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375" yWindow="1665" windowWidth="15480" windowHeight="11640" firstSheet="1" activeTab="1"/>
  </bookViews>
  <sheets>
    <sheet name="Index" sheetId="1" r:id="rId1"/>
    <sheet name="British" sheetId="17" r:id="rId2"/>
    <sheet name="French" sheetId="16" r:id="rId3"/>
    <sheet name="Dutch" sheetId="15" r:id="rId4"/>
    <sheet name="USA" sheetId="14" r:id="rId5"/>
    <sheet name="Danish +" sheetId="13" r:id="rId6"/>
    <sheet name="Spanish" sheetId="12" r:id="rId7"/>
    <sheet name="Port(Span)" sheetId="11" r:id="rId8"/>
    <sheet name="Amazonia" sheetId="10" r:id="rId9"/>
    <sheet name="Bahia" sheetId="9" r:id="rId10"/>
    <sheet name="Pernambuco" sheetId="20" r:id="rId11"/>
    <sheet name="SE Brazil" sheetId="21" r:id="rId12"/>
    <sheet name="Angola" sheetId="6" r:id="rId13"/>
    <sheet name="Port(consolidated)" sheetId="5" r:id="rId14"/>
    <sheet name="Africa &gt;1830" sheetId="4" r:id="rId15"/>
    <sheet name="Summary_volume" sheetId="19" r:id="rId16"/>
  </sheets>
  <calcPr calcId="124519"/>
</workbook>
</file>

<file path=xl/calcChain.xml><?xml version="1.0" encoding="utf-8"?>
<calcChain xmlns="http://schemas.openxmlformats.org/spreadsheetml/2006/main">
  <c r="H82" i="20"/>
  <c r="H262" i="9"/>
  <c r="L8" i="6"/>
  <c r="D74" i="9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G359" i="5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52"/>
  <c r="G251"/>
  <c r="G250"/>
  <c r="G247"/>
  <c r="G245"/>
  <c r="G241"/>
  <c r="G237"/>
  <c r="G231"/>
  <c r="G230"/>
  <c r="G228"/>
  <c r="S359"/>
  <c r="S358"/>
  <c r="S357"/>
  <c r="S356"/>
  <c r="S355"/>
  <c r="S354"/>
  <c r="S353"/>
  <c r="S352"/>
  <c r="S351"/>
  <c r="S350"/>
  <c r="S349"/>
  <c r="S348"/>
  <c r="S347"/>
  <c r="S346"/>
  <c r="S345"/>
  <c r="S344"/>
  <c r="S343"/>
  <c r="S342"/>
  <c r="S341"/>
  <c r="S340"/>
  <c r="S339"/>
  <c r="S338"/>
  <c r="S337"/>
  <c r="S336"/>
  <c r="S335"/>
  <c r="S334"/>
  <c r="S333"/>
  <c r="S332"/>
  <c r="S331"/>
  <c r="S330"/>
  <c r="S329"/>
  <c r="S328"/>
  <c r="S327"/>
  <c r="S326"/>
  <c r="S325"/>
  <c r="S324"/>
  <c r="S323"/>
  <c r="S322"/>
  <c r="S321"/>
  <c r="S320"/>
  <c r="S319"/>
  <c r="S318"/>
  <c r="S317"/>
  <c r="S316"/>
  <c r="S315"/>
  <c r="S314"/>
  <c r="S313"/>
  <c r="S312"/>
  <c r="S311"/>
  <c r="S310"/>
  <c r="S309"/>
  <c r="S308"/>
  <c r="S307"/>
  <c r="S306"/>
  <c r="S305"/>
  <c r="S304"/>
  <c r="S303"/>
  <c r="S302"/>
  <c r="S301"/>
  <c r="S300"/>
  <c r="S299"/>
  <c r="S298"/>
  <c r="S297"/>
  <c r="S252"/>
  <c r="S251"/>
  <c r="S250"/>
  <c r="S247"/>
  <c r="S245"/>
  <c r="S241"/>
  <c r="S237"/>
  <c r="S231"/>
  <c r="S230"/>
  <c r="S228"/>
  <c r="H73" i="21"/>
  <c r="G151" i="5" s="1"/>
  <c r="H72" i="21"/>
  <c r="G150" i="5" s="1"/>
  <c r="H71" i="21"/>
  <c r="G149" i="5" s="1"/>
  <c r="H70" i="21"/>
  <c r="G148" i="5" s="1"/>
  <c r="H69" i="21"/>
  <c r="G147" i="5" s="1"/>
  <c r="H68" i="21"/>
  <c r="G146" i="5" s="1"/>
  <c r="H67" i="21"/>
  <c r="G145" i="5" s="1"/>
  <c r="H66" i="21"/>
  <c r="G144" i="5" s="1"/>
  <c r="H44" i="21"/>
  <c r="G122" i="5"/>
  <c r="H43" i="21"/>
  <c r="G121" i="5"/>
  <c r="H42" i="21"/>
  <c r="G120" i="5" s="1"/>
  <c r="H41" i="21"/>
  <c r="G119" i="5" s="1"/>
  <c r="H40" i="21"/>
  <c r="G118" i="5" s="1"/>
  <c r="H39" i="21"/>
  <c r="G117" i="5" s="1"/>
  <c r="H38" i="21"/>
  <c r="G116" i="5" s="1"/>
  <c r="H37" i="21"/>
  <c r="G115" i="5" s="1"/>
  <c r="H36" i="21"/>
  <c r="G114" i="5" s="1"/>
  <c r="H35" i="21"/>
  <c r="G113" i="5" s="1"/>
  <c r="H34" i="21"/>
  <c r="G112" i="5" s="1"/>
  <c r="H33" i="21"/>
  <c r="G111" i="5" s="1"/>
  <c r="H32" i="21"/>
  <c r="G110" i="5" s="1"/>
  <c r="H31" i="21"/>
  <c r="G109" i="5" s="1"/>
  <c r="H30" i="21"/>
  <c r="G108" i="5" s="1"/>
  <c r="H29" i="21"/>
  <c r="G107" i="5" s="1"/>
  <c r="H28" i="21"/>
  <c r="G106" i="5" s="1"/>
  <c r="H27" i="21"/>
  <c r="G105" i="5" s="1"/>
  <c r="H26" i="21"/>
  <c r="G104" i="5" s="1"/>
  <c r="H25" i="21"/>
  <c r="G103" i="5"/>
  <c r="H24" i="21"/>
  <c r="G102" i="5" s="1"/>
  <c r="H23" i="21"/>
  <c r="G101" i="5" s="1"/>
  <c r="H22" i="21"/>
  <c r="G100" i="5" s="1"/>
  <c r="H21" i="21"/>
  <c r="G99" i="5" s="1"/>
  <c r="H20" i="21"/>
  <c r="G98" i="5" s="1"/>
  <c r="H19" i="21"/>
  <c r="G97" i="5" s="1"/>
  <c r="H18" i="21"/>
  <c r="G96" i="5" s="1"/>
  <c r="H17" i="21"/>
  <c r="G95" i="5" s="1"/>
  <c r="H16" i="21"/>
  <c r="G94" i="5" s="1"/>
  <c r="H15" i="21"/>
  <c r="G93" i="5" s="1"/>
  <c r="H14" i="21"/>
  <c r="G92" i="5" s="1"/>
  <c r="H13" i="21"/>
  <c r="G91" i="5" s="1"/>
  <c r="H12" i="21"/>
  <c r="G90" i="5" s="1"/>
  <c r="H11" i="21"/>
  <c r="G89" i="5" s="1"/>
  <c r="H10" i="21"/>
  <c r="G88" i="5" s="1"/>
  <c r="H9" i="21"/>
  <c r="G87" i="5"/>
  <c r="H8" i="21"/>
  <c r="G86" i="5" s="1"/>
  <c r="H7" i="21"/>
  <c r="G85" i="5"/>
  <c r="H6" i="21"/>
  <c r="G84" i="5"/>
  <c r="H5" i="21"/>
  <c r="G83" i="5"/>
  <c r="H134" i="21"/>
  <c r="G212" i="5" s="1"/>
  <c r="H133" i="21"/>
  <c r="G211" i="5" s="1"/>
  <c r="H132" i="21"/>
  <c r="G210" i="5" s="1"/>
  <c r="H131" i="21"/>
  <c r="G209" i="5" s="1"/>
  <c r="H130" i="21"/>
  <c r="G208" i="5" s="1"/>
  <c r="H129" i="21"/>
  <c r="G207" i="5" s="1"/>
  <c r="H128" i="21"/>
  <c r="G206" i="5" s="1"/>
  <c r="H127" i="21"/>
  <c r="G205" i="5" s="1"/>
  <c r="H126" i="21"/>
  <c r="G204" i="5" s="1"/>
  <c r="H125" i="21"/>
  <c r="G203" i="5" s="1"/>
  <c r="H124" i="21"/>
  <c r="G202" i="5" s="1"/>
  <c r="H123" i="21"/>
  <c r="G201" i="5" s="1"/>
  <c r="H122" i="21"/>
  <c r="G200" i="5" s="1"/>
  <c r="H121" i="21"/>
  <c r="G199" i="5" s="1"/>
  <c r="H120" i="21"/>
  <c r="G198" i="5" s="1"/>
  <c r="H119" i="21"/>
  <c r="G197" i="5" s="1"/>
  <c r="H118" i="21"/>
  <c r="G196" i="5" s="1"/>
  <c r="H117" i="21"/>
  <c r="G195" i="5" s="1"/>
  <c r="H116" i="21"/>
  <c r="G194" i="5" s="1"/>
  <c r="H115" i="21"/>
  <c r="G193" i="5" s="1"/>
  <c r="H114" i="21"/>
  <c r="G192" i="5" s="1"/>
  <c r="H113" i="21"/>
  <c r="G191" i="5" s="1"/>
  <c r="H112" i="21"/>
  <c r="G190" i="5" s="1"/>
  <c r="H111" i="21"/>
  <c r="G189" i="5" s="1"/>
  <c r="H110" i="21"/>
  <c r="G188" i="5" s="1"/>
  <c r="H109" i="21"/>
  <c r="G187" i="5" s="1"/>
  <c r="H108" i="21"/>
  <c r="G186" i="5" s="1"/>
  <c r="H107" i="21"/>
  <c r="G185" i="5" s="1"/>
  <c r="H106" i="21"/>
  <c r="G184" i="5"/>
  <c r="H105" i="21"/>
  <c r="G183" i="5"/>
  <c r="H104" i="21"/>
  <c r="G182" i="5"/>
  <c r="H103" i="21"/>
  <c r="G181" i="5" s="1"/>
  <c r="J135" i="21"/>
  <c r="D134"/>
  <c r="S212" i="5" s="1"/>
  <c r="D133" i="21"/>
  <c r="S211" i="5" s="1"/>
  <c r="D132" i="21"/>
  <c r="S210" i="5" s="1"/>
  <c r="D131" i="21"/>
  <c r="S209" i="5" s="1"/>
  <c r="D130" i="21"/>
  <c r="S208" i="5" s="1"/>
  <c r="D129" i="21"/>
  <c r="S207" i="5" s="1"/>
  <c r="D128" i="21"/>
  <c r="S206" i="5" s="1"/>
  <c r="D127" i="21"/>
  <c r="S205" i="5" s="1"/>
  <c r="D126" i="21"/>
  <c r="S204" i="5" s="1"/>
  <c r="D125" i="21"/>
  <c r="S203" i="5" s="1"/>
  <c r="D124" i="21"/>
  <c r="S202" i="5" s="1"/>
  <c r="D123" i="21"/>
  <c r="S201" i="5" s="1"/>
  <c r="D122" i="21"/>
  <c r="S200" i="5" s="1"/>
  <c r="D121" i="21"/>
  <c r="S199" i="5" s="1"/>
  <c r="D120" i="21"/>
  <c r="S198" i="5" s="1"/>
  <c r="D119" i="21"/>
  <c r="S197" i="5" s="1"/>
  <c r="D118" i="21"/>
  <c r="S196" i="5" s="1"/>
  <c r="D117" i="21"/>
  <c r="S195" i="5" s="1"/>
  <c r="D116" i="21"/>
  <c r="S194" i="5" s="1"/>
  <c r="D115" i="21"/>
  <c r="S193" i="5" s="1"/>
  <c r="D114" i="21"/>
  <c r="S192" i="5" s="1"/>
  <c r="D113" i="21"/>
  <c r="S191" i="5" s="1"/>
  <c r="D112" i="21"/>
  <c r="S190" i="5" s="1"/>
  <c r="D111" i="21"/>
  <c r="S189" i="5"/>
  <c r="D110" i="21"/>
  <c r="S188" i="5"/>
  <c r="D109" i="21"/>
  <c r="S187" i="5" s="1"/>
  <c r="D108" i="21"/>
  <c r="S186" i="5" s="1"/>
  <c r="D107" i="21"/>
  <c r="S185" i="5" s="1"/>
  <c r="D106" i="21"/>
  <c r="S184" i="5" s="1"/>
  <c r="D105" i="21"/>
  <c r="S183" i="5" s="1"/>
  <c r="D104" i="21"/>
  <c r="S182" i="5" s="1"/>
  <c r="D103" i="21"/>
  <c r="S181" i="5" s="1"/>
  <c r="D74" i="21"/>
  <c r="S152" i="5" s="1"/>
  <c r="D73" i="21"/>
  <c r="S151" i="5" s="1"/>
  <c r="D72" i="21"/>
  <c r="S150" i="5" s="1"/>
  <c r="D71" i="21"/>
  <c r="S149" i="5" s="1"/>
  <c r="D70" i="21"/>
  <c r="S148" i="5" s="1"/>
  <c r="D69" i="21"/>
  <c r="S147" i="5" s="1"/>
  <c r="D68" i="21"/>
  <c r="S146" i="5" s="1"/>
  <c r="D67" i="21"/>
  <c r="S145" i="5" s="1"/>
  <c r="D66" i="21"/>
  <c r="S144" i="5" s="1"/>
  <c r="D65" i="21"/>
  <c r="S143" i="5" s="1"/>
  <c r="D64" i="21"/>
  <c r="S142" i="5"/>
  <c r="D63" i="21"/>
  <c r="S141" i="5"/>
  <c r="D62" i="21"/>
  <c r="S140" i="5" s="1"/>
  <c r="D61" i="21"/>
  <c r="S139" i="5"/>
  <c r="D60" i="21"/>
  <c r="S138" i="5"/>
  <c r="D59" i="21"/>
  <c r="S137" i="5" s="1"/>
  <c r="D58" i="21"/>
  <c r="S136" i="5"/>
  <c r="D57" i="21"/>
  <c r="S135" i="5" s="1"/>
  <c r="D56" i="21"/>
  <c r="S134" i="5"/>
  <c r="D55" i="21"/>
  <c r="S133" i="5"/>
  <c r="D54" i="21"/>
  <c r="S132" i="5" s="1"/>
  <c r="D53" i="21"/>
  <c r="S131" i="5"/>
  <c r="D52" i="21"/>
  <c r="S130" i="5" s="1"/>
  <c r="D51" i="21"/>
  <c r="S129" i="5"/>
  <c r="D50" i="21"/>
  <c r="S128" i="5"/>
  <c r="D49" i="21"/>
  <c r="S127" i="5" s="1"/>
  <c r="D48" i="21"/>
  <c r="S126" i="5"/>
  <c r="D47" i="21"/>
  <c r="S125" i="5" s="1"/>
  <c r="D46" i="21"/>
  <c r="S124" i="5"/>
  <c r="D45" i="21"/>
  <c r="S123" i="5"/>
  <c r="D44" i="21"/>
  <c r="S122" i="5"/>
  <c r="D43" i="21"/>
  <c r="S121" i="5"/>
  <c r="D42" i="21"/>
  <c r="S120" i="5"/>
  <c r="D41" i="21"/>
  <c r="S119" i="5"/>
  <c r="D40" i="21"/>
  <c r="S118" i="5"/>
  <c r="D39" i="21"/>
  <c r="S117" i="5"/>
  <c r="D38" i="21"/>
  <c r="S116" i="5"/>
  <c r="D37" i="21"/>
  <c r="S115" i="5"/>
  <c r="D36" i="21"/>
  <c r="S114" i="5"/>
  <c r="D35" i="21"/>
  <c r="S113" i="5"/>
  <c r="D34" i="21"/>
  <c r="S112" i="5"/>
  <c r="D33" i="21"/>
  <c r="S111" i="5"/>
  <c r="D32" i="21"/>
  <c r="S110" i="5"/>
  <c r="D31" i="21"/>
  <c r="S109" i="5"/>
  <c r="D30" i="21"/>
  <c r="S108" i="5"/>
  <c r="D29" i="21"/>
  <c r="S107" i="5"/>
  <c r="D28" i="21"/>
  <c r="S106" i="5"/>
  <c r="D27" i="21"/>
  <c r="S105" i="5"/>
  <c r="D26" i="21"/>
  <c r="S104" i="5"/>
  <c r="D25" i="21"/>
  <c r="S103" i="5"/>
  <c r="D24" i="21"/>
  <c r="S102" i="5"/>
  <c r="D23" i="21"/>
  <c r="S101" i="5"/>
  <c r="D22" i="21"/>
  <c r="S100" i="5"/>
  <c r="D21" i="21"/>
  <c r="S99" i="5"/>
  <c r="D20" i="21"/>
  <c r="S98" i="5"/>
  <c r="D19" i="21"/>
  <c r="S97" i="5"/>
  <c r="D18" i="21"/>
  <c r="S96" i="5"/>
  <c r="D17" i="21"/>
  <c r="S95" i="5"/>
  <c r="D16" i="21"/>
  <c r="S94" i="5"/>
  <c r="D15" i="21"/>
  <c r="S93" i="5"/>
  <c r="D14" i="21"/>
  <c r="S92" i="5"/>
  <c r="D13" i="21"/>
  <c r="S91" i="5"/>
  <c r="D12" i="21"/>
  <c r="S90" i="5"/>
  <c r="D11" i="21"/>
  <c r="S89" i="5"/>
  <c r="D10" i="21"/>
  <c r="S88" i="5"/>
  <c r="D9" i="21"/>
  <c r="S87" i="5"/>
  <c r="D8" i="21"/>
  <c r="S86" i="5"/>
  <c r="D7" i="21"/>
  <c r="S85" i="5"/>
  <c r="D6" i="21"/>
  <c r="S84" i="5"/>
  <c r="D5" i="21"/>
  <c r="S83" i="5"/>
  <c r="F282" i="21"/>
  <c r="B282"/>
  <c r="H280"/>
  <c r="H279"/>
  <c r="H278"/>
  <c r="D277"/>
  <c r="H277"/>
  <c r="D276"/>
  <c r="H275"/>
  <c r="H274"/>
  <c r="H273"/>
  <c r="H272"/>
  <c r="H271"/>
  <c r="H270"/>
  <c r="H269"/>
  <c r="H268"/>
  <c r="H264"/>
  <c r="H263"/>
  <c r="H262"/>
  <c r="H261"/>
  <c r="H260"/>
  <c r="H259"/>
  <c r="H258"/>
  <c r="H257"/>
  <c r="H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H159"/>
  <c r="H153"/>
  <c r="F354" i="5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5"/>
  <c r="F279"/>
  <c r="F269"/>
  <c r="F265"/>
  <c r="F253"/>
  <c r="F251"/>
  <c r="F245"/>
  <c r="F243"/>
  <c r="F241"/>
  <c r="F227"/>
  <c r="F223"/>
  <c r="F222"/>
  <c r="F221"/>
  <c r="F220"/>
  <c r="F219"/>
  <c r="F218"/>
  <c r="F217"/>
  <c r="F216"/>
  <c r="F215"/>
  <c r="F214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R354"/>
  <c r="R353"/>
  <c r="R352"/>
  <c r="R351"/>
  <c r="R350"/>
  <c r="R349"/>
  <c r="R348"/>
  <c r="R347"/>
  <c r="R346"/>
  <c r="R345"/>
  <c r="R344"/>
  <c r="R343"/>
  <c r="R342"/>
  <c r="R341"/>
  <c r="R340"/>
  <c r="R339"/>
  <c r="R338"/>
  <c r="R337"/>
  <c r="R336"/>
  <c r="R335"/>
  <c r="R334"/>
  <c r="R333"/>
  <c r="R332"/>
  <c r="R331"/>
  <c r="R330"/>
  <c r="R329"/>
  <c r="R328"/>
  <c r="R327"/>
  <c r="R326"/>
  <c r="R325"/>
  <c r="R324"/>
  <c r="R323"/>
  <c r="R322"/>
  <c r="R321"/>
  <c r="R320"/>
  <c r="R319"/>
  <c r="R318"/>
  <c r="R317"/>
  <c r="R316"/>
  <c r="R315"/>
  <c r="R314"/>
  <c r="R313"/>
  <c r="R312"/>
  <c r="R311"/>
  <c r="R310"/>
  <c r="R309"/>
  <c r="R308"/>
  <c r="R307"/>
  <c r="R306"/>
  <c r="R305"/>
  <c r="R304"/>
  <c r="R303"/>
  <c r="R302"/>
  <c r="R301"/>
  <c r="R300"/>
  <c r="R299"/>
  <c r="R298"/>
  <c r="R297"/>
  <c r="R296"/>
  <c r="R295"/>
  <c r="R294"/>
  <c r="R293"/>
  <c r="R292"/>
  <c r="R291"/>
  <c r="R290"/>
  <c r="R289"/>
  <c r="R288"/>
  <c r="R223"/>
  <c r="R222"/>
  <c r="R221"/>
  <c r="R220"/>
  <c r="R219"/>
  <c r="R218"/>
  <c r="R217"/>
  <c r="R216"/>
  <c r="R215"/>
  <c r="R214"/>
  <c r="R198"/>
  <c r="R197"/>
  <c r="R196"/>
  <c r="R195"/>
  <c r="R194"/>
  <c r="R193"/>
  <c r="R192"/>
  <c r="R191"/>
  <c r="R190"/>
  <c r="R189"/>
  <c r="R188"/>
  <c r="R187"/>
  <c r="R186"/>
  <c r="R185"/>
  <c r="R184"/>
  <c r="R183"/>
  <c r="R182"/>
  <c r="R181"/>
  <c r="R180"/>
  <c r="R179"/>
  <c r="R178"/>
  <c r="R177"/>
  <c r="R176"/>
  <c r="R168"/>
  <c r="R167"/>
  <c r="R166"/>
  <c r="R165"/>
  <c r="R164"/>
  <c r="R163"/>
  <c r="R162"/>
  <c r="R161"/>
  <c r="R160"/>
  <c r="R159"/>
  <c r="R158"/>
  <c r="R157"/>
  <c r="R156"/>
  <c r="R155"/>
  <c r="R154"/>
  <c r="R153"/>
  <c r="R152"/>
  <c r="R151"/>
  <c r="R150"/>
  <c r="R149"/>
  <c r="R148"/>
  <c r="R147"/>
  <c r="R146"/>
  <c r="R145"/>
  <c r="R144"/>
  <c r="R143"/>
  <c r="R142"/>
  <c r="R141"/>
  <c r="R140"/>
  <c r="R139"/>
  <c r="R138"/>
  <c r="R137"/>
  <c r="R136"/>
  <c r="R135"/>
  <c r="R134"/>
  <c r="R133"/>
  <c r="R132"/>
  <c r="R131"/>
  <c r="R130"/>
  <c r="R129"/>
  <c r="R128"/>
  <c r="R127"/>
  <c r="R126"/>
  <c r="R125"/>
  <c r="R124"/>
  <c r="R123"/>
  <c r="R122"/>
  <c r="R121"/>
  <c r="R120"/>
  <c r="R119"/>
  <c r="R118"/>
  <c r="R117"/>
  <c r="R116"/>
  <c r="R115"/>
  <c r="R114"/>
  <c r="R113"/>
  <c r="R112"/>
  <c r="R111"/>
  <c r="R110"/>
  <c r="R109"/>
  <c r="R108"/>
  <c r="R107"/>
  <c r="R106"/>
  <c r="R105"/>
  <c r="R104"/>
  <c r="R103"/>
  <c r="R102"/>
  <c r="R101"/>
  <c r="R100"/>
  <c r="R99"/>
  <c r="R98"/>
  <c r="R97"/>
  <c r="R96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7"/>
  <c r="R76"/>
  <c r="R75"/>
  <c r="R74"/>
  <c r="R73"/>
  <c r="R72"/>
  <c r="R71"/>
  <c r="R70"/>
  <c r="R69"/>
  <c r="R68"/>
  <c r="R67"/>
  <c r="R66"/>
  <c r="R65"/>
  <c r="R64"/>
  <c r="O172" i="6"/>
  <c r="O171"/>
  <c r="O170"/>
  <c r="O169"/>
  <c r="O168"/>
  <c r="O167"/>
  <c r="O166"/>
  <c r="O165"/>
  <c r="O164"/>
  <c r="O163"/>
  <c r="O162"/>
  <c r="O161"/>
  <c r="O160"/>
  <c r="O159"/>
  <c r="O158"/>
  <c r="O157"/>
  <c r="O156"/>
  <c r="O155"/>
  <c r="O154"/>
  <c r="O153"/>
  <c r="O152"/>
  <c r="O151"/>
  <c r="O150"/>
  <c r="O149"/>
  <c r="O148"/>
  <c r="O147"/>
  <c r="O146"/>
  <c r="O145"/>
  <c r="O144"/>
  <c r="O143"/>
  <c r="O142"/>
  <c r="O141"/>
  <c r="O140"/>
  <c r="O139"/>
  <c r="O138"/>
  <c r="O137"/>
  <c r="O136"/>
  <c r="O135"/>
  <c r="O134"/>
  <c r="O133"/>
  <c r="O132"/>
  <c r="O131"/>
  <c r="O130"/>
  <c r="O129"/>
  <c r="O128"/>
  <c r="O127"/>
  <c r="O123"/>
  <c r="O120"/>
  <c r="O118"/>
  <c r="O109"/>
  <c r="O108"/>
  <c r="O106"/>
  <c r="O104"/>
  <c r="O94"/>
  <c r="O92"/>
  <c r="O91"/>
  <c r="O90"/>
  <c r="O86"/>
  <c r="O84"/>
  <c r="O83"/>
  <c r="O82"/>
  <c r="O81"/>
  <c r="O80"/>
  <c r="O67"/>
  <c r="O65"/>
  <c r="O62"/>
  <c r="O61"/>
  <c r="O60"/>
  <c r="O59"/>
  <c r="O58"/>
  <c r="O57"/>
  <c r="O56"/>
  <c r="O55"/>
  <c r="O54"/>
  <c r="O53"/>
  <c r="L162" i="20"/>
  <c r="L161"/>
  <c r="L163"/>
  <c r="L160"/>
  <c r="L159"/>
  <c r="L158"/>
  <c r="L157"/>
  <c r="L275"/>
  <c r="L274"/>
  <c r="L273"/>
  <c r="L272"/>
  <c r="L271"/>
  <c r="L268"/>
  <c r="L265"/>
  <c r="L264"/>
  <c r="L263"/>
  <c r="L261"/>
  <c r="L260"/>
  <c r="L258"/>
  <c r="F298"/>
  <c r="B298"/>
  <c r="H256"/>
  <c r="L256"/>
  <c r="H255"/>
  <c r="L255"/>
  <c r="H254"/>
  <c r="L254"/>
  <c r="H253"/>
  <c r="L253"/>
  <c r="H252"/>
  <c r="H251"/>
  <c r="H250"/>
  <c r="H249"/>
  <c r="L249"/>
  <c r="H248"/>
  <c r="H247"/>
  <c r="H246"/>
  <c r="L246"/>
  <c r="H245"/>
  <c r="L245"/>
  <c r="H244"/>
  <c r="L244"/>
  <c r="H243"/>
  <c r="L243"/>
  <c r="H242"/>
  <c r="L242"/>
  <c r="H241"/>
  <c r="L241"/>
  <c r="H240"/>
  <c r="L240"/>
  <c r="H239"/>
  <c r="L239"/>
  <c r="H238"/>
  <c r="L238"/>
  <c r="H237"/>
  <c r="L237"/>
  <c r="H236"/>
  <c r="L236"/>
  <c r="H235"/>
  <c r="L235"/>
  <c r="H234"/>
  <c r="L234"/>
  <c r="H233"/>
  <c r="L233"/>
  <c r="H232"/>
  <c r="L232"/>
  <c r="H231"/>
  <c r="L231"/>
  <c r="H230"/>
  <c r="F287" i="5"/>
  <c r="L230" i="20"/>
  <c r="O126" i="6"/>
  <c r="D230" i="20"/>
  <c r="R287" i="5"/>
  <c r="H229" i="20"/>
  <c r="D229"/>
  <c r="R286" i="5"/>
  <c r="H228" i="20"/>
  <c r="L228"/>
  <c r="O124" i="6"/>
  <c r="D228" i="20"/>
  <c r="R285" i="5"/>
  <c r="H227" i="20"/>
  <c r="F284" i="5"/>
  <c r="D227" i="20"/>
  <c r="R284" i="5"/>
  <c r="H226" i="20"/>
  <c r="L226"/>
  <c r="O122" i="6"/>
  <c r="D226" i="20"/>
  <c r="R283" i="5"/>
  <c r="H225" i="20"/>
  <c r="F282" i="5"/>
  <c r="L225" i="20"/>
  <c r="O121" i="6"/>
  <c r="D225" i="20"/>
  <c r="R282" i="5"/>
  <c r="H224" i="20"/>
  <c r="F281" i="5"/>
  <c r="D224" i="20"/>
  <c r="R281" i="5"/>
  <c r="H223" i="20"/>
  <c r="D223"/>
  <c r="R280" i="5"/>
  <c r="H222" i="20"/>
  <c r="D222"/>
  <c r="R279" i="5"/>
  <c r="H221" i="20"/>
  <c r="F278" i="5"/>
  <c r="L221" i="20"/>
  <c r="O117" i="6"/>
  <c r="D221" i="20"/>
  <c r="R278" i="5"/>
  <c r="H220" i="20"/>
  <c r="L220"/>
  <c r="O116" i="6"/>
  <c r="D220" i="20"/>
  <c r="R277" i="5"/>
  <c r="H219" i="20"/>
  <c r="F276" i="5"/>
  <c r="L219" i="20"/>
  <c r="O115" i="6"/>
  <c r="D219" i="20"/>
  <c r="R276" i="5"/>
  <c r="H218" i="20"/>
  <c r="L218"/>
  <c r="O114" i="6"/>
  <c r="D218" i="20"/>
  <c r="R275" i="5"/>
  <c r="H217" i="20"/>
  <c r="F274" i="5"/>
  <c r="L217" i="20"/>
  <c r="O113" i="6"/>
  <c r="D217" i="20"/>
  <c r="R274" i="5"/>
  <c r="H216" i="20"/>
  <c r="L216"/>
  <c r="O112" i="6"/>
  <c r="D216" i="20"/>
  <c r="R273" i="5"/>
  <c r="H215" i="20"/>
  <c r="F272" i="5"/>
  <c r="L215" i="20"/>
  <c r="O111" i="6"/>
  <c r="D215" i="20"/>
  <c r="R272" i="5"/>
  <c r="H214" i="20"/>
  <c r="L214"/>
  <c r="O110" i="6"/>
  <c r="D214" i="20"/>
  <c r="R271" i="5"/>
  <c r="H213" i="20"/>
  <c r="F270" i="5"/>
  <c r="D213" i="20"/>
  <c r="R270" i="5"/>
  <c r="H212" i="20"/>
  <c r="D212"/>
  <c r="R269" i="5"/>
  <c r="H211" i="20"/>
  <c r="F268" i="5"/>
  <c r="L211" i="20"/>
  <c r="O107" i="6"/>
  <c r="D211" i="20"/>
  <c r="R268" i="5"/>
  <c r="H210" i="20"/>
  <c r="F267" i="5"/>
  <c r="D210" i="20"/>
  <c r="R267" i="5"/>
  <c r="H209" i="20"/>
  <c r="D209"/>
  <c r="R266" i="5"/>
  <c r="H208" i="20"/>
  <c r="D208"/>
  <c r="R265" i="5"/>
  <c r="H207" i="20"/>
  <c r="F264" i="5"/>
  <c r="L207" i="20"/>
  <c r="O103" i="6"/>
  <c r="D207" i="20"/>
  <c r="R264" i="5"/>
  <c r="H206" i="20"/>
  <c r="L206"/>
  <c r="O102" i="6"/>
  <c r="D206" i="20"/>
  <c r="R263" i="5"/>
  <c r="H205" i="20"/>
  <c r="F262" i="5"/>
  <c r="L205" i="20"/>
  <c r="O101" i="6"/>
  <c r="D205" i="20"/>
  <c r="R262" i="5"/>
  <c r="H204" i="20"/>
  <c r="L204"/>
  <c r="O100" i="6"/>
  <c r="D204" i="20"/>
  <c r="R261" i="5"/>
  <c r="H203" i="20"/>
  <c r="F260" i="5"/>
  <c r="L203" i="20"/>
  <c r="O99" i="6"/>
  <c r="D203" i="20"/>
  <c r="R260" i="5"/>
  <c r="H202" i="20"/>
  <c r="L202"/>
  <c r="O98" i="6"/>
  <c r="D202" i="20"/>
  <c r="R259" i="5"/>
  <c r="H201" i="20"/>
  <c r="F258" i="5"/>
  <c r="L201" i="20"/>
  <c r="O97" i="6"/>
  <c r="D201" i="20"/>
  <c r="R258" i="5"/>
  <c r="H200" i="20"/>
  <c r="L200"/>
  <c r="O96" i="6"/>
  <c r="D200" i="20"/>
  <c r="R257" i="5"/>
  <c r="H199" i="20"/>
  <c r="F256" i="5"/>
  <c r="L199" i="20"/>
  <c r="O95" i="6"/>
  <c r="D199" i="20"/>
  <c r="R256" i="5"/>
  <c r="H198" i="20"/>
  <c r="F255" i="5"/>
  <c r="D198" i="20"/>
  <c r="R255" i="5"/>
  <c r="H197" i="20"/>
  <c r="D197"/>
  <c r="R254" i="5"/>
  <c r="H196" i="20"/>
  <c r="D196"/>
  <c r="R253" i="5"/>
  <c r="H195" i="20"/>
  <c r="F252" i="5"/>
  <c r="D195" i="20"/>
  <c r="R252" i="5"/>
  <c r="H194" i="20"/>
  <c r="D194"/>
  <c r="R251" i="5"/>
  <c r="H193" i="20"/>
  <c r="F250" i="5"/>
  <c r="L193" i="20"/>
  <c r="O89" i="6"/>
  <c r="D193" i="20"/>
  <c r="R250" i="5"/>
  <c r="H192" i="20"/>
  <c r="L192"/>
  <c r="O88" i="6"/>
  <c r="D192" i="20"/>
  <c r="R249" i="5"/>
  <c r="H191" i="20"/>
  <c r="F248" i="5"/>
  <c r="L191" i="20"/>
  <c r="O87" i="6"/>
  <c r="D191" i="20"/>
  <c r="R248" i="5"/>
  <c r="H190" i="20"/>
  <c r="F247" i="5"/>
  <c r="D190" i="20"/>
  <c r="R247" i="5"/>
  <c r="H189" i="20"/>
  <c r="D189"/>
  <c r="R246" i="5"/>
  <c r="H188" i="20"/>
  <c r="D188"/>
  <c r="R245" i="5"/>
  <c r="H187" i="20"/>
  <c r="F244" i="5"/>
  <c r="D187" i="20"/>
  <c r="R244" i="5"/>
  <c r="H186" i="20"/>
  <c r="D186"/>
  <c r="R243" i="5"/>
  <c r="H185" i="20"/>
  <c r="F242" i="5"/>
  <c r="D185" i="20"/>
  <c r="R242" i="5"/>
  <c r="H184" i="20"/>
  <c r="D184"/>
  <c r="R241" i="5"/>
  <c r="H183" i="20"/>
  <c r="F240" i="5"/>
  <c r="L183" i="20"/>
  <c r="O79" i="6"/>
  <c r="D183" i="20"/>
  <c r="R240" i="5"/>
  <c r="H182" i="20"/>
  <c r="L182"/>
  <c r="O78" i="6"/>
  <c r="D182" i="20"/>
  <c r="R239" i="5"/>
  <c r="H181" i="20"/>
  <c r="F238" i="5"/>
  <c r="L181" i="20"/>
  <c r="O77" i="6"/>
  <c r="D181" i="20"/>
  <c r="R238" i="5"/>
  <c r="H180" i="20"/>
  <c r="L180"/>
  <c r="O76" i="6"/>
  <c r="D180" i="20"/>
  <c r="R237" i="5"/>
  <c r="H179" i="20"/>
  <c r="F236" i="5"/>
  <c r="L179" i="20"/>
  <c r="O75" i="6"/>
  <c r="D179" i="20"/>
  <c r="R236" i="5"/>
  <c r="H178" i="20"/>
  <c r="L178"/>
  <c r="O74" i="6"/>
  <c r="D178" i="20"/>
  <c r="R235" i="5"/>
  <c r="H177" i="20"/>
  <c r="F234" i="5"/>
  <c r="L177" i="20"/>
  <c r="O73" i="6"/>
  <c r="D177" i="20"/>
  <c r="R234" i="5"/>
  <c r="H176" i="20"/>
  <c r="L176"/>
  <c r="O72" i="6"/>
  <c r="D176" i="20"/>
  <c r="R233" i="5"/>
  <c r="H175" i="20"/>
  <c r="F232" i="5"/>
  <c r="L175" i="20"/>
  <c r="O71" i="6"/>
  <c r="D175" i="20"/>
  <c r="R232" i="5"/>
  <c r="H174" i="20"/>
  <c r="L174"/>
  <c r="O70" i="6"/>
  <c r="D174" i="20"/>
  <c r="R231" i="5"/>
  <c r="H173" i="20"/>
  <c r="F230" i="5"/>
  <c r="L173" i="20"/>
  <c r="O69" i="6"/>
  <c r="D173" i="20"/>
  <c r="R230" i="5"/>
  <c r="H172" i="20"/>
  <c r="L172"/>
  <c r="O68" i="6"/>
  <c r="D172" i="20"/>
  <c r="R229" i="5"/>
  <c r="H171" i="20"/>
  <c r="F228" i="5"/>
  <c r="D171" i="20"/>
  <c r="R228" i="5"/>
  <c r="H170" i="20"/>
  <c r="L170"/>
  <c r="O66" i="6"/>
  <c r="D170" i="20"/>
  <c r="R227" i="5"/>
  <c r="H169" i="20"/>
  <c r="F226" i="5"/>
  <c r="D169" i="20"/>
  <c r="R226" i="5"/>
  <c r="H168" i="20"/>
  <c r="L168"/>
  <c r="O64" i="6"/>
  <c r="D168" i="20"/>
  <c r="R225" i="5"/>
  <c r="H167" i="20"/>
  <c r="F224" i="5"/>
  <c r="L167" i="20"/>
  <c r="O63" i="6"/>
  <c r="D167" i="20"/>
  <c r="R224" i="5"/>
  <c r="H166" i="20"/>
  <c r="L166"/>
  <c r="H165"/>
  <c r="L165"/>
  <c r="H164"/>
  <c r="L164"/>
  <c r="H163"/>
  <c r="H162"/>
  <c r="H161"/>
  <c r="H160"/>
  <c r="H159"/>
  <c r="H158"/>
  <c r="H157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1"/>
  <c r="H110"/>
  <c r="H109"/>
  <c r="H108"/>
  <c r="H107"/>
  <c r="H106"/>
  <c r="H105"/>
  <c r="H104"/>
  <c r="H103"/>
  <c r="H102"/>
  <c r="H101"/>
  <c r="H100"/>
  <c r="D100"/>
  <c r="H99"/>
  <c r="D99"/>
  <c r="H98"/>
  <c r="D98"/>
  <c r="H97"/>
  <c r="D97"/>
  <c r="H96"/>
  <c r="D96"/>
  <c r="H95"/>
  <c r="D95"/>
  <c r="H94"/>
  <c r="D94"/>
  <c r="H93"/>
  <c r="D93"/>
  <c r="H92"/>
  <c r="D92"/>
  <c r="H91"/>
  <c r="D91"/>
  <c r="H90"/>
  <c r="D90"/>
  <c r="H89"/>
  <c r="D89"/>
  <c r="H88"/>
  <c r="D88"/>
  <c r="H87"/>
  <c r="D87"/>
  <c r="H86"/>
  <c r="D86"/>
  <c r="H85"/>
  <c r="D85"/>
  <c r="H84"/>
  <c r="D84"/>
  <c r="H83"/>
  <c r="D83"/>
  <c r="D82"/>
  <c r="H81"/>
  <c r="D81"/>
  <c r="H80"/>
  <c r="D80"/>
  <c r="H79"/>
  <c r="D79"/>
  <c r="H78"/>
  <c r="D78"/>
  <c r="H77"/>
  <c r="D77"/>
  <c r="H76"/>
  <c r="D76"/>
  <c r="H75"/>
  <c r="H74"/>
  <c r="H73"/>
  <c r="H72"/>
  <c r="H71"/>
  <c r="H70"/>
  <c r="H69"/>
  <c r="H68"/>
  <c r="H67"/>
  <c r="H66"/>
  <c r="D8"/>
  <c r="H8"/>
  <c r="H7"/>
  <c r="D9"/>
  <c r="H9"/>
  <c r="D10"/>
  <c r="H10"/>
  <c r="D11"/>
  <c r="H11"/>
  <c r="D12"/>
  <c r="H12"/>
  <c r="D13"/>
  <c r="H13"/>
  <c r="D14"/>
  <c r="H14"/>
  <c r="D15"/>
  <c r="H15"/>
  <c r="D16"/>
  <c r="H16"/>
  <c r="D17"/>
  <c r="H17"/>
  <c r="D18"/>
  <c r="H18"/>
  <c r="D19"/>
  <c r="H19"/>
  <c r="D20"/>
  <c r="H20"/>
  <c r="D21"/>
  <c r="H21"/>
  <c r="D22"/>
  <c r="H22"/>
  <c r="D23"/>
  <c r="H23"/>
  <c r="D24"/>
  <c r="H24"/>
  <c r="D25"/>
  <c r="H25"/>
  <c r="D26"/>
  <c r="H26"/>
  <c r="D27"/>
  <c r="H27"/>
  <c r="D28"/>
  <c r="H28"/>
  <c r="D29"/>
  <c r="H29"/>
  <c r="D30"/>
  <c r="H30"/>
  <c r="D31"/>
  <c r="H31"/>
  <c r="D32"/>
  <c r="H32"/>
  <c r="D33"/>
  <c r="H33"/>
  <c r="D34"/>
  <c r="H34"/>
  <c r="D35"/>
  <c r="H35"/>
  <c r="D36"/>
  <c r="H36"/>
  <c r="D37"/>
  <c r="H37"/>
  <c r="D38"/>
  <c r="H38"/>
  <c r="D39"/>
  <c r="H39"/>
  <c r="D40"/>
  <c r="H40"/>
  <c r="D41"/>
  <c r="H41"/>
  <c r="D42"/>
  <c r="H42"/>
  <c r="D43"/>
  <c r="H43"/>
  <c r="D44"/>
  <c r="H44"/>
  <c r="D45"/>
  <c r="H45"/>
  <c r="D46"/>
  <c r="H46"/>
  <c r="D47"/>
  <c r="H47"/>
  <c r="D48"/>
  <c r="H48"/>
  <c r="D49"/>
  <c r="H49"/>
  <c r="D50"/>
  <c r="H50"/>
  <c r="D51"/>
  <c r="H51"/>
  <c r="D52"/>
  <c r="H52"/>
  <c r="D53"/>
  <c r="H53"/>
  <c r="D54"/>
  <c r="H54"/>
  <c r="D55"/>
  <c r="H55"/>
  <c r="D56"/>
  <c r="H56"/>
  <c r="D57"/>
  <c r="H57"/>
  <c r="D58"/>
  <c r="H58"/>
  <c r="D59"/>
  <c r="H59"/>
  <c r="D60"/>
  <c r="H60"/>
  <c r="D61"/>
  <c r="H61"/>
  <c r="D62"/>
  <c r="H62"/>
  <c r="D63"/>
  <c r="H63"/>
  <c r="D64"/>
  <c r="H64"/>
  <c r="D65"/>
  <c r="H65"/>
  <c r="U367" i="5"/>
  <c r="U366"/>
  <c r="U365"/>
  <c r="U364"/>
  <c r="U363"/>
  <c r="U362"/>
  <c r="U361"/>
  <c r="U360"/>
  <c r="U359"/>
  <c r="U358"/>
  <c r="U357"/>
  <c r="U356"/>
  <c r="U355"/>
  <c r="U354"/>
  <c r="P354"/>
  <c r="N354"/>
  <c r="I354"/>
  <c r="D354"/>
  <c r="W353"/>
  <c r="U353"/>
  <c r="P353"/>
  <c r="N353"/>
  <c r="K353"/>
  <c r="I353"/>
  <c r="D353"/>
  <c r="W352"/>
  <c r="U352"/>
  <c r="P352"/>
  <c r="N352"/>
  <c r="K352"/>
  <c r="I352"/>
  <c r="D352"/>
  <c r="W351"/>
  <c r="U351"/>
  <c r="P351"/>
  <c r="N351"/>
  <c r="K351"/>
  <c r="I351"/>
  <c r="D351"/>
  <c r="W350"/>
  <c r="U350"/>
  <c r="P350"/>
  <c r="N350"/>
  <c r="K350"/>
  <c r="I350"/>
  <c r="D350"/>
  <c r="W349"/>
  <c r="U349"/>
  <c r="N349"/>
  <c r="K349"/>
  <c r="I349"/>
  <c r="W348"/>
  <c r="U348"/>
  <c r="N348"/>
  <c r="K348"/>
  <c r="I348"/>
  <c r="D348"/>
  <c r="W347"/>
  <c r="U347"/>
  <c r="N347"/>
  <c r="K347"/>
  <c r="I347"/>
  <c r="D347"/>
  <c r="W346"/>
  <c r="U346"/>
  <c r="N346"/>
  <c r="K346"/>
  <c r="I346"/>
  <c r="D346"/>
  <c r="W345"/>
  <c r="U345"/>
  <c r="O345"/>
  <c r="N345"/>
  <c r="K345"/>
  <c r="I345"/>
  <c r="C345"/>
  <c r="W344"/>
  <c r="U344"/>
  <c r="O344"/>
  <c r="N344"/>
  <c r="K344"/>
  <c r="I344"/>
  <c r="C344"/>
  <c r="W343"/>
  <c r="U343"/>
  <c r="O343"/>
  <c r="N343"/>
  <c r="K343"/>
  <c r="I343"/>
  <c r="C343"/>
  <c r="W342"/>
  <c r="U342"/>
  <c r="O342"/>
  <c r="N342"/>
  <c r="K342"/>
  <c r="I342"/>
  <c r="C342"/>
  <c r="W341"/>
  <c r="U341"/>
  <c r="Q341"/>
  <c r="P341"/>
  <c r="O341"/>
  <c r="N341"/>
  <c r="K341"/>
  <c r="I341"/>
  <c r="D341"/>
  <c r="C341"/>
  <c r="W340"/>
  <c r="U340"/>
  <c r="O340"/>
  <c r="N340"/>
  <c r="K340"/>
  <c r="I340"/>
  <c r="D340"/>
  <c r="C340"/>
  <c r="W339"/>
  <c r="U339"/>
  <c r="Q339"/>
  <c r="O339"/>
  <c r="N339"/>
  <c r="K339"/>
  <c r="I339"/>
  <c r="D339"/>
  <c r="C339"/>
  <c r="W338"/>
  <c r="U338"/>
  <c r="Q338"/>
  <c r="O338"/>
  <c r="N338"/>
  <c r="K338"/>
  <c r="I338"/>
  <c r="C338"/>
  <c r="W337"/>
  <c r="U337"/>
  <c r="Q337"/>
  <c r="P337"/>
  <c r="O337"/>
  <c r="N337"/>
  <c r="K337"/>
  <c r="I337"/>
  <c r="D337"/>
  <c r="C337"/>
  <c r="B337"/>
  <c r="W336"/>
  <c r="U336"/>
  <c r="Q336"/>
  <c r="P336"/>
  <c r="O336"/>
  <c r="N336"/>
  <c r="K336"/>
  <c r="I336"/>
  <c r="D336"/>
  <c r="C336"/>
  <c r="W335"/>
  <c r="U335"/>
  <c r="Q335"/>
  <c r="P335"/>
  <c r="O335"/>
  <c r="N335"/>
  <c r="K335"/>
  <c r="I335"/>
  <c r="D335"/>
  <c r="C335"/>
  <c r="W334"/>
  <c r="U334"/>
  <c r="Q334"/>
  <c r="O334"/>
  <c r="N334"/>
  <c r="K334"/>
  <c r="I334"/>
  <c r="C334"/>
  <c r="W333"/>
  <c r="O333"/>
  <c r="N333"/>
  <c r="K333"/>
  <c r="C333"/>
  <c r="B333"/>
  <c r="W332"/>
  <c r="O332"/>
  <c r="N332"/>
  <c r="K332"/>
  <c r="C332"/>
  <c r="W331"/>
  <c r="O331"/>
  <c r="N331"/>
  <c r="K331"/>
  <c r="C331"/>
  <c r="W330"/>
  <c r="O330"/>
  <c r="N330"/>
  <c r="K330"/>
  <c r="C330"/>
  <c r="W329"/>
  <c r="O329"/>
  <c r="N329"/>
  <c r="K329"/>
  <c r="C329"/>
  <c r="W328"/>
  <c r="O328"/>
  <c r="N328"/>
  <c r="K328"/>
  <c r="C328"/>
  <c r="W327"/>
  <c r="O327"/>
  <c r="N327"/>
  <c r="K327"/>
  <c r="D327"/>
  <c r="C327"/>
  <c r="W326"/>
  <c r="O326"/>
  <c r="N326"/>
  <c r="K326"/>
  <c r="C326"/>
  <c r="W325"/>
  <c r="O325"/>
  <c r="K325"/>
  <c r="C325"/>
  <c r="W324"/>
  <c r="O324"/>
  <c r="N324"/>
  <c r="K324"/>
  <c r="C324"/>
  <c r="W323"/>
  <c r="O323"/>
  <c r="N323"/>
  <c r="K323"/>
  <c r="C323"/>
  <c r="B323"/>
  <c r="W322"/>
  <c r="O322"/>
  <c r="N322"/>
  <c r="K322"/>
  <c r="C322"/>
  <c r="B322"/>
  <c r="W321"/>
  <c r="O321"/>
  <c r="N321"/>
  <c r="K321"/>
  <c r="C321"/>
  <c r="W320"/>
  <c r="O320"/>
  <c r="N320"/>
  <c r="K320"/>
  <c r="C320"/>
  <c r="W319"/>
  <c r="O319"/>
  <c r="K319"/>
  <c r="C319"/>
  <c r="W318"/>
  <c r="O318"/>
  <c r="N318"/>
  <c r="K318"/>
  <c r="C318"/>
  <c r="W317"/>
  <c r="O317"/>
  <c r="N317"/>
  <c r="K317"/>
  <c r="C317"/>
  <c r="W316"/>
  <c r="O316"/>
  <c r="N316"/>
  <c r="K316"/>
  <c r="C316"/>
  <c r="B316"/>
  <c r="W315"/>
  <c r="O315"/>
  <c r="N315"/>
  <c r="K315"/>
  <c r="C315"/>
  <c r="W314"/>
  <c r="O314"/>
  <c r="N314"/>
  <c r="K314"/>
  <c r="C314"/>
  <c r="W313"/>
  <c r="O313"/>
  <c r="N313"/>
  <c r="K313"/>
  <c r="C313"/>
  <c r="W312"/>
  <c r="O312"/>
  <c r="K312"/>
  <c r="C312"/>
  <c r="W311"/>
  <c r="O311"/>
  <c r="N311"/>
  <c r="K311"/>
  <c r="C311"/>
  <c r="W310"/>
  <c r="O310"/>
  <c r="N310"/>
  <c r="K310"/>
  <c r="C310"/>
  <c r="W309"/>
  <c r="O309"/>
  <c r="N309"/>
  <c r="K309"/>
  <c r="C309"/>
  <c r="W308"/>
  <c r="O308"/>
  <c r="K308"/>
  <c r="C308"/>
  <c r="W307"/>
  <c r="O307"/>
  <c r="N307"/>
  <c r="K307"/>
  <c r="C307"/>
  <c r="W306"/>
  <c r="O306"/>
  <c r="N306"/>
  <c r="K306"/>
  <c r="C306"/>
  <c r="B306"/>
  <c r="W305"/>
  <c r="O305"/>
  <c r="N305"/>
  <c r="K305"/>
  <c r="C305"/>
  <c r="W304"/>
  <c r="O304"/>
  <c r="N304"/>
  <c r="K304"/>
  <c r="C304"/>
  <c r="W303"/>
  <c r="O303"/>
  <c r="N303"/>
  <c r="K303"/>
  <c r="C303"/>
  <c r="W302"/>
  <c r="O302"/>
  <c r="N302"/>
  <c r="K302"/>
  <c r="C302"/>
  <c r="W301"/>
  <c r="O301"/>
  <c r="N301"/>
  <c r="K301"/>
  <c r="C301"/>
  <c r="W300"/>
  <c r="O300"/>
  <c r="N300"/>
  <c r="K300"/>
  <c r="C300"/>
  <c r="W299"/>
  <c r="O299"/>
  <c r="N299"/>
  <c r="K299"/>
  <c r="C299"/>
  <c r="W298"/>
  <c r="O298"/>
  <c r="N298"/>
  <c r="K298"/>
  <c r="C298"/>
  <c r="W297"/>
  <c r="O297"/>
  <c r="N297"/>
  <c r="K297"/>
  <c r="C297"/>
  <c r="W296"/>
  <c r="O296"/>
  <c r="N296"/>
  <c r="K296"/>
  <c r="C296"/>
  <c r="W295"/>
  <c r="O295"/>
  <c r="N295"/>
  <c r="K295"/>
  <c r="C295"/>
  <c r="W294"/>
  <c r="O294"/>
  <c r="N294"/>
  <c r="K294"/>
  <c r="C294"/>
  <c r="W293"/>
  <c r="O293"/>
  <c r="N293"/>
  <c r="K293"/>
  <c r="C293"/>
  <c r="W292"/>
  <c r="O292"/>
  <c r="N292"/>
  <c r="K292"/>
  <c r="C292"/>
  <c r="W291"/>
  <c r="O291"/>
  <c r="N291"/>
  <c r="K291"/>
  <c r="C291"/>
  <c r="W290"/>
  <c r="O290"/>
  <c r="N290"/>
  <c r="K290"/>
  <c r="C290"/>
  <c r="W289"/>
  <c r="O289"/>
  <c r="N289"/>
  <c r="K289"/>
  <c r="C289"/>
  <c r="W288"/>
  <c r="O288"/>
  <c r="N288"/>
  <c r="K288"/>
  <c r="C288"/>
  <c r="W287"/>
  <c r="O287"/>
  <c r="N287"/>
  <c r="K287"/>
  <c r="C287"/>
  <c r="W286"/>
  <c r="O286"/>
  <c r="N286"/>
  <c r="K286"/>
  <c r="C286"/>
  <c r="W285"/>
  <c r="O285"/>
  <c r="N285"/>
  <c r="K285"/>
  <c r="C285"/>
  <c r="W284"/>
  <c r="O284"/>
  <c r="N284"/>
  <c r="K284"/>
  <c r="C284"/>
  <c r="W283"/>
  <c r="O283"/>
  <c r="N283"/>
  <c r="K283"/>
  <c r="C283"/>
  <c r="W282"/>
  <c r="O282"/>
  <c r="N282"/>
  <c r="K282"/>
  <c r="C282"/>
  <c r="W281"/>
  <c r="O281"/>
  <c r="N281"/>
  <c r="K281"/>
  <c r="D281"/>
  <c r="C281"/>
  <c r="W280"/>
  <c r="O280"/>
  <c r="N280"/>
  <c r="K280"/>
  <c r="D280"/>
  <c r="C280"/>
  <c r="W279"/>
  <c r="O279"/>
  <c r="N279"/>
  <c r="K279"/>
  <c r="D279"/>
  <c r="C279"/>
  <c r="W278"/>
  <c r="O278"/>
  <c r="N278"/>
  <c r="K278"/>
  <c r="D278"/>
  <c r="C278"/>
  <c r="W277"/>
  <c r="O277"/>
  <c r="N277"/>
  <c r="K277"/>
  <c r="D277"/>
  <c r="C277"/>
  <c r="W276"/>
  <c r="O276"/>
  <c r="N276"/>
  <c r="K276"/>
  <c r="D276"/>
  <c r="C276"/>
  <c r="W275"/>
  <c r="O275"/>
  <c r="N275"/>
  <c r="K275"/>
  <c r="D275"/>
  <c r="C275"/>
  <c r="W274"/>
  <c r="O274"/>
  <c r="N274"/>
  <c r="K274"/>
  <c r="D274"/>
  <c r="C274"/>
  <c r="W273"/>
  <c r="O273"/>
  <c r="N273"/>
  <c r="K273"/>
  <c r="D273"/>
  <c r="C273"/>
  <c r="W272"/>
  <c r="O272"/>
  <c r="N272"/>
  <c r="K272"/>
  <c r="D272"/>
  <c r="C272"/>
  <c r="W271"/>
  <c r="O271"/>
  <c r="N271"/>
  <c r="K271"/>
  <c r="D271"/>
  <c r="C271"/>
  <c r="W270"/>
  <c r="O270"/>
  <c r="N270"/>
  <c r="K270"/>
  <c r="D270"/>
  <c r="C270"/>
  <c r="W269"/>
  <c r="O269"/>
  <c r="N269"/>
  <c r="K269"/>
  <c r="D269"/>
  <c r="C269"/>
  <c r="W268"/>
  <c r="O268"/>
  <c r="N268"/>
  <c r="K268"/>
  <c r="D268"/>
  <c r="C268"/>
  <c r="W267"/>
  <c r="O267"/>
  <c r="N267"/>
  <c r="K267"/>
  <c r="D267"/>
  <c r="C267"/>
  <c r="W266"/>
  <c r="O266"/>
  <c r="N266"/>
  <c r="K266"/>
  <c r="D266"/>
  <c r="C266"/>
  <c r="W265"/>
  <c r="O265"/>
  <c r="N265"/>
  <c r="K265"/>
  <c r="D265"/>
  <c r="C265"/>
  <c r="W264"/>
  <c r="O264"/>
  <c r="N264"/>
  <c r="K264"/>
  <c r="D264"/>
  <c r="C264"/>
  <c r="W263"/>
  <c r="O263"/>
  <c r="N263"/>
  <c r="K263"/>
  <c r="D263"/>
  <c r="C263"/>
  <c r="W262"/>
  <c r="O262"/>
  <c r="N262"/>
  <c r="K262"/>
  <c r="D262"/>
  <c r="C262"/>
  <c r="W261"/>
  <c r="O261"/>
  <c r="N261"/>
  <c r="K261"/>
  <c r="D261"/>
  <c r="C261"/>
  <c r="B261"/>
  <c r="W260"/>
  <c r="O260"/>
  <c r="N260"/>
  <c r="K260"/>
  <c r="D260"/>
  <c r="C260"/>
  <c r="B260"/>
  <c r="W259"/>
  <c r="O259"/>
  <c r="N259"/>
  <c r="K259"/>
  <c r="D259"/>
  <c r="C259"/>
  <c r="W258"/>
  <c r="O258"/>
  <c r="N258"/>
  <c r="K258"/>
  <c r="D258"/>
  <c r="C258"/>
  <c r="W257"/>
  <c r="P257"/>
  <c r="O257"/>
  <c r="N257"/>
  <c r="K257"/>
  <c r="D257"/>
  <c r="C257"/>
  <c r="W256"/>
  <c r="O256"/>
  <c r="N256"/>
  <c r="K256"/>
  <c r="D256"/>
  <c r="C256"/>
  <c r="W255"/>
  <c r="O255"/>
  <c r="N255"/>
  <c r="K255"/>
  <c r="D255"/>
  <c r="C255"/>
  <c r="W254"/>
  <c r="P254"/>
  <c r="O254"/>
  <c r="N254"/>
  <c r="K254"/>
  <c r="D254"/>
  <c r="C254"/>
  <c r="W253"/>
  <c r="P253"/>
  <c r="O253"/>
  <c r="N253"/>
  <c r="K253"/>
  <c r="D253"/>
  <c r="C253"/>
  <c r="W252"/>
  <c r="P252"/>
  <c r="O252"/>
  <c r="N252"/>
  <c r="K252"/>
  <c r="D252"/>
  <c r="C252"/>
  <c r="W251"/>
  <c r="P251"/>
  <c r="O251"/>
  <c r="N251"/>
  <c r="K251"/>
  <c r="D251"/>
  <c r="C251"/>
  <c r="W250"/>
  <c r="P250"/>
  <c r="O250"/>
  <c r="N250"/>
  <c r="K250"/>
  <c r="D250"/>
  <c r="C250"/>
  <c r="W249"/>
  <c r="P249"/>
  <c r="O249"/>
  <c r="N249"/>
  <c r="K249"/>
  <c r="D249"/>
  <c r="C249"/>
  <c r="W248"/>
  <c r="P248"/>
  <c r="O248"/>
  <c r="N248"/>
  <c r="K248"/>
  <c r="D248"/>
  <c r="C248"/>
  <c r="B248"/>
  <c r="W247"/>
  <c r="P247"/>
  <c r="O247"/>
  <c r="N247"/>
  <c r="K247"/>
  <c r="D247"/>
  <c r="C247"/>
  <c r="W246"/>
  <c r="O246"/>
  <c r="N246"/>
  <c r="K246"/>
  <c r="D246"/>
  <c r="C246"/>
  <c r="W245"/>
  <c r="P245"/>
  <c r="O245"/>
  <c r="N245"/>
  <c r="K245"/>
  <c r="D245"/>
  <c r="C245"/>
  <c r="W244"/>
  <c r="O244"/>
  <c r="N244"/>
  <c r="K244"/>
  <c r="D244"/>
  <c r="C244"/>
  <c r="W243"/>
  <c r="O243"/>
  <c r="N243"/>
  <c r="K243"/>
  <c r="D243"/>
  <c r="C243"/>
  <c r="W242"/>
  <c r="P242"/>
  <c r="O242"/>
  <c r="N242"/>
  <c r="K242"/>
  <c r="D242"/>
  <c r="C242"/>
  <c r="W241"/>
  <c r="P241"/>
  <c r="O241"/>
  <c r="N241"/>
  <c r="K241"/>
  <c r="D241"/>
  <c r="C241"/>
  <c r="W240"/>
  <c r="P240"/>
  <c r="O240"/>
  <c r="N240"/>
  <c r="K240"/>
  <c r="D240"/>
  <c r="C240"/>
  <c r="W239"/>
  <c r="P239"/>
  <c r="O239"/>
  <c r="N239"/>
  <c r="K239"/>
  <c r="D239"/>
  <c r="C239"/>
  <c r="W238"/>
  <c r="P238"/>
  <c r="O238"/>
  <c r="N238"/>
  <c r="K238"/>
  <c r="D238"/>
  <c r="C238"/>
  <c r="W237"/>
  <c r="P237"/>
  <c r="O237"/>
  <c r="N237"/>
  <c r="K237"/>
  <c r="D237"/>
  <c r="C237"/>
  <c r="W236"/>
  <c r="P236"/>
  <c r="O236"/>
  <c r="N236"/>
  <c r="K236"/>
  <c r="D236"/>
  <c r="C236"/>
  <c r="W235"/>
  <c r="P235"/>
  <c r="O235"/>
  <c r="N235"/>
  <c r="K235"/>
  <c r="D235"/>
  <c r="C235"/>
  <c r="W234"/>
  <c r="P234"/>
  <c r="O234"/>
  <c r="N234"/>
  <c r="K234"/>
  <c r="D234"/>
  <c r="C234"/>
  <c r="W233"/>
  <c r="P233"/>
  <c r="O233"/>
  <c r="N233"/>
  <c r="K233"/>
  <c r="D233"/>
  <c r="C233"/>
  <c r="W232"/>
  <c r="P232"/>
  <c r="O232"/>
  <c r="N232"/>
  <c r="K232"/>
  <c r="D232"/>
  <c r="C232"/>
  <c r="W231"/>
  <c r="P231"/>
  <c r="O231"/>
  <c r="N231"/>
  <c r="K231"/>
  <c r="D231"/>
  <c r="C231"/>
  <c r="W230"/>
  <c r="P230"/>
  <c r="O230"/>
  <c r="N230"/>
  <c r="K230"/>
  <c r="D230"/>
  <c r="C230"/>
  <c r="W229"/>
  <c r="P229"/>
  <c r="O229"/>
  <c r="N229"/>
  <c r="K229"/>
  <c r="D229"/>
  <c r="C229"/>
  <c r="W228"/>
  <c r="P228"/>
  <c r="O228"/>
  <c r="N228"/>
  <c r="K228"/>
  <c r="D228"/>
  <c r="C228"/>
  <c r="W227"/>
  <c r="P227"/>
  <c r="O227"/>
  <c r="N227"/>
  <c r="K227"/>
  <c r="D227"/>
  <c r="C227"/>
  <c r="W226"/>
  <c r="P226"/>
  <c r="O226"/>
  <c r="N226"/>
  <c r="K226"/>
  <c r="D226"/>
  <c r="C226"/>
  <c r="W225"/>
  <c r="P225"/>
  <c r="O225"/>
  <c r="N225"/>
  <c r="K225"/>
  <c r="D225"/>
  <c r="C225"/>
  <c r="W224"/>
  <c r="P224"/>
  <c r="O224"/>
  <c r="N224"/>
  <c r="K224"/>
  <c r="D224"/>
  <c r="C224"/>
  <c r="W223"/>
  <c r="P223"/>
  <c r="O223"/>
  <c r="N223"/>
  <c r="K223"/>
  <c r="D223"/>
  <c r="C223"/>
  <c r="W222"/>
  <c r="P222"/>
  <c r="O222"/>
  <c r="N222"/>
  <c r="K222"/>
  <c r="D222"/>
  <c r="C222"/>
  <c r="W221"/>
  <c r="P221"/>
  <c r="O221"/>
  <c r="N221"/>
  <c r="K221"/>
  <c r="D221"/>
  <c r="C221"/>
  <c r="W220"/>
  <c r="P220"/>
  <c r="O220"/>
  <c r="N220"/>
  <c r="K220"/>
  <c r="D220"/>
  <c r="C220"/>
  <c r="W219"/>
  <c r="P219"/>
  <c r="O219"/>
  <c r="N219"/>
  <c r="K219"/>
  <c r="D219"/>
  <c r="C219"/>
  <c r="W218"/>
  <c r="O218"/>
  <c r="N218"/>
  <c r="K218"/>
  <c r="D218"/>
  <c r="C218"/>
  <c r="W217"/>
  <c r="O217"/>
  <c r="N217"/>
  <c r="K217"/>
  <c r="D217"/>
  <c r="C217"/>
  <c r="W216"/>
  <c r="P216"/>
  <c r="O216"/>
  <c r="N216"/>
  <c r="K216"/>
  <c r="D216"/>
  <c r="C216"/>
  <c r="W215"/>
  <c r="P215"/>
  <c r="O215"/>
  <c r="N215"/>
  <c r="K215"/>
  <c r="D215"/>
  <c r="C215"/>
  <c r="W214"/>
  <c r="P214"/>
  <c r="O214"/>
  <c r="N214"/>
  <c r="K214"/>
  <c r="D214"/>
  <c r="C214"/>
  <c r="W213"/>
  <c r="P213"/>
  <c r="O213"/>
  <c r="N213"/>
  <c r="K213"/>
  <c r="D213"/>
  <c r="C213"/>
  <c r="W212"/>
  <c r="P212"/>
  <c r="O212"/>
  <c r="N212"/>
  <c r="K212"/>
  <c r="D212"/>
  <c r="C212"/>
  <c r="W211"/>
  <c r="O211"/>
  <c r="N211"/>
  <c r="K211"/>
  <c r="D211"/>
  <c r="C211"/>
  <c r="W210"/>
  <c r="P210"/>
  <c r="O210"/>
  <c r="N210"/>
  <c r="K210"/>
  <c r="D210"/>
  <c r="C210"/>
  <c r="W209"/>
  <c r="P209"/>
  <c r="O209"/>
  <c r="N209"/>
  <c r="K209"/>
  <c r="D209"/>
  <c r="C209"/>
  <c r="W208"/>
  <c r="P208"/>
  <c r="O208"/>
  <c r="N208"/>
  <c r="K208"/>
  <c r="D208"/>
  <c r="C208"/>
  <c r="W207"/>
  <c r="P207"/>
  <c r="O207"/>
  <c r="N207"/>
  <c r="K207"/>
  <c r="D207"/>
  <c r="C207"/>
  <c r="W206"/>
  <c r="O206"/>
  <c r="N206"/>
  <c r="K206"/>
  <c r="D206"/>
  <c r="C206"/>
  <c r="W205"/>
  <c r="P205"/>
  <c r="O205"/>
  <c r="N205"/>
  <c r="K205"/>
  <c r="D205"/>
  <c r="C205"/>
  <c r="W204"/>
  <c r="O204"/>
  <c r="N204"/>
  <c r="K204"/>
  <c r="D204"/>
  <c r="C204"/>
  <c r="W203"/>
  <c r="P203"/>
  <c r="O203"/>
  <c r="N203"/>
  <c r="K203"/>
  <c r="D203"/>
  <c r="C203"/>
  <c r="B203"/>
  <c r="W202"/>
  <c r="P202"/>
  <c r="O202"/>
  <c r="N202"/>
  <c r="K202"/>
  <c r="D202"/>
  <c r="C202"/>
  <c r="W201"/>
  <c r="O201"/>
  <c r="N201"/>
  <c r="K201"/>
  <c r="D201"/>
  <c r="C201"/>
  <c r="W200"/>
  <c r="P200"/>
  <c r="O200"/>
  <c r="N200"/>
  <c r="K200"/>
  <c r="D200"/>
  <c r="C200"/>
  <c r="W199"/>
  <c r="O199"/>
  <c r="N199"/>
  <c r="K199"/>
  <c r="D199"/>
  <c r="C199"/>
  <c r="W198"/>
  <c r="O198"/>
  <c r="N198"/>
  <c r="K198"/>
  <c r="D198"/>
  <c r="C198"/>
  <c r="W197"/>
  <c r="O197"/>
  <c r="N197"/>
  <c r="K197"/>
  <c r="D197"/>
  <c r="C197"/>
  <c r="W196"/>
  <c r="O196"/>
  <c r="N196"/>
  <c r="K196"/>
  <c r="D196"/>
  <c r="C196"/>
  <c r="W195"/>
  <c r="P195"/>
  <c r="O195"/>
  <c r="N195"/>
  <c r="K195"/>
  <c r="D195"/>
  <c r="C195"/>
  <c r="W194"/>
  <c r="P194"/>
  <c r="O194"/>
  <c r="N194"/>
  <c r="K194"/>
  <c r="D194"/>
  <c r="C194"/>
  <c r="W193"/>
  <c r="O193"/>
  <c r="N193"/>
  <c r="K193"/>
  <c r="C193"/>
  <c r="W192"/>
  <c r="O192"/>
  <c r="N192"/>
  <c r="K192"/>
  <c r="C192"/>
  <c r="W191"/>
  <c r="O191"/>
  <c r="N191"/>
  <c r="K191"/>
  <c r="C191"/>
  <c r="W190"/>
  <c r="O190"/>
  <c r="N190"/>
  <c r="K190"/>
  <c r="C190"/>
  <c r="W189"/>
  <c r="O189"/>
  <c r="N189"/>
  <c r="K189"/>
  <c r="C189"/>
  <c r="W188"/>
  <c r="O188"/>
  <c r="N188"/>
  <c r="K188"/>
  <c r="C188"/>
  <c r="B188"/>
  <c r="W187"/>
  <c r="O187"/>
  <c r="N187"/>
  <c r="K187"/>
  <c r="C187"/>
  <c r="W186"/>
  <c r="O186"/>
  <c r="N186"/>
  <c r="K186"/>
  <c r="C186"/>
  <c r="W185"/>
  <c r="O185"/>
  <c r="N185"/>
  <c r="K185"/>
  <c r="C185"/>
  <c r="W184"/>
  <c r="O184"/>
  <c r="N184"/>
  <c r="K184"/>
  <c r="C184"/>
  <c r="W183"/>
  <c r="P183"/>
  <c r="O183"/>
  <c r="N183"/>
  <c r="K183"/>
  <c r="D183"/>
  <c r="C183"/>
  <c r="W182"/>
  <c r="O182"/>
  <c r="N182"/>
  <c r="K182"/>
  <c r="C182"/>
  <c r="W181"/>
  <c r="O181"/>
  <c r="N181"/>
  <c r="K181"/>
  <c r="C181"/>
  <c r="W180"/>
  <c r="O180"/>
  <c r="N180"/>
  <c r="K180"/>
  <c r="C180"/>
  <c r="W179"/>
  <c r="O179"/>
  <c r="N179"/>
  <c r="K179"/>
  <c r="C179"/>
  <c r="W178"/>
  <c r="O178"/>
  <c r="N178"/>
  <c r="K178"/>
  <c r="C178"/>
  <c r="W177"/>
  <c r="O177"/>
  <c r="N177"/>
  <c r="K177"/>
  <c r="C177"/>
  <c r="W176"/>
  <c r="O176"/>
  <c r="N176"/>
  <c r="K176"/>
  <c r="C176"/>
  <c r="W175"/>
  <c r="O175"/>
  <c r="N175"/>
  <c r="K175"/>
  <c r="C175"/>
  <c r="W174"/>
  <c r="O174"/>
  <c r="N174"/>
  <c r="K174"/>
  <c r="C174"/>
  <c r="W173"/>
  <c r="O173"/>
  <c r="N173"/>
  <c r="K173"/>
  <c r="C173"/>
  <c r="W172"/>
  <c r="O172"/>
  <c r="N172"/>
  <c r="K172"/>
  <c r="C172"/>
  <c r="B172"/>
  <c r="W171"/>
  <c r="O171"/>
  <c r="N171"/>
  <c r="K171"/>
  <c r="C171"/>
  <c r="W170"/>
  <c r="O170"/>
  <c r="N170"/>
  <c r="K170"/>
  <c r="C170"/>
  <c r="W169"/>
  <c r="O169"/>
  <c r="N169"/>
  <c r="K169"/>
  <c r="C169"/>
  <c r="W168"/>
  <c r="O168"/>
  <c r="N168"/>
  <c r="K168"/>
  <c r="C168"/>
  <c r="W167"/>
  <c r="O167"/>
  <c r="N167"/>
  <c r="K167"/>
  <c r="C167"/>
  <c r="W166"/>
  <c r="O166"/>
  <c r="K166"/>
  <c r="C166"/>
  <c r="W165"/>
  <c r="O165"/>
  <c r="N165"/>
  <c r="K165"/>
  <c r="C165"/>
  <c r="W164"/>
  <c r="O164"/>
  <c r="N164"/>
  <c r="K164"/>
  <c r="C164"/>
  <c r="W163"/>
  <c r="O163"/>
  <c r="N163"/>
  <c r="K163"/>
  <c r="C163"/>
  <c r="W162"/>
  <c r="O162"/>
  <c r="N162"/>
  <c r="K162"/>
  <c r="C162"/>
  <c r="W161"/>
  <c r="O161"/>
  <c r="N161"/>
  <c r="K161"/>
  <c r="C161"/>
  <c r="W160"/>
  <c r="O160"/>
  <c r="N160"/>
  <c r="K160"/>
  <c r="C160"/>
  <c r="B160"/>
  <c r="W159"/>
  <c r="O159"/>
  <c r="N159"/>
  <c r="K159"/>
  <c r="C159"/>
  <c r="B159"/>
  <c r="W158"/>
  <c r="O158"/>
  <c r="N158"/>
  <c r="K158"/>
  <c r="C158"/>
  <c r="B158"/>
  <c r="W157"/>
  <c r="O157"/>
  <c r="N157"/>
  <c r="K157"/>
  <c r="C157"/>
  <c r="W156"/>
  <c r="O156"/>
  <c r="N156"/>
  <c r="K156"/>
  <c r="C156"/>
  <c r="B156"/>
  <c r="W155"/>
  <c r="O155"/>
  <c r="N155"/>
  <c r="K155"/>
  <c r="C155"/>
  <c r="W154"/>
  <c r="O154"/>
  <c r="N154"/>
  <c r="K154"/>
  <c r="C154"/>
  <c r="W153"/>
  <c r="O153"/>
  <c r="N153"/>
  <c r="K153"/>
  <c r="C153"/>
  <c r="W152"/>
  <c r="O152"/>
  <c r="N152"/>
  <c r="K152"/>
  <c r="C152"/>
  <c r="B152"/>
  <c r="W151"/>
  <c r="Q151"/>
  <c r="O151"/>
  <c r="N151"/>
  <c r="K151"/>
  <c r="C151"/>
  <c r="B151"/>
  <c r="W150"/>
  <c r="Q150"/>
  <c r="O150"/>
  <c r="N150"/>
  <c r="K150"/>
  <c r="C150"/>
  <c r="B150"/>
  <c r="W149"/>
  <c r="Q149"/>
  <c r="O149"/>
  <c r="N149"/>
  <c r="K149"/>
  <c r="C149"/>
  <c r="B149"/>
  <c r="W148"/>
  <c r="Q148"/>
  <c r="O148"/>
  <c r="N148"/>
  <c r="K148"/>
  <c r="C148"/>
  <c r="B148"/>
  <c r="W147"/>
  <c r="Q147"/>
  <c r="O147"/>
  <c r="N147"/>
  <c r="X147" s="1"/>
  <c r="O148" i="19" s="1"/>
  <c r="K147" i="5"/>
  <c r="C147"/>
  <c r="B147"/>
  <c r="W146"/>
  <c r="Q146"/>
  <c r="O146"/>
  <c r="N146"/>
  <c r="K146"/>
  <c r="C146"/>
  <c r="B146"/>
  <c r="W145"/>
  <c r="Q145"/>
  <c r="O145"/>
  <c r="N145"/>
  <c r="K145"/>
  <c r="C145"/>
  <c r="B145"/>
  <c r="W144"/>
  <c r="Q144"/>
  <c r="O144"/>
  <c r="K144"/>
  <c r="C144"/>
  <c r="W143"/>
  <c r="O143"/>
  <c r="K143"/>
  <c r="C143"/>
  <c r="W142"/>
  <c r="O142"/>
  <c r="K142"/>
  <c r="C142"/>
  <c r="W141"/>
  <c r="O141"/>
  <c r="K141"/>
  <c r="C141"/>
  <c r="W140"/>
  <c r="O140"/>
  <c r="K140"/>
  <c r="C140"/>
  <c r="W139"/>
  <c r="O139"/>
  <c r="K139"/>
  <c r="C139"/>
  <c r="W138"/>
  <c r="O138"/>
  <c r="K138"/>
  <c r="C138"/>
  <c r="W137"/>
  <c r="O137"/>
  <c r="K137"/>
  <c r="C137"/>
  <c r="W136"/>
  <c r="O136"/>
  <c r="K136"/>
  <c r="C136"/>
  <c r="W135"/>
  <c r="O135"/>
  <c r="K135"/>
  <c r="C135"/>
  <c r="W134"/>
  <c r="O134"/>
  <c r="K134"/>
  <c r="C134"/>
  <c r="W133"/>
  <c r="O133"/>
  <c r="K133"/>
  <c r="C133"/>
  <c r="W132"/>
  <c r="O132"/>
  <c r="K132"/>
  <c r="C132"/>
  <c r="W131"/>
  <c r="O131"/>
  <c r="K131"/>
  <c r="C131"/>
  <c r="W130"/>
  <c r="O130"/>
  <c r="K130"/>
  <c r="C130"/>
  <c r="W129"/>
  <c r="O129"/>
  <c r="K129"/>
  <c r="C129"/>
  <c r="W128"/>
  <c r="O128"/>
  <c r="K128"/>
  <c r="C128"/>
  <c r="W127"/>
  <c r="O127"/>
  <c r="K127"/>
  <c r="C127"/>
  <c r="W126"/>
  <c r="O126"/>
  <c r="K126"/>
  <c r="C126"/>
  <c r="W125"/>
  <c r="O125"/>
  <c r="K125"/>
  <c r="C125"/>
  <c r="W124"/>
  <c r="O124"/>
  <c r="K124"/>
  <c r="C124"/>
  <c r="W123"/>
  <c r="O123"/>
  <c r="K123"/>
  <c r="C123"/>
  <c r="W122"/>
  <c r="O122"/>
  <c r="K122"/>
  <c r="C122"/>
  <c r="O121"/>
  <c r="C121"/>
  <c r="W120"/>
  <c r="O120"/>
  <c r="K120"/>
  <c r="C120"/>
  <c r="W119"/>
  <c r="O119"/>
  <c r="K119"/>
  <c r="C119"/>
  <c r="W118"/>
  <c r="O118"/>
  <c r="K118"/>
  <c r="C118"/>
  <c r="W117"/>
  <c r="O117"/>
  <c r="K117"/>
  <c r="C117"/>
  <c r="W116"/>
  <c r="O116"/>
  <c r="K116"/>
  <c r="C116"/>
  <c r="W115"/>
  <c r="O115"/>
  <c r="K115"/>
  <c r="C115"/>
  <c r="W114"/>
  <c r="O114"/>
  <c r="K114"/>
  <c r="C114"/>
  <c r="W113"/>
  <c r="O113"/>
  <c r="K113"/>
  <c r="C113"/>
  <c r="W112"/>
  <c r="O112"/>
  <c r="K112"/>
  <c r="C112"/>
  <c r="W111"/>
  <c r="O111"/>
  <c r="K111"/>
  <c r="C111"/>
  <c r="W110"/>
  <c r="O110"/>
  <c r="K110"/>
  <c r="C110"/>
  <c r="W109"/>
  <c r="O109"/>
  <c r="K109"/>
  <c r="C109"/>
  <c r="W108"/>
  <c r="O108"/>
  <c r="K108"/>
  <c r="C108"/>
  <c r="W107"/>
  <c r="O107"/>
  <c r="K107"/>
  <c r="C107"/>
  <c r="W106"/>
  <c r="O106"/>
  <c r="K106"/>
  <c r="C106"/>
  <c r="W105"/>
  <c r="O105"/>
  <c r="K105"/>
  <c r="C105"/>
  <c r="W104"/>
  <c r="O104"/>
  <c r="K104"/>
  <c r="C104"/>
  <c r="W103"/>
  <c r="O103"/>
  <c r="K103"/>
  <c r="C103"/>
  <c r="W102"/>
  <c r="O102"/>
  <c r="K102"/>
  <c r="C102"/>
  <c r="W101"/>
  <c r="O101"/>
  <c r="K101"/>
  <c r="C101"/>
  <c r="W100"/>
  <c r="O100"/>
  <c r="K100"/>
  <c r="C100"/>
  <c r="W99"/>
  <c r="O99"/>
  <c r="K99"/>
  <c r="C99"/>
  <c r="W98"/>
  <c r="O98"/>
  <c r="K98"/>
  <c r="C98"/>
  <c r="W97"/>
  <c r="O97"/>
  <c r="K97"/>
  <c r="C97"/>
  <c r="W96"/>
  <c r="O96"/>
  <c r="K96"/>
  <c r="C96"/>
  <c r="W95"/>
  <c r="O95"/>
  <c r="K95"/>
  <c r="C95"/>
  <c r="W94"/>
  <c r="O94"/>
  <c r="K94"/>
  <c r="C94"/>
  <c r="W93"/>
  <c r="O93"/>
  <c r="K93"/>
  <c r="C93"/>
  <c r="W92"/>
  <c r="O92"/>
  <c r="K92"/>
  <c r="C92"/>
  <c r="W91"/>
  <c r="O91"/>
  <c r="K91"/>
  <c r="C91"/>
  <c r="W90"/>
  <c r="O90"/>
  <c r="K90"/>
  <c r="C90"/>
  <c r="W89"/>
  <c r="O89"/>
  <c r="K89"/>
  <c r="C89"/>
  <c r="W88"/>
  <c r="O88"/>
  <c r="K88"/>
  <c r="C88"/>
  <c r="W87"/>
  <c r="O87"/>
  <c r="K87"/>
  <c r="C87"/>
  <c r="W86"/>
  <c r="O86"/>
  <c r="K86"/>
  <c r="C86"/>
  <c r="W85"/>
  <c r="O85"/>
  <c r="K85"/>
  <c r="C85"/>
  <c r="W84"/>
  <c r="O84"/>
  <c r="K84"/>
  <c r="C84"/>
  <c r="W83"/>
  <c r="Q83"/>
  <c r="O83"/>
  <c r="K83"/>
  <c r="C83"/>
  <c r="W82"/>
  <c r="O82"/>
  <c r="K82"/>
  <c r="C82"/>
  <c r="W81"/>
  <c r="O81"/>
  <c r="K81"/>
  <c r="C81"/>
  <c r="W80"/>
  <c r="O80"/>
  <c r="K80"/>
  <c r="C80"/>
  <c r="W79"/>
  <c r="O79"/>
  <c r="K79"/>
  <c r="C79"/>
  <c r="W78"/>
  <c r="O78"/>
  <c r="K78"/>
  <c r="C78"/>
  <c r="W77"/>
  <c r="O77"/>
  <c r="K77"/>
  <c r="C77"/>
  <c r="W76"/>
  <c r="O76"/>
  <c r="K76"/>
  <c r="C76"/>
  <c r="W75"/>
  <c r="O75"/>
  <c r="K75"/>
  <c r="C75"/>
  <c r="W74"/>
  <c r="O74"/>
  <c r="K74"/>
  <c r="C74"/>
  <c r="W73"/>
  <c r="O73"/>
  <c r="K73"/>
  <c r="C73"/>
  <c r="W72"/>
  <c r="O72"/>
  <c r="K72"/>
  <c r="C72"/>
  <c r="W71"/>
  <c r="O71"/>
  <c r="K71"/>
  <c r="C71"/>
  <c r="W70"/>
  <c r="O70"/>
  <c r="K70"/>
  <c r="C70"/>
  <c r="W69"/>
  <c r="O69"/>
  <c r="K69"/>
  <c r="C69"/>
  <c r="W68"/>
  <c r="O68"/>
  <c r="K68"/>
  <c r="C68"/>
  <c r="W67"/>
  <c r="O67"/>
  <c r="K67"/>
  <c r="C67"/>
  <c r="W66"/>
  <c r="O66"/>
  <c r="K66"/>
  <c r="C66"/>
  <c r="W65"/>
  <c r="O65"/>
  <c r="K65"/>
  <c r="C65"/>
  <c r="W64"/>
  <c r="O64"/>
  <c r="K64"/>
  <c r="C64"/>
  <c r="W63"/>
  <c r="O63"/>
  <c r="K63"/>
  <c r="C63"/>
  <c r="W62"/>
  <c r="O62"/>
  <c r="K62"/>
  <c r="C62"/>
  <c r="W61"/>
  <c r="O61"/>
  <c r="K61"/>
  <c r="C61"/>
  <c r="W60"/>
  <c r="O60"/>
  <c r="K60"/>
  <c r="C60"/>
  <c r="W59"/>
  <c r="O59"/>
  <c r="K59"/>
  <c r="C59"/>
  <c r="W58"/>
  <c r="O58"/>
  <c r="K58"/>
  <c r="C58"/>
  <c r="W57"/>
  <c r="O57"/>
  <c r="K57"/>
  <c r="C57"/>
  <c r="W56"/>
  <c r="O56"/>
  <c r="K56"/>
  <c r="C56"/>
  <c r="W55"/>
  <c r="O55"/>
  <c r="K55"/>
  <c r="C55"/>
  <c r="W54"/>
  <c r="O54"/>
  <c r="K54"/>
  <c r="C54"/>
  <c r="W53"/>
  <c r="O53"/>
  <c r="K53"/>
  <c r="C53"/>
  <c r="W52"/>
  <c r="O52"/>
  <c r="K52"/>
  <c r="C52"/>
  <c r="W51"/>
  <c r="O51"/>
  <c r="K51"/>
  <c r="C51"/>
  <c r="W50"/>
  <c r="O50"/>
  <c r="K50"/>
  <c r="C50"/>
  <c r="W49"/>
  <c r="O49"/>
  <c r="K49"/>
  <c r="C49"/>
  <c r="W48"/>
  <c r="O48"/>
  <c r="K48"/>
  <c r="C48"/>
  <c r="W47"/>
  <c r="O47"/>
  <c r="K47"/>
  <c r="C47"/>
  <c r="W46"/>
  <c r="O46"/>
  <c r="K46"/>
  <c r="C46"/>
  <c r="W45"/>
  <c r="O45"/>
  <c r="K45"/>
  <c r="C45"/>
  <c r="W44"/>
  <c r="O44"/>
  <c r="K44"/>
  <c r="C44"/>
  <c r="W43"/>
  <c r="O43"/>
  <c r="K43"/>
  <c r="C43"/>
  <c r="W42"/>
  <c r="O42"/>
  <c r="K42"/>
  <c r="C42"/>
  <c r="W41"/>
  <c r="O41"/>
  <c r="K41"/>
  <c r="C41"/>
  <c r="W40"/>
  <c r="O40"/>
  <c r="K40"/>
  <c r="C40"/>
  <c r="W39"/>
  <c r="O39"/>
  <c r="K39"/>
  <c r="C39"/>
  <c r="W38"/>
  <c r="O38"/>
  <c r="K38"/>
  <c r="C38"/>
  <c r="W37"/>
  <c r="O37"/>
  <c r="K37"/>
  <c r="C37"/>
  <c r="W36"/>
  <c r="O36"/>
  <c r="K36"/>
  <c r="C36"/>
  <c r="W35"/>
  <c r="O35"/>
  <c r="K35"/>
  <c r="C35"/>
  <c r="W34"/>
  <c r="O34"/>
  <c r="K34"/>
  <c r="C34"/>
  <c r="W33"/>
  <c r="O33"/>
  <c r="K33"/>
  <c r="C33"/>
  <c r="W32"/>
  <c r="O32"/>
  <c r="K32"/>
  <c r="C32"/>
  <c r="W31"/>
  <c r="O31"/>
  <c r="K31"/>
  <c r="C31"/>
  <c r="W30"/>
  <c r="O30"/>
  <c r="K30"/>
  <c r="C30"/>
  <c r="W29"/>
  <c r="O29"/>
  <c r="K29"/>
  <c r="C29"/>
  <c r="W28"/>
  <c r="O28"/>
  <c r="K28"/>
  <c r="C28"/>
  <c r="W27"/>
  <c r="O27"/>
  <c r="K27"/>
  <c r="C27"/>
  <c r="W26"/>
  <c r="O26"/>
  <c r="K26"/>
  <c r="C26"/>
  <c r="W25"/>
  <c r="O25"/>
  <c r="K25"/>
  <c r="C25"/>
  <c r="W24"/>
  <c r="O24"/>
  <c r="K24"/>
  <c r="C24"/>
  <c r="W23"/>
  <c r="O23"/>
  <c r="K23"/>
  <c r="C23"/>
  <c r="W22"/>
  <c r="O22"/>
  <c r="K22"/>
  <c r="C22"/>
  <c r="W21"/>
  <c r="O21"/>
  <c r="K21"/>
  <c r="C21"/>
  <c r="W20"/>
  <c r="O20"/>
  <c r="K20"/>
  <c r="C20"/>
  <c r="W19"/>
  <c r="O19"/>
  <c r="K19"/>
  <c r="C19"/>
  <c r="W18"/>
  <c r="O18"/>
  <c r="K18"/>
  <c r="C18"/>
  <c r="W17"/>
  <c r="O17"/>
  <c r="K17"/>
  <c r="C17"/>
  <c r="W16"/>
  <c r="O16"/>
  <c r="K16"/>
  <c r="C16"/>
  <c r="W15"/>
  <c r="O15"/>
  <c r="K15"/>
  <c r="C15"/>
  <c r="W14"/>
  <c r="O14"/>
  <c r="K14"/>
  <c r="C14"/>
  <c r="W13"/>
  <c r="O13"/>
  <c r="K13"/>
  <c r="C13"/>
  <c r="W12"/>
  <c r="O12"/>
  <c r="K12"/>
  <c r="C12"/>
  <c r="W11"/>
  <c r="O11"/>
  <c r="K11"/>
  <c r="C11"/>
  <c r="W10"/>
  <c r="O10"/>
  <c r="K10"/>
  <c r="C10"/>
  <c r="W9"/>
  <c r="O9"/>
  <c r="K9"/>
  <c r="C9"/>
  <c r="W8"/>
  <c r="O8"/>
  <c r="K8"/>
  <c r="C8"/>
  <c r="W7"/>
  <c r="O7"/>
  <c r="K7"/>
  <c r="C7"/>
  <c r="W6"/>
  <c r="O6"/>
  <c r="K6"/>
  <c r="C6"/>
  <c r="W5"/>
  <c r="O5"/>
  <c r="K5"/>
  <c r="C5"/>
  <c r="W4"/>
  <c r="O4"/>
  <c r="K4"/>
  <c r="C4"/>
  <c r="V372"/>
  <c r="J372"/>
  <c r="X358"/>
  <c r="L358"/>
  <c r="X357"/>
  <c r="L357"/>
  <c r="X356"/>
  <c r="L356"/>
  <c r="X355"/>
  <c r="L355"/>
  <c r="Q371" i="11"/>
  <c r="P371"/>
  <c r="N371"/>
  <c r="M371"/>
  <c r="I116" i="17"/>
  <c r="J116"/>
  <c r="K116"/>
  <c r="L116"/>
  <c r="M116"/>
  <c r="AC330" i="12"/>
  <c r="E4" i="4"/>
  <c r="B371" i="11"/>
  <c r="D73" i="10"/>
  <c r="P262" i="5"/>
  <c r="K73" i="10"/>
  <c r="L73"/>
  <c r="M73"/>
  <c r="N101" i="6"/>
  <c r="D74" i="10"/>
  <c r="P263" i="5"/>
  <c r="K74" i="10"/>
  <c r="L74"/>
  <c r="M74"/>
  <c r="N102" i="6"/>
  <c r="D75" i="10"/>
  <c r="P264" i="5"/>
  <c r="K75" i="10"/>
  <c r="L75"/>
  <c r="M75"/>
  <c r="N103" i="6"/>
  <c r="D76" i="10"/>
  <c r="P265" i="5"/>
  <c r="K76" i="10"/>
  <c r="L76"/>
  <c r="M76"/>
  <c r="N104" i="6"/>
  <c r="D77" i="10"/>
  <c r="P266" i="5"/>
  <c r="K77" i="10"/>
  <c r="L77"/>
  <c r="M77"/>
  <c r="N105" i="6"/>
  <c r="D78" i="10"/>
  <c r="P267" i="5"/>
  <c r="K78" i="10"/>
  <c r="L78"/>
  <c r="M78"/>
  <c r="N106" i="6"/>
  <c r="D79" i="10"/>
  <c r="P268" i="5"/>
  <c r="K79" i="10"/>
  <c r="L79"/>
  <c r="M79"/>
  <c r="N107" i="6"/>
  <c r="D80" i="10"/>
  <c r="P269" i="5"/>
  <c r="K80" i="10"/>
  <c r="L80"/>
  <c r="M80"/>
  <c r="N108" i="6"/>
  <c r="D81" i="10"/>
  <c r="P270" i="5"/>
  <c r="K81" i="10"/>
  <c r="L81"/>
  <c r="M81"/>
  <c r="N109" i="6"/>
  <c r="D82" i="10"/>
  <c r="P271" i="5"/>
  <c r="K82" i="10"/>
  <c r="L82"/>
  <c r="M82"/>
  <c r="N110" i="6"/>
  <c r="D83" i="10"/>
  <c r="P272" i="5"/>
  <c r="K83" i="10"/>
  <c r="L83"/>
  <c r="M83"/>
  <c r="N111" i="6"/>
  <c r="D84" i="10"/>
  <c r="P273" i="5"/>
  <c r="K84" i="10"/>
  <c r="L84"/>
  <c r="M84"/>
  <c r="N112" i="6"/>
  <c r="D85" i="10"/>
  <c r="P274" i="5"/>
  <c r="K85" i="10"/>
  <c r="L85"/>
  <c r="M85"/>
  <c r="N113" i="6"/>
  <c r="D57" i="10"/>
  <c r="P246" i="5"/>
  <c r="D55" i="10"/>
  <c r="P244" i="5"/>
  <c r="D54" i="10"/>
  <c r="P243" i="5"/>
  <c r="F371" i="11"/>
  <c r="G371"/>
  <c r="C6"/>
  <c r="C7"/>
  <c r="D7"/>
  <c r="I7"/>
  <c r="B5" i="5"/>
  <c r="L5"/>
  <c r="C8" i="11"/>
  <c r="D8"/>
  <c r="I8"/>
  <c r="B6" i="5"/>
  <c r="L6" s="1"/>
  <c r="C9" i="11"/>
  <c r="D9"/>
  <c r="I9"/>
  <c r="B7" i="5"/>
  <c r="L7"/>
  <c r="N8" i="19" s="1"/>
  <c r="C10" i="11"/>
  <c r="D10"/>
  <c r="I10"/>
  <c r="B8" i="5"/>
  <c r="L8"/>
  <c r="C11" i="11"/>
  <c r="D11"/>
  <c r="I11"/>
  <c r="B9" i="5"/>
  <c r="C12" i="11"/>
  <c r="D12"/>
  <c r="I12"/>
  <c r="B10" i="5"/>
  <c r="L10" s="1"/>
  <c r="C13" i="11"/>
  <c r="D13"/>
  <c r="I13"/>
  <c r="B11" i="5"/>
  <c r="L11"/>
  <c r="N12" i="19" s="1"/>
  <c r="C14" i="11"/>
  <c r="D14"/>
  <c r="I14"/>
  <c r="B12" i="5"/>
  <c r="L12"/>
  <c r="C15" i="11"/>
  <c r="D15"/>
  <c r="I15"/>
  <c r="B13" i="5"/>
  <c r="L13" s="1"/>
  <c r="C16" i="11"/>
  <c r="D16"/>
  <c r="I16"/>
  <c r="B14" i="5"/>
  <c r="C17" i="11"/>
  <c r="D17"/>
  <c r="I17"/>
  <c r="B15" i="5"/>
  <c r="L15"/>
  <c r="N16" i="19" s="1"/>
  <c r="C18" i="11"/>
  <c r="D18"/>
  <c r="I18"/>
  <c r="B16" i="5"/>
  <c r="L16"/>
  <c r="N17" i="19" s="1"/>
  <c r="C19" i="11"/>
  <c r="D19"/>
  <c r="I19"/>
  <c r="B17" i="5"/>
  <c r="L17"/>
  <c r="C20" i="11"/>
  <c r="D20"/>
  <c r="I20"/>
  <c r="B18" i="5"/>
  <c r="L18" s="1"/>
  <c r="N19" i="19" s="1"/>
  <c r="C21" i="11"/>
  <c r="D21"/>
  <c r="I21"/>
  <c r="B19" i="5"/>
  <c r="C22" i="11"/>
  <c r="D22"/>
  <c r="I22"/>
  <c r="B20" i="5"/>
  <c r="L20" s="1"/>
  <c r="N21" i="19" s="1"/>
  <c r="C23" i="11"/>
  <c r="D23"/>
  <c r="I23"/>
  <c r="B21" i="5"/>
  <c r="L21" s="1"/>
  <c r="C24" i="11"/>
  <c r="D24"/>
  <c r="I24"/>
  <c r="B22" i="5"/>
  <c r="L22"/>
  <c r="N23" i="19" s="1"/>
  <c r="C25" i="11"/>
  <c r="D25"/>
  <c r="I25"/>
  <c r="B23" i="5"/>
  <c r="L23"/>
  <c r="C26" i="11"/>
  <c r="D26"/>
  <c r="I26"/>
  <c r="B24" i="5"/>
  <c r="C27" i="11"/>
  <c r="D27"/>
  <c r="I27"/>
  <c r="B25" i="5"/>
  <c r="L25" s="1"/>
  <c r="C28" i="11"/>
  <c r="D28"/>
  <c r="I28"/>
  <c r="B26" i="5"/>
  <c r="L26"/>
  <c r="N27" i="19" s="1"/>
  <c r="C29" i="11"/>
  <c r="D29"/>
  <c r="I29"/>
  <c r="B27" i="5"/>
  <c r="L27"/>
  <c r="C30" i="11"/>
  <c r="D30"/>
  <c r="I30"/>
  <c r="B28" i="5"/>
  <c r="L28" s="1"/>
  <c r="N29" i="19" s="1"/>
  <c r="C31" i="11"/>
  <c r="D31"/>
  <c r="I31"/>
  <c r="B29" i="5"/>
  <c r="C32" i="11"/>
  <c r="D32"/>
  <c r="I32"/>
  <c r="B30" i="5"/>
  <c r="L30" s="1"/>
  <c r="C33" i="11"/>
  <c r="D33"/>
  <c r="I33"/>
  <c r="B31" i="5"/>
  <c r="L31"/>
  <c r="N32" i="19" s="1"/>
  <c r="C34" i="11"/>
  <c r="D34"/>
  <c r="I34"/>
  <c r="B32" i="5"/>
  <c r="L32"/>
  <c r="N33" i="19" s="1"/>
  <c r="C35" i="11"/>
  <c r="D35"/>
  <c r="I35"/>
  <c r="B33" i="5"/>
  <c r="L33"/>
  <c r="C36" i="11"/>
  <c r="D36"/>
  <c r="I36"/>
  <c r="B34" i="5"/>
  <c r="C37" i="11"/>
  <c r="D37"/>
  <c r="I37"/>
  <c r="B35" i="5"/>
  <c r="L35" s="1"/>
  <c r="C38" i="11"/>
  <c r="D38"/>
  <c r="I38"/>
  <c r="B36" i="5"/>
  <c r="L36"/>
  <c r="C39" i="11"/>
  <c r="D39"/>
  <c r="I39"/>
  <c r="B37" i="5"/>
  <c r="L37" s="1"/>
  <c r="C40" i="11"/>
  <c r="D40"/>
  <c r="I40"/>
  <c r="B38" i="5"/>
  <c r="L38"/>
  <c r="C41" i="11"/>
  <c r="D41"/>
  <c r="I41"/>
  <c r="B39" i="5"/>
  <c r="C42" i="11"/>
  <c r="D42"/>
  <c r="I42"/>
  <c r="B40" i="5"/>
  <c r="L40" s="1"/>
  <c r="C43" i="11"/>
  <c r="D43"/>
  <c r="I43"/>
  <c r="B41" i="5"/>
  <c r="L41"/>
  <c r="C44" i="11"/>
  <c r="D44"/>
  <c r="I44"/>
  <c r="B42" i="5"/>
  <c r="L42" s="1"/>
  <c r="C45" i="11"/>
  <c r="D45"/>
  <c r="I45"/>
  <c r="B43" i="5"/>
  <c r="L43"/>
  <c r="N44" i="19" s="1"/>
  <c r="C46" i="11"/>
  <c r="D46"/>
  <c r="I46"/>
  <c r="B44" i="5"/>
  <c r="C47" i="11"/>
  <c r="D47"/>
  <c r="I47"/>
  <c r="B45" i="5"/>
  <c r="L45"/>
  <c r="N46" i="19" s="1"/>
  <c r="C48" i="11"/>
  <c r="D48"/>
  <c r="I48"/>
  <c r="B46" i="5"/>
  <c r="L46"/>
  <c r="C49" i="11"/>
  <c r="D49"/>
  <c r="I49"/>
  <c r="B47" i="5"/>
  <c r="L47" s="1"/>
  <c r="N48" i="19" s="1"/>
  <c r="C50" i="11"/>
  <c r="D50"/>
  <c r="I50"/>
  <c r="B48" i="5"/>
  <c r="L48" s="1"/>
  <c r="N49" i="19" s="1"/>
  <c r="C51" i="11"/>
  <c r="D51"/>
  <c r="I51"/>
  <c r="B49" i="5"/>
  <c r="C52" i="11"/>
  <c r="D52"/>
  <c r="I52"/>
  <c r="B50" i="5"/>
  <c r="L50" s="1"/>
  <c r="N51" i="19" s="1"/>
  <c r="C53" i="11"/>
  <c r="D53"/>
  <c r="I53"/>
  <c r="B51" i="5"/>
  <c r="L51" s="1"/>
  <c r="N52" i="19" s="1"/>
  <c r="C54" i="11"/>
  <c r="D54"/>
  <c r="I54"/>
  <c r="B52" i="5"/>
  <c r="L52" s="1"/>
  <c r="N53" i="19" s="1"/>
  <c r="C55" i="11"/>
  <c r="D55"/>
  <c r="I55"/>
  <c r="B53" i="5"/>
  <c r="L53" s="1"/>
  <c r="N54" i="19" s="1"/>
  <c r="C56" i="11"/>
  <c r="D56"/>
  <c r="I56"/>
  <c r="B54" i="5"/>
  <c r="C57" i="11"/>
  <c r="D57"/>
  <c r="I57"/>
  <c r="B55" i="5"/>
  <c r="L55" s="1"/>
  <c r="N56" i="19" s="1"/>
  <c r="C58" i="11"/>
  <c r="D58"/>
  <c r="I58"/>
  <c r="B56" i="5"/>
  <c r="L56" s="1"/>
  <c r="N57" i="19" s="1"/>
  <c r="C59" i="11"/>
  <c r="D59"/>
  <c r="I59"/>
  <c r="B57" i="5"/>
  <c r="L57" s="1"/>
  <c r="C60" i="11"/>
  <c r="D60"/>
  <c r="I60"/>
  <c r="B58" i="5"/>
  <c r="L58"/>
  <c r="N59" i="19" s="1"/>
  <c r="C61" i="11"/>
  <c r="D61"/>
  <c r="I61"/>
  <c r="B59" i="5"/>
  <c r="C62" i="11"/>
  <c r="D62"/>
  <c r="I62"/>
  <c r="B60" i="5"/>
  <c r="L60"/>
  <c r="C63" i="11"/>
  <c r="D63"/>
  <c r="I63"/>
  <c r="B61" i="5"/>
  <c r="L61" s="1"/>
  <c r="N62" i="19" s="1"/>
  <c r="C64" i="11"/>
  <c r="D64"/>
  <c r="I64"/>
  <c r="B62" i="5"/>
  <c r="L62" s="1"/>
  <c r="C65" i="11"/>
  <c r="D65"/>
  <c r="I65"/>
  <c r="B63" i="5"/>
  <c r="L63"/>
  <c r="N64" i="19" s="1"/>
  <c r="C66" i="11"/>
  <c r="D66"/>
  <c r="I66"/>
  <c r="B64" i="5"/>
  <c r="C67" i="11"/>
  <c r="D67"/>
  <c r="I67"/>
  <c r="B65" i="5"/>
  <c r="C68" i="11"/>
  <c r="D68"/>
  <c r="I68"/>
  <c r="B66" i="5"/>
  <c r="C69" i="11"/>
  <c r="D69"/>
  <c r="I69"/>
  <c r="B67" i="5"/>
  <c r="C70" i="11"/>
  <c r="D70"/>
  <c r="I70"/>
  <c r="B68" i="5"/>
  <c r="C71" i="11"/>
  <c r="D71"/>
  <c r="I71"/>
  <c r="B69" i="5"/>
  <c r="C72" i="11"/>
  <c r="D72"/>
  <c r="I72"/>
  <c r="B70" i="5"/>
  <c r="C73" i="11"/>
  <c r="D73"/>
  <c r="I73"/>
  <c r="B71" i="5"/>
  <c r="C74" i="11"/>
  <c r="D74"/>
  <c r="I74"/>
  <c r="B72" i="5"/>
  <c r="C75" i="11"/>
  <c r="D75"/>
  <c r="I75"/>
  <c r="B73" i="5"/>
  <c r="C76" i="11"/>
  <c r="D76"/>
  <c r="I76"/>
  <c r="B74" i="5"/>
  <c r="C77" i="11"/>
  <c r="D77"/>
  <c r="I77"/>
  <c r="B75" i="5"/>
  <c r="C78" i="11"/>
  <c r="D78"/>
  <c r="I78"/>
  <c r="B76" i="5"/>
  <c r="C79" i="11"/>
  <c r="D79"/>
  <c r="I79"/>
  <c r="B77" i="5"/>
  <c r="C80" i="11"/>
  <c r="D80"/>
  <c r="I80"/>
  <c r="B78" i="5"/>
  <c r="C81" i="11"/>
  <c r="D81"/>
  <c r="I81"/>
  <c r="B79" i="5"/>
  <c r="C82" i="11"/>
  <c r="D82"/>
  <c r="I82"/>
  <c r="B80" i="5"/>
  <c r="C83" i="11"/>
  <c r="D83"/>
  <c r="I83"/>
  <c r="B81" i="5"/>
  <c r="C84" i="11"/>
  <c r="D84"/>
  <c r="I84"/>
  <c r="B82" i="5"/>
  <c r="C85" i="11"/>
  <c r="D85"/>
  <c r="I85"/>
  <c r="B83" i="5"/>
  <c r="C86" i="11"/>
  <c r="D86"/>
  <c r="I86"/>
  <c r="B84" i="5"/>
  <c r="C87" i="11"/>
  <c r="D87"/>
  <c r="I87"/>
  <c r="B85" i="5"/>
  <c r="C88" i="11"/>
  <c r="D88"/>
  <c r="I88"/>
  <c r="B86" i="5"/>
  <c r="C89" i="11"/>
  <c r="D89"/>
  <c r="I89"/>
  <c r="B87" i="5"/>
  <c r="C90" i="11"/>
  <c r="D90"/>
  <c r="I90"/>
  <c r="B88" i="5"/>
  <c r="C91" i="11"/>
  <c r="D91"/>
  <c r="I91"/>
  <c r="B89" i="5"/>
  <c r="C92" i="11"/>
  <c r="D92"/>
  <c r="I92"/>
  <c r="B90" i="5"/>
  <c r="C93" i="11"/>
  <c r="D93"/>
  <c r="I93"/>
  <c r="B91" i="5"/>
  <c r="C94" i="11"/>
  <c r="D94"/>
  <c r="I94"/>
  <c r="B92" i="5"/>
  <c r="C95" i="11"/>
  <c r="D95"/>
  <c r="I95"/>
  <c r="B93" i="5"/>
  <c r="C96" i="11"/>
  <c r="D96"/>
  <c r="I96"/>
  <c r="B94" i="5"/>
  <c r="C97" i="11"/>
  <c r="D97"/>
  <c r="I97"/>
  <c r="B95" i="5"/>
  <c r="C98" i="11"/>
  <c r="D98"/>
  <c r="I98"/>
  <c r="B96" i="5"/>
  <c r="C99" i="11"/>
  <c r="D99"/>
  <c r="I99"/>
  <c r="B97" i="5"/>
  <c r="C100" i="11"/>
  <c r="D100"/>
  <c r="I100"/>
  <c r="B98" i="5"/>
  <c r="C101" i="11"/>
  <c r="D101"/>
  <c r="I101"/>
  <c r="B99" i="5"/>
  <c r="C102" i="11"/>
  <c r="D102"/>
  <c r="I102"/>
  <c r="B100" i="5"/>
  <c r="C103" i="11"/>
  <c r="D103"/>
  <c r="I103"/>
  <c r="B101" i="5"/>
  <c r="C104" i="11"/>
  <c r="D104"/>
  <c r="I104"/>
  <c r="B102" i="5"/>
  <c r="C105" i="11"/>
  <c r="D105"/>
  <c r="I105"/>
  <c r="B103" i="5"/>
  <c r="C106" i="11"/>
  <c r="D106"/>
  <c r="I106"/>
  <c r="B104" i="5"/>
  <c r="C107" i="11"/>
  <c r="D107"/>
  <c r="I107"/>
  <c r="B105" i="5"/>
  <c r="C108" i="11"/>
  <c r="D108"/>
  <c r="I108"/>
  <c r="B106" i="5"/>
  <c r="C109" i="11"/>
  <c r="D109"/>
  <c r="I109"/>
  <c r="B107" i="5"/>
  <c r="C110" i="11"/>
  <c r="D110"/>
  <c r="I110"/>
  <c r="B108" i="5"/>
  <c r="C111" i="11"/>
  <c r="D111"/>
  <c r="I111"/>
  <c r="B109" i="5"/>
  <c r="C112" i="11"/>
  <c r="D112"/>
  <c r="I112"/>
  <c r="B110" i="5"/>
  <c r="C113" i="11"/>
  <c r="D113"/>
  <c r="I113"/>
  <c r="B111" i="5"/>
  <c r="C114" i="11"/>
  <c r="D114"/>
  <c r="I114"/>
  <c r="B112" i="5"/>
  <c r="C115" i="11"/>
  <c r="D115"/>
  <c r="I115"/>
  <c r="B113" i="5"/>
  <c r="C116" i="11"/>
  <c r="D116"/>
  <c r="I116"/>
  <c r="B114" i="5"/>
  <c r="C117" i="11"/>
  <c r="D117"/>
  <c r="I117"/>
  <c r="B115" i="5"/>
  <c r="C118" i="11"/>
  <c r="D118"/>
  <c r="I118"/>
  <c r="B116" i="5"/>
  <c r="C119" i="11"/>
  <c r="D119"/>
  <c r="I119"/>
  <c r="B117" i="5"/>
  <c r="C120" i="11"/>
  <c r="D120"/>
  <c r="I120"/>
  <c r="B118" i="5"/>
  <c r="C121" i="11"/>
  <c r="D121"/>
  <c r="I121"/>
  <c r="B119" i="5"/>
  <c r="C122" i="11"/>
  <c r="D122"/>
  <c r="I122"/>
  <c r="B120" i="5"/>
  <c r="C123" i="11"/>
  <c r="D123"/>
  <c r="I123"/>
  <c r="B121" i="5"/>
  <c r="C124" i="11"/>
  <c r="D124"/>
  <c r="I124"/>
  <c r="B122" i="5"/>
  <c r="C125" i="11"/>
  <c r="D125"/>
  <c r="I125"/>
  <c r="B123" i="5"/>
  <c r="C126" i="11"/>
  <c r="D126"/>
  <c r="I126"/>
  <c r="B124" i="5"/>
  <c r="C127" i="11"/>
  <c r="D127"/>
  <c r="I127"/>
  <c r="B125" i="5"/>
  <c r="C128" i="11"/>
  <c r="D128"/>
  <c r="I128"/>
  <c r="B126" i="5"/>
  <c r="C129" i="11"/>
  <c r="D129"/>
  <c r="I129"/>
  <c r="B127" i="5"/>
  <c r="C130" i="11"/>
  <c r="D130"/>
  <c r="I130"/>
  <c r="B128" i="5"/>
  <c r="C131" i="11"/>
  <c r="D131"/>
  <c r="I131"/>
  <c r="B129" i="5"/>
  <c r="C132" i="11"/>
  <c r="D132"/>
  <c r="I132"/>
  <c r="B130" i="5"/>
  <c r="C133" i="11"/>
  <c r="D133"/>
  <c r="I133"/>
  <c r="B131" i="5"/>
  <c r="C134" i="11"/>
  <c r="D134"/>
  <c r="I134"/>
  <c r="B132" i="5"/>
  <c r="C135" i="11"/>
  <c r="D135"/>
  <c r="I135"/>
  <c r="B133" i="5"/>
  <c r="C136" i="11"/>
  <c r="D136"/>
  <c r="I136"/>
  <c r="B134" i="5"/>
  <c r="C137" i="11"/>
  <c r="D137"/>
  <c r="I137"/>
  <c r="B135" i="5"/>
  <c r="C138" i="11"/>
  <c r="D138"/>
  <c r="I138"/>
  <c r="B136" i="5"/>
  <c r="C139" i="11"/>
  <c r="D139"/>
  <c r="I139"/>
  <c r="B137" i="5"/>
  <c r="C140" i="11"/>
  <c r="D140"/>
  <c r="I140"/>
  <c r="B138" i="5"/>
  <c r="C141" i="11"/>
  <c r="D141"/>
  <c r="I141"/>
  <c r="B139" i="5"/>
  <c r="C142" i="11"/>
  <c r="D142"/>
  <c r="I142"/>
  <c r="B140" i="5"/>
  <c r="C143" i="11"/>
  <c r="D143"/>
  <c r="I143"/>
  <c r="B141" i="5"/>
  <c r="C144" i="11"/>
  <c r="D144"/>
  <c r="I144"/>
  <c r="B142" i="5"/>
  <c r="C145" i="11"/>
  <c r="D145"/>
  <c r="I145"/>
  <c r="B143" i="5"/>
  <c r="C146" i="11"/>
  <c r="D146"/>
  <c r="I146"/>
  <c r="B144" i="5"/>
  <c r="I155" i="11"/>
  <c r="B153" i="5"/>
  <c r="I156" i="11"/>
  <c r="B154" i="5"/>
  <c r="I157" i="11"/>
  <c r="B155" i="5"/>
  <c r="I159" i="11"/>
  <c r="B157" i="5"/>
  <c r="I163" i="11"/>
  <c r="B161" i="5"/>
  <c r="I164" i="11"/>
  <c r="B162" i="5"/>
  <c r="I165" i="11"/>
  <c r="B163" i="5"/>
  <c r="I166" i="11"/>
  <c r="B164" i="5"/>
  <c r="I167" i="11"/>
  <c r="B165" i="5"/>
  <c r="I168" i="11"/>
  <c r="B166" i="5"/>
  <c r="I169" i="11"/>
  <c r="B167" i="5"/>
  <c r="I170" i="11"/>
  <c r="B168" i="5"/>
  <c r="I171" i="11"/>
  <c r="B169" i="5"/>
  <c r="I172" i="11"/>
  <c r="B170" i="5"/>
  <c r="I173" i="11"/>
  <c r="B171" i="5"/>
  <c r="I175" i="11"/>
  <c r="B173" i="5"/>
  <c r="I176" i="11"/>
  <c r="B174" i="5"/>
  <c r="I177" i="11"/>
  <c r="B175" i="5"/>
  <c r="I178" i="11"/>
  <c r="B176" i="5"/>
  <c r="I179" i="11"/>
  <c r="B177" i="5"/>
  <c r="I180" i="11"/>
  <c r="B178" i="5"/>
  <c r="I181" i="11"/>
  <c r="B179" i="5"/>
  <c r="I182" i="11"/>
  <c r="B180" i="5"/>
  <c r="I183" i="11"/>
  <c r="B181" i="5"/>
  <c r="I184" i="11"/>
  <c r="B182" i="5"/>
  <c r="I185" i="11"/>
  <c r="B183" i="5"/>
  <c r="I186" i="11"/>
  <c r="B184" i="5"/>
  <c r="I187" i="11"/>
  <c r="B185" i="5"/>
  <c r="I188" i="11"/>
  <c r="B186" i="5"/>
  <c r="I189" i="11"/>
  <c r="B187" i="5"/>
  <c r="I191" i="11"/>
  <c r="B189" i="5"/>
  <c r="I192" i="11"/>
  <c r="B190" i="5"/>
  <c r="I193" i="11"/>
  <c r="B191" i="5"/>
  <c r="I194" i="11"/>
  <c r="B192" i="5"/>
  <c r="I195" i="11"/>
  <c r="B193" i="5"/>
  <c r="I196" i="11"/>
  <c r="B194" i="5"/>
  <c r="I197" i="11"/>
  <c r="B195" i="5"/>
  <c r="I198" i="11"/>
  <c r="B196" i="5"/>
  <c r="I199" i="11"/>
  <c r="B197" i="5"/>
  <c r="I200" i="11"/>
  <c r="B198" i="5"/>
  <c r="I201" i="11"/>
  <c r="B199" i="5"/>
  <c r="I202" i="11"/>
  <c r="B200" i="5"/>
  <c r="I203" i="11"/>
  <c r="B201" i="5"/>
  <c r="I204" i="11"/>
  <c r="B202" i="5"/>
  <c r="I206" i="11"/>
  <c r="B204" i="5"/>
  <c r="I207" i="11"/>
  <c r="B205" i="5"/>
  <c r="I208" i="11"/>
  <c r="B206" i="5"/>
  <c r="I209" i="11"/>
  <c r="B207" i="5"/>
  <c r="I210" i="11"/>
  <c r="B208" i="5"/>
  <c r="I211" i="11"/>
  <c r="B209" i="5"/>
  <c r="I212" i="11"/>
  <c r="B210" i="5"/>
  <c r="I213" i="11"/>
  <c r="B211" i="5"/>
  <c r="I215" i="11"/>
  <c r="B213" i="5"/>
  <c r="I216" i="11"/>
  <c r="B214" i="5"/>
  <c r="I217" i="11"/>
  <c r="B215" i="5"/>
  <c r="I218" i="11"/>
  <c r="B216" i="5"/>
  <c r="I219" i="11"/>
  <c r="B217" i="5"/>
  <c r="I220" i="11"/>
  <c r="B218" i="5"/>
  <c r="I221" i="11"/>
  <c r="B219" i="5"/>
  <c r="I222" i="11"/>
  <c r="B220" i="5"/>
  <c r="I223" i="11"/>
  <c r="B221" i="5"/>
  <c r="I224" i="11"/>
  <c r="B222" i="5"/>
  <c r="I225" i="11"/>
  <c r="B223" i="5"/>
  <c r="I226" i="11"/>
  <c r="B224" i="5"/>
  <c r="I227" i="11"/>
  <c r="B225" i="5"/>
  <c r="I228" i="11"/>
  <c r="B226" i="5"/>
  <c r="I229" i="11"/>
  <c r="B227" i="5"/>
  <c r="I231" i="11"/>
  <c r="B229" i="5"/>
  <c r="I233" i="11"/>
  <c r="B231" i="5"/>
  <c r="I235" i="11"/>
  <c r="B233" i="5"/>
  <c r="I236" i="11"/>
  <c r="B234" i="5"/>
  <c r="I237" i="11"/>
  <c r="B235" i="5"/>
  <c r="I238" i="11"/>
  <c r="B236" i="5"/>
  <c r="I239" i="11"/>
  <c r="B237" i="5"/>
  <c r="I240" i="11"/>
  <c r="I241"/>
  <c r="B239" i="5"/>
  <c r="I242" i="11"/>
  <c r="B240" i="5"/>
  <c r="I243" i="11"/>
  <c r="B241" i="5"/>
  <c r="I244" i="11"/>
  <c r="B242" i="5"/>
  <c r="I245" i="11"/>
  <c r="B243" i="5"/>
  <c r="I246" i="11"/>
  <c r="B244" i="5"/>
  <c r="I247" i="11"/>
  <c r="B245" i="5"/>
  <c r="I249" i="11"/>
  <c r="B247" i="5"/>
  <c r="I251" i="11"/>
  <c r="B249" i="5"/>
  <c r="I252" i="11"/>
  <c r="B250" i="5"/>
  <c r="I253" i="11"/>
  <c r="B251" i="5"/>
  <c r="I254" i="11"/>
  <c r="B252" i="5"/>
  <c r="I255" i="11"/>
  <c r="B253" i="5"/>
  <c r="I256" i="11"/>
  <c r="B254" i="5"/>
  <c r="I257" i="11"/>
  <c r="B255" i="5"/>
  <c r="I258" i="11"/>
  <c r="B256" i="5"/>
  <c r="I259" i="11"/>
  <c r="B257" i="5"/>
  <c r="I260" i="11"/>
  <c r="B258" i="5"/>
  <c r="I261" i="11"/>
  <c r="B259" i="5"/>
  <c r="I264" i="11"/>
  <c r="B262" i="5"/>
  <c r="I265" i="11"/>
  <c r="B263" i="5"/>
  <c r="I266" i="11"/>
  <c r="B264" i="5"/>
  <c r="I267" i="11"/>
  <c r="B265" i="5"/>
  <c r="I268" i="11"/>
  <c r="B266" i="5"/>
  <c r="I269" i="11"/>
  <c r="B267" i="5"/>
  <c r="I270" i="11"/>
  <c r="B268" i="5"/>
  <c r="I271" i="11"/>
  <c r="B269" i="5"/>
  <c r="I272" i="11"/>
  <c r="B270" i="5"/>
  <c r="I273" i="11"/>
  <c r="B271" i="5"/>
  <c r="I274" i="11"/>
  <c r="B272" i="5"/>
  <c r="I275" i="11"/>
  <c r="B273" i="5"/>
  <c r="I276" i="11"/>
  <c r="B274" i="5"/>
  <c r="I277" i="11"/>
  <c r="B275" i="5"/>
  <c r="I278" i="11"/>
  <c r="B276" i="5"/>
  <c r="I279" i="11"/>
  <c r="B277" i="5"/>
  <c r="I280" i="11"/>
  <c r="B278" i="5"/>
  <c r="I281" i="11"/>
  <c r="B279" i="5"/>
  <c r="I282" i="11"/>
  <c r="B280" i="5"/>
  <c r="I283" i="11"/>
  <c r="B281" i="5"/>
  <c r="I284" i="11"/>
  <c r="B282" i="5"/>
  <c r="I285" i="11"/>
  <c r="B283" i="5"/>
  <c r="I286" i="11"/>
  <c r="B284" i="5"/>
  <c r="I287" i="11"/>
  <c r="B285" i="5"/>
  <c r="I288" i="11"/>
  <c r="B286" i="5"/>
  <c r="I289" i="11"/>
  <c r="B287" i="5"/>
  <c r="I290" i="11"/>
  <c r="B288" i="5"/>
  <c r="I291" i="11"/>
  <c r="B289" i="5"/>
  <c r="I292" i="11"/>
  <c r="B290" i="5"/>
  <c r="I293" i="11"/>
  <c r="B291" i="5"/>
  <c r="I294" i="11"/>
  <c r="B292" i="5"/>
  <c r="I295" i="11"/>
  <c r="B293" i="5"/>
  <c r="I296" i="11"/>
  <c r="B294" i="5"/>
  <c r="I297" i="11"/>
  <c r="B295" i="5"/>
  <c r="I298" i="11"/>
  <c r="B296" i="5"/>
  <c r="I299" i="11"/>
  <c r="B297" i="5"/>
  <c r="I300" i="11"/>
  <c r="B298" i="5"/>
  <c r="I301" i="11"/>
  <c r="B299" i="5"/>
  <c r="I302" i="11"/>
  <c r="B300" i="5"/>
  <c r="I303" i="11"/>
  <c r="B301" i="5"/>
  <c r="I304" i="11"/>
  <c r="B302" i="5"/>
  <c r="I305" i="11"/>
  <c r="B303" i="5"/>
  <c r="I306" i="11"/>
  <c r="B304" i="5"/>
  <c r="I307" i="11"/>
  <c r="B305" i="5"/>
  <c r="I309" i="11"/>
  <c r="B307" i="5"/>
  <c r="I310" i="11"/>
  <c r="B308" i="5"/>
  <c r="I311" i="11"/>
  <c r="B309" i="5"/>
  <c r="I312" i="11"/>
  <c r="B310" i="5"/>
  <c r="I313" i="11"/>
  <c r="B311" i="5"/>
  <c r="I314" i="11"/>
  <c r="B312" i="5"/>
  <c r="I315" i="11"/>
  <c r="B313" i="5"/>
  <c r="I316" i="11"/>
  <c r="B314" i="5"/>
  <c r="I317" i="11"/>
  <c r="B315" i="5"/>
  <c r="I319" i="11"/>
  <c r="B317" i="5"/>
  <c r="I320" i="11"/>
  <c r="B318" i="5"/>
  <c r="I321" i="11"/>
  <c r="B319" i="5"/>
  <c r="I322" i="11"/>
  <c r="B320" i="5"/>
  <c r="I323" i="11"/>
  <c r="B321" i="5"/>
  <c r="I326" i="11"/>
  <c r="B324" i="5"/>
  <c r="I327" i="11"/>
  <c r="B325" i="5"/>
  <c r="I328" i="11"/>
  <c r="B326" i="5"/>
  <c r="I329" i="11"/>
  <c r="B327" i="5"/>
  <c r="I330" i="11"/>
  <c r="B328" i="5"/>
  <c r="I331" i="11"/>
  <c r="B329" i="5"/>
  <c r="I332" i="11"/>
  <c r="B330" i="5"/>
  <c r="I333" i="11"/>
  <c r="B331" i="5"/>
  <c r="I334" i="11"/>
  <c r="B332" i="5"/>
  <c r="J6" i="11"/>
  <c r="N4" i="5"/>
  <c r="J7" i="11"/>
  <c r="N5" i="5"/>
  <c r="X5" s="1"/>
  <c r="O6" i="19" s="1"/>
  <c r="J8" i="11"/>
  <c r="N6" i="5"/>
  <c r="X6" s="1"/>
  <c r="O7" i="19" s="1"/>
  <c r="J9" i="11"/>
  <c r="N7" i="5"/>
  <c r="X7" s="1"/>
  <c r="O8" i="19" s="1"/>
  <c r="J10" i="11"/>
  <c r="N8" i="5"/>
  <c r="X8" s="1"/>
  <c r="O9" i="19" s="1"/>
  <c r="J11" i="11"/>
  <c r="N9" i="5"/>
  <c r="J12" i="11"/>
  <c r="N10" i="5"/>
  <c r="X10" s="1"/>
  <c r="O11" i="19" s="1"/>
  <c r="J13" i="11"/>
  <c r="N11" i="5"/>
  <c r="X11" s="1"/>
  <c r="O12" i="19" s="1"/>
  <c r="J14" i="11"/>
  <c r="N12" i="5"/>
  <c r="X12" s="1"/>
  <c r="O13" i="19" s="1"/>
  <c r="J15" i="11"/>
  <c r="N13" i="5"/>
  <c r="X13" s="1"/>
  <c r="O14" i="19" s="1"/>
  <c r="J17" i="11"/>
  <c r="N15" i="5"/>
  <c r="X15" s="1"/>
  <c r="O16" i="19" s="1"/>
  <c r="J19" i="11"/>
  <c r="N17" i="5"/>
  <c r="X17" s="1"/>
  <c r="O18" i="19" s="1"/>
  <c r="J21" i="11"/>
  <c r="N19" i="5"/>
  <c r="J23" i="11"/>
  <c r="N21" i="5"/>
  <c r="X21" s="1"/>
  <c r="O22" i="19" s="1"/>
  <c r="J24" i="11"/>
  <c r="N22" i="5"/>
  <c r="X22" s="1"/>
  <c r="O23" i="19" s="1"/>
  <c r="J25" i="11"/>
  <c r="N23" i="5"/>
  <c r="X23" s="1"/>
  <c r="O24" i="19" s="1"/>
  <c r="J26" i="11"/>
  <c r="N24" i="5"/>
  <c r="J27" i="11"/>
  <c r="N25" i="5"/>
  <c r="X25" s="1"/>
  <c r="J28" i="11"/>
  <c r="N26" i="5"/>
  <c r="X26"/>
  <c r="O27" i="19" s="1"/>
  <c r="J29" i="11"/>
  <c r="N27" i="5"/>
  <c r="X27"/>
  <c r="O28" i="19" s="1"/>
  <c r="J30" i="11"/>
  <c r="N28" i="5"/>
  <c r="X28"/>
  <c r="O29" i="19" s="1"/>
  <c r="J31" i="11"/>
  <c r="N29" i="5"/>
  <c r="J33" i="11"/>
  <c r="N31" i="5"/>
  <c r="X31"/>
  <c r="O32" i="19" s="1"/>
  <c r="J35" i="11"/>
  <c r="N33" i="5"/>
  <c r="X33"/>
  <c r="O34" i="19" s="1"/>
  <c r="J37" i="11"/>
  <c r="N35" i="5"/>
  <c r="X35"/>
  <c r="O36" i="19" s="1"/>
  <c r="J39" i="11"/>
  <c r="N37" i="5"/>
  <c r="X37"/>
  <c r="O38" i="19" s="1"/>
  <c r="J40" i="11"/>
  <c r="N38" i="5"/>
  <c r="X38"/>
  <c r="O39" i="19" s="1"/>
  <c r="J41" i="11"/>
  <c r="N39" i="5"/>
  <c r="J42" i="11"/>
  <c r="N40" i="5"/>
  <c r="J43" i="11"/>
  <c r="N41" i="5"/>
  <c r="J45" i="11"/>
  <c r="N43" i="5"/>
  <c r="J47" i="11"/>
  <c r="N45" i="5"/>
  <c r="J48" i="11"/>
  <c r="N46" i="5"/>
  <c r="J49" i="11"/>
  <c r="N47" i="5"/>
  <c r="J50" i="11"/>
  <c r="N48" i="5"/>
  <c r="J51" i="11"/>
  <c r="N49" i="5"/>
  <c r="J53" i="11"/>
  <c r="N51" i="5"/>
  <c r="J55" i="11"/>
  <c r="N53" i="5"/>
  <c r="J56" i="11"/>
  <c r="N54" i="5"/>
  <c r="J57" i="11"/>
  <c r="N55" i="5"/>
  <c r="J58" i="11"/>
  <c r="N56" i="5"/>
  <c r="J59" i="11"/>
  <c r="N57" i="5"/>
  <c r="J61" i="11"/>
  <c r="N59" i="5"/>
  <c r="J63" i="11"/>
  <c r="N61" i="5"/>
  <c r="J65" i="11"/>
  <c r="N63" i="5"/>
  <c r="J67" i="11"/>
  <c r="N65" i="5"/>
  <c r="J68" i="11"/>
  <c r="N66" i="5"/>
  <c r="J69" i="11"/>
  <c r="N67" i="5"/>
  <c r="J70" i="11"/>
  <c r="N68" i="5"/>
  <c r="J71" i="11"/>
  <c r="N69" i="5"/>
  <c r="J72" i="11"/>
  <c r="N70" i="5"/>
  <c r="J73" i="11"/>
  <c r="N71" i="5"/>
  <c r="J74" i="11"/>
  <c r="N72" i="5"/>
  <c r="J75" i="11"/>
  <c r="N73" i="5"/>
  <c r="J77" i="11"/>
  <c r="N75" i="5"/>
  <c r="J79" i="11"/>
  <c r="N77" i="5"/>
  <c r="J81" i="11"/>
  <c r="N79" i="5"/>
  <c r="J83" i="11"/>
  <c r="N81" i="5"/>
  <c r="J84" i="11"/>
  <c r="N82" i="5"/>
  <c r="X82" s="1"/>
  <c r="J85" i="11"/>
  <c r="N83" i="5"/>
  <c r="J86" i="11"/>
  <c r="N84" i="5"/>
  <c r="J87" i="11"/>
  <c r="N85" i="5"/>
  <c r="J88" i="11"/>
  <c r="N86" i="5"/>
  <c r="J89" i="11"/>
  <c r="N87" i="5"/>
  <c r="J90" i="11"/>
  <c r="N88" i="5"/>
  <c r="J91" i="11"/>
  <c r="N89" i="5"/>
  <c r="J93" i="11"/>
  <c r="N91" i="5"/>
  <c r="J95" i="11"/>
  <c r="N93" i="5"/>
  <c r="J97" i="11"/>
  <c r="N95" i="5"/>
  <c r="J99" i="11"/>
  <c r="N97" i="5"/>
  <c r="J100" i="11"/>
  <c r="N98" i="5"/>
  <c r="J101" i="11"/>
  <c r="N99" i="5"/>
  <c r="J102" i="11"/>
  <c r="N100" i="5"/>
  <c r="J103" i="11"/>
  <c r="N101" i="5"/>
  <c r="J104" i="11"/>
  <c r="N102" i="5"/>
  <c r="J105" i="11"/>
  <c r="N103" i="5"/>
  <c r="J106" i="11"/>
  <c r="N104" i="5"/>
  <c r="J107" i="11"/>
  <c r="N105" i="5"/>
  <c r="J109" i="11"/>
  <c r="N107" i="5"/>
  <c r="J111" i="11"/>
  <c r="N109" i="5"/>
  <c r="J113" i="11"/>
  <c r="N111" i="5"/>
  <c r="J115" i="11"/>
  <c r="N113" i="5"/>
  <c r="J116" i="11"/>
  <c r="N114" i="5"/>
  <c r="J117" i="11"/>
  <c r="N115" i="5"/>
  <c r="J118" i="11"/>
  <c r="N116" i="5"/>
  <c r="J119" i="11"/>
  <c r="N117" i="5"/>
  <c r="J120" i="11"/>
  <c r="N118" i="5"/>
  <c r="J121" i="11"/>
  <c r="N119" i="5"/>
  <c r="J122" i="11"/>
  <c r="N120" i="5"/>
  <c r="J123" i="11"/>
  <c r="N121" i="5"/>
  <c r="J124" i="11"/>
  <c r="N122" i="5"/>
  <c r="J125" i="11"/>
  <c r="N123" i="5"/>
  <c r="J126" i="11"/>
  <c r="N124" i="5"/>
  <c r="J127" i="11"/>
  <c r="N125" i="5"/>
  <c r="J128" i="11"/>
  <c r="N126" i="5"/>
  <c r="J130" i="11"/>
  <c r="N128" i="5"/>
  <c r="J132" i="11"/>
  <c r="N130" i="5"/>
  <c r="J134" i="11"/>
  <c r="N132" i="5"/>
  <c r="J138" i="11"/>
  <c r="N136" i="5"/>
  <c r="J142" i="11"/>
  <c r="N140" i="5"/>
  <c r="J144" i="11"/>
  <c r="N142" i="5"/>
  <c r="J146" i="11"/>
  <c r="N144" i="5"/>
  <c r="J168" i="11"/>
  <c r="N166" i="5"/>
  <c r="J310" i="11"/>
  <c r="N308" i="5"/>
  <c r="J314" i="11"/>
  <c r="N312" i="5"/>
  <c r="J321" i="11"/>
  <c r="N319" i="5"/>
  <c r="J327" i="11"/>
  <c r="N325" i="5"/>
  <c r="J232" i="16"/>
  <c r="L232"/>
  <c r="AM105" i="17"/>
  <c r="AN105"/>
  <c r="AO105"/>
  <c r="AR105"/>
  <c r="AP105"/>
  <c r="AQ105"/>
  <c r="N116"/>
  <c r="I115"/>
  <c r="J115"/>
  <c r="K115"/>
  <c r="L115"/>
  <c r="M115"/>
  <c r="N115"/>
  <c r="I114"/>
  <c r="J114"/>
  <c r="K114"/>
  <c r="L114"/>
  <c r="M114"/>
  <c r="N114"/>
  <c r="AK256"/>
  <c r="AJ256"/>
  <c r="AI256"/>
  <c r="AH256"/>
  <c r="AG256"/>
  <c r="AF256"/>
  <c r="K19" i="12"/>
  <c r="F19"/>
  <c r="G19"/>
  <c r="L18" i="19"/>
  <c r="K6" i="12"/>
  <c r="F6"/>
  <c r="G6"/>
  <c r="L5" i="19"/>
  <c r="K7" i="12"/>
  <c r="F7"/>
  <c r="G7"/>
  <c r="L6" i="19"/>
  <c r="K8" i="12"/>
  <c r="F8"/>
  <c r="G8"/>
  <c r="L7" i="19"/>
  <c r="K9" i="12"/>
  <c r="F9"/>
  <c r="G9"/>
  <c r="L8" i="19"/>
  <c r="K10" i="12"/>
  <c r="F10"/>
  <c r="G10"/>
  <c r="L9" i="19"/>
  <c r="K11" i="12"/>
  <c r="F11"/>
  <c r="G11"/>
  <c r="L10" i="19"/>
  <c r="K12" i="12"/>
  <c r="F12"/>
  <c r="G12"/>
  <c r="L11" i="19"/>
  <c r="K13" i="12"/>
  <c r="F13"/>
  <c r="G13"/>
  <c r="L12" i="19"/>
  <c r="K14" i="12"/>
  <c r="F14"/>
  <c r="G14"/>
  <c r="L13" i="19"/>
  <c r="K15" i="12"/>
  <c r="F15"/>
  <c r="G15"/>
  <c r="L14" i="19"/>
  <c r="K16" i="12"/>
  <c r="F16"/>
  <c r="G16"/>
  <c r="L15" i="19"/>
  <c r="K17" i="12"/>
  <c r="F17"/>
  <c r="G17"/>
  <c r="L16" i="19"/>
  <c r="K18" i="12"/>
  <c r="F18"/>
  <c r="G18"/>
  <c r="L17" i="19"/>
  <c r="K20" i="12"/>
  <c r="F20"/>
  <c r="G20"/>
  <c r="L19" i="19"/>
  <c r="K21" i="12"/>
  <c r="F21"/>
  <c r="G21"/>
  <c r="L20" i="19"/>
  <c r="K22" i="12"/>
  <c r="F22"/>
  <c r="G22"/>
  <c r="L21" i="19"/>
  <c r="K23" i="12"/>
  <c r="F23"/>
  <c r="G23"/>
  <c r="L22" i="19"/>
  <c r="K24" i="12"/>
  <c r="F24"/>
  <c r="G24"/>
  <c r="L23" i="19"/>
  <c r="K25" i="12"/>
  <c r="F25"/>
  <c r="G25"/>
  <c r="L24" i="19"/>
  <c r="K26" i="12"/>
  <c r="F26"/>
  <c r="G26"/>
  <c r="L25" i="19"/>
  <c r="K27" i="12"/>
  <c r="F27"/>
  <c r="G27"/>
  <c r="L26" i="19"/>
  <c r="K28" i="12"/>
  <c r="F28"/>
  <c r="G28"/>
  <c r="L27" i="19"/>
  <c r="K29" i="12"/>
  <c r="F29"/>
  <c r="G29"/>
  <c r="L28" i="19"/>
  <c r="K30" i="12"/>
  <c r="F30"/>
  <c r="G30"/>
  <c r="L29" i="19"/>
  <c r="K31" i="12"/>
  <c r="F31"/>
  <c r="G31"/>
  <c r="L30" i="19"/>
  <c r="K32" i="12"/>
  <c r="F32"/>
  <c r="G32"/>
  <c r="L31" i="19"/>
  <c r="K33" i="12"/>
  <c r="F33"/>
  <c r="G33"/>
  <c r="L32" i="19"/>
  <c r="K34" i="12"/>
  <c r="F34"/>
  <c r="G34"/>
  <c r="L33" i="19"/>
  <c r="K35" i="12"/>
  <c r="F35"/>
  <c r="G35"/>
  <c r="L34" i="19"/>
  <c r="K36" i="12"/>
  <c r="F36"/>
  <c r="G36"/>
  <c r="L35" i="19"/>
  <c r="K37" i="12"/>
  <c r="F37"/>
  <c r="G37"/>
  <c r="L36" i="19"/>
  <c r="K38" i="12"/>
  <c r="F38"/>
  <c r="G38"/>
  <c r="L37" i="19"/>
  <c r="K39" i="12"/>
  <c r="F39"/>
  <c r="G39"/>
  <c r="L38" i="19"/>
  <c r="K40" i="12"/>
  <c r="F40"/>
  <c r="G40"/>
  <c r="L39" i="19"/>
  <c r="K41" i="12"/>
  <c r="F41"/>
  <c r="G41"/>
  <c r="L40" i="19"/>
  <c r="K42" i="12"/>
  <c r="F42"/>
  <c r="G42"/>
  <c r="L41" i="19"/>
  <c r="K43" i="12"/>
  <c r="F43"/>
  <c r="G43"/>
  <c r="L42" i="19"/>
  <c r="K44" i="12"/>
  <c r="F44"/>
  <c r="G44"/>
  <c r="L43" i="19"/>
  <c r="K45" i="12"/>
  <c r="F45"/>
  <c r="G45"/>
  <c r="L44" i="19"/>
  <c r="K46" i="12"/>
  <c r="F46"/>
  <c r="G46"/>
  <c r="L45" i="19"/>
  <c r="K47" i="12"/>
  <c r="F47"/>
  <c r="G47"/>
  <c r="L46" i="19"/>
  <c r="K48" i="12"/>
  <c r="F48"/>
  <c r="G48"/>
  <c r="L47" i="19"/>
  <c r="K49" i="12"/>
  <c r="F49"/>
  <c r="G49"/>
  <c r="L48" i="19"/>
  <c r="K50" i="12"/>
  <c r="F50"/>
  <c r="G50"/>
  <c r="L49" i="19"/>
  <c r="K51" i="12"/>
  <c r="F51"/>
  <c r="G51"/>
  <c r="L50" i="19"/>
  <c r="K52" i="12"/>
  <c r="F52"/>
  <c r="G52"/>
  <c r="L51" i="19"/>
  <c r="K53" i="12"/>
  <c r="F53"/>
  <c r="G53"/>
  <c r="L52" i="19"/>
  <c r="K54" i="12"/>
  <c r="F54"/>
  <c r="G54"/>
  <c r="L53" i="19"/>
  <c r="K55" i="12"/>
  <c r="F55"/>
  <c r="G55"/>
  <c r="L54" i="19"/>
  <c r="K56" i="12"/>
  <c r="F56"/>
  <c r="G56"/>
  <c r="L55" i="19"/>
  <c r="K57" i="12"/>
  <c r="F57"/>
  <c r="G57"/>
  <c r="L56" i="19"/>
  <c r="K58" i="12"/>
  <c r="F58"/>
  <c r="G58"/>
  <c r="L57" i="19"/>
  <c r="K59" i="12"/>
  <c r="F59"/>
  <c r="G59"/>
  <c r="L58" i="19"/>
  <c r="K60" i="12"/>
  <c r="F60"/>
  <c r="G60"/>
  <c r="L59" i="19"/>
  <c r="I6" i="17"/>
  <c r="J6"/>
  <c r="K6"/>
  <c r="L6"/>
  <c r="M6"/>
  <c r="AA6"/>
  <c r="B60" i="19"/>
  <c r="K61" i="12"/>
  <c r="F61"/>
  <c r="G61"/>
  <c r="L60" i="19"/>
  <c r="K62" i="12"/>
  <c r="F62"/>
  <c r="G62"/>
  <c r="L61" i="19"/>
  <c r="K63" i="12"/>
  <c r="F63"/>
  <c r="G63"/>
  <c r="L62" i="19"/>
  <c r="K64" i="12"/>
  <c r="F64"/>
  <c r="G64"/>
  <c r="L63" i="19"/>
  <c r="K65" i="12"/>
  <c r="F65"/>
  <c r="G65"/>
  <c r="L64" i="19"/>
  <c r="K66" i="12"/>
  <c r="F66"/>
  <c r="G66"/>
  <c r="L65" i="19"/>
  <c r="L65" i="5"/>
  <c r="K67" i="12"/>
  <c r="F67"/>
  <c r="G67"/>
  <c r="L66" i="19"/>
  <c r="X66" i="5"/>
  <c r="O67" i="19"/>
  <c r="L66" i="5"/>
  <c r="I7" i="17"/>
  <c r="J7"/>
  <c r="K7"/>
  <c r="L7"/>
  <c r="M7"/>
  <c r="AA7"/>
  <c r="B67" i="19"/>
  <c r="K68" i="12"/>
  <c r="F68"/>
  <c r="G68"/>
  <c r="L67" i="19"/>
  <c r="X67" i="5"/>
  <c r="O68" i="19"/>
  <c r="B68"/>
  <c r="K69" i="12"/>
  <c r="F69"/>
  <c r="G69"/>
  <c r="L68" i="19"/>
  <c r="X68" i="5"/>
  <c r="O69" i="19" s="1"/>
  <c r="I9" i="17"/>
  <c r="J9"/>
  <c r="K9"/>
  <c r="L9"/>
  <c r="M9"/>
  <c r="AA9"/>
  <c r="B69" i="19"/>
  <c r="K70" i="12"/>
  <c r="F70"/>
  <c r="G70"/>
  <c r="L69" i="19"/>
  <c r="B70"/>
  <c r="K71" i="12"/>
  <c r="F71"/>
  <c r="G71"/>
  <c r="L70" i="19"/>
  <c r="X70" i="5"/>
  <c r="I11" i="17"/>
  <c r="J11"/>
  <c r="K11"/>
  <c r="AA11"/>
  <c r="B71" i="19"/>
  <c r="L11" i="17"/>
  <c r="M11"/>
  <c r="K72" i="12"/>
  <c r="F72"/>
  <c r="G72"/>
  <c r="L71" i="19"/>
  <c r="L71" i="5"/>
  <c r="I12" i="17"/>
  <c r="J12"/>
  <c r="K12"/>
  <c r="L12"/>
  <c r="M12"/>
  <c r="AA12"/>
  <c r="B72" i="19"/>
  <c r="K73" i="12"/>
  <c r="F73"/>
  <c r="G73"/>
  <c r="L72" i="19"/>
  <c r="B73"/>
  <c r="K74" i="12"/>
  <c r="F74"/>
  <c r="G74"/>
  <c r="L73" i="19"/>
  <c r="L73" i="5"/>
  <c r="B74" i="19"/>
  <c r="K75" i="12"/>
  <c r="F75"/>
  <c r="G75"/>
  <c r="L74" i="19"/>
  <c r="B75"/>
  <c r="D6" i="16"/>
  <c r="D75" i="19"/>
  <c r="K76" i="12"/>
  <c r="F76"/>
  <c r="G76"/>
  <c r="L75" i="19"/>
  <c r="B76"/>
  <c r="K77" i="12"/>
  <c r="F77"/>
  <c r="G77"/>
  <c r="L76" i="19"/>
  <c r="B77"/>
  <c r="K78" i="12"/>
  <c r="F78"/>
  <c r="G78"/>
  <c r="L77" i="19"/>
  <c r="X77" i="5"/>
  <c r="B78" i="19"/>
  <c r="K79" i="12"/>
  <c r="F79"/>
  <c r="G79"/>
  <c r="L78" i="19"/>
  <c r="B79"/>
  <c r="K80" i="12"/>
  <c r="F80"/>
  <c r="G80"/>
  <c r="L79" i="19"/>
  <c r="B80"/>
  <c r="K81" i="12"/>
  <c r="F81"/>
  <c r="G81"/>
  <c r="L80" i="19"/>
  <c r="B81"/>
  <c r="K82" i="12"/>
  <c r="F82"/>
  <c r="G82"/>
  <c r="L81" i="19"/>
  <c r="L81" i="5"/>
  <c r="B82" i="19"/>
  <c r="K83" i="12"/>
  <c r="F83"/>
  <c r="G83"/>
  <c r="L82" i="19"/>
  <c r="B83"/>
  <c r="K84" i="12"/>
  <c r="F84"/>
  <c r="G84"/>
  <c r="L83" i="19"/>
  <c r="H5" i="9"/>
  <c r="E83" i="5"/>
  <c r="L83"/>
  <c r="B84" i="19"/>
  <c r="K85" i="12"/>
  <c r="F85"/>
  <c r="G85"/>
  <c r="L84" i="19"/>
  <c r="D6" i="9"/>
  <c r="Q84" i="5"/>
  <c r="H6" i="9"/>
  <c r="E84" i="5"/>
  <c r="B85" i="19"/>
  <c r="K86" i="12"/>
  <c r="F86"/>
  <c r="G86"/>
  <c r="L85" i="19"/>
  <c r="D7" i="9"/>
  <c r="Q85" i="5"/>
  <c r="B86" i="19"/>
  <c r="K87" i="12"/>
  <c r="F87"/>
  <c r="G87"/>
  <c r="L86" i="19"/>
  <c r="I27" i="17"/>
  <c r="J27"/>
  <c r="K27"/>
  <c r="L27"/>
  <c r="M27"/>
  <c r="AA27"/>
  <c r="B87" i="19"/>
  <c r="K88" i="12"/>
  <c r="F88"/>
  <c r="G88"/>
  <c r="L87" i="19"/>
  <c r="B88"/>
  <c r="K89" i="12"/>
  <c r="F89"/>
  <c r="G89"/>
  <c r="L88" i="19"/>
  <c r="B89"/>
  <c r="K90" i="12"/>
  <c r="F90"/>
  <c r="G90"/>
  <c r="L89" i="19"/>
  <c r="B90"/>
  <c r="K91" i="12"/>
  <c r="F91"/>
  <c r="G91"/>
  <c r="L90" i="19"/>
  <c r="B91"/>
  <c r="K92" i="12"/>
  <c r="F92"/>
  <c r="G92"/>
  <c r="L91" i="19"/>
  <c r="B92"/>
  <c r="K93" i="12"/>
  <c r="F93"/>
  <c r="G93"/>
  <c r="L92" i="19"/>
  <c r="B93"/>
  <c r="K94" i="12"/>
  <c r="F94"/>
  <c r="G94"/>
  <c r="L93" i="19"/>
  <c r="B94"/>
  <c r="K95" i="12"/>
  <c r="F95"/>
  <c r="G95"/>
  <c r="L94" i="19"/>
  <c r="B95"/>
  <c r="K96" i="12"/>
  <c r="F96"/>
  <c r="G96"/>
  <c r="L95" i="19"/>
  <c r="B96"/>
  <c r="K97" i="12"/>
  <c r="F97"/>
  <c r="G97"/>
  <c r="L96" i="19"/>
  <c r="B97"/>
  <c r="K98" i="12"/>
  <c r="F98"/>
  <c r="G98"/>
  <c r="L97" i="19"/>
  <c r="B98"/>
  <c r="K99" i="12"/>
  <c r="F99"/>
  <c r="G99"/>
  <c r="L98" i="19"/>
  <c r="B99"/>
  <c r="K100" i="12"/>
  <c r="F100"/>
  <c r="G100"/>
  <c r="L99" i="19"/>
  <c r="B100"/>
  <c r="D4" i="15"/>
  <c r="F100" i="19"/>
  <c r="K101" i="12"/>
  <c r="F101"/>
  <c r="G101"/>
  <c r="L100" i="19"/>
  <c r="B101"/>
  <c r="D5" i="15"/>
  <c r="F101" i="19"/>
  <c r="K102" i="12"/>
  <c r="F102"/>
  <c r="G102"/>
  <c r="L101" i="19"/>
  <c r="B102"/>
  <c r="D6" i="15"/>
  <c r="F102" i="19"/>
  <c r="K103" i="12"/>
  <c r="F103"/>
  <c r="G103"/>
  <c r="L102" i="19"/>
  <c r="B103"/>
  <c r="K104" i="12"/>
  <c r="F104"/>
  <c r="G104"/>
  <c r="L103" i="19"/>
  <c r="B104"/>
  <c r="K105" i="12"/>
  <c r="F105"/>
  <c r="G105"/>
  <c r="L104" i="19"/>
  <c r="B116"/>
  <c r="D20" i="15"/>
  <c r="F116" i="19"/>
  <c r="K117" i="12"/>
  <c r="F117"/>
  <c r="G117"/>
  <c r="L116" i="19"/>
  <c r="B105"/>
  <c r="K106" i="12"/>
  <c r="F106"/>
  <c r="G106"/>
  <c r="L105" i="19"/>
  <c r="B106"/>
  <c r="K107" i="12"/>
  <c r="F107"/>
  <c r="G107"/>
  <c r="L106" i="19"/>
  <c r="B107"/>
  <c r="K108" i="12"/>
  <c r="F108"/>
  <c r="G108"/>
  <c r="L107" i="19"/>
  <c r="B108"/>
  <c r="D12" i="15"/>
  <c r="F108" i="19"/>
  <c r="K109" i="12"/>
  <c r="F109"/>
  <c r="G109"/>
  <c r="L108" i="19"/>
  <c r="B109"/>
  <c r="K110" i="12"/>
  <c r="F110"/>
  <c r="G110"/>
  <c r="L109" i="19"/>
  <c r="B110"/>
  <c r="D14" i="15"/>
  <c r="F110" i="19"/>
  <c r="K111" i="12"/>
  <c r="F111"/>
  <c r="G111"/>
  <c r="L110" i="19"/>
  <c r="B111"/>
  <c r="K112" i="12"/>
  <c r="F112"/>
  <c r="G112"/>
  <c r="L111" i="19"/>
  <c r="B112"/>
  <c r="K113" i="12"/>
  <c r="F113"/>
  <c r="G113"/>
  <c r="L112" i="19"/>
  <c r="B113"/>
  <c r="K114" i="12"/>
  <c r="F114"/>
  <c r="G114"/>
  <c r="L113" i="19"/>
  <c r="B114"/>
  <c r="K115" i="12"/>
  <c r="F115"/>
  <c r="G115"/>
  <c r="L114" i="19"/>
  <c r="B115"/>
  <c r="K116" i="12"/>
  <c r="F116"/>
  <c r="G116"/>
  <c r="L115" i="19"/>
  <c r="B117"/>
  <c r="K118" i="12"/>
  <c r="F118"/>
  <c r="G118"/>
  <c r="L117" i="19"/>
  <c r="B118"/>
  <c r="K119" i="12"/>
  <c r="F119"/>
  <c r="G119"/>
  <c r="L118" i="19"/>
  <c r="B119"/>
  <c r="D23" i="15"/>
  <c r="F119" i="19"/>
  <c r="K120" i="12"/>
  <c r="F120"/>
  <c r="G120"/>
  <c r="L119" i="19"/>
  <c r="B120"/>
  <c r="K121" i="12"/>
  <c r="F121"/>
  <c r="G121"/>
  <c r="L120" i="19"/>
  <c r="B121"/>
  <c r="K122" i="12"/>
  <c r="F122"/>
  <c r="G122"/>
  <c r="L121" i="19"/>
  <c r="B122"/>
  <c r="K123" i="12"/>
  <c r="F123"/>
  <c r="G123"/>
  <c r="L122" i="19"/>
  <c r="B123"/>
  <c r="K124" i="12"/>
  <c r="F124"/>
  <c r="G124"/>
  <c r="L123" i="19"/>
  <c r="Q123" i="5"/>
  <c r="B124" i="19"/>
  <c r="K125" i="12"/>
  <c r="F125"/>
  <c r="G125"/>
  <c r="L124" i="19"/>
  <c r="Q124" i="5"/>
  <c r="B125" i="19"/>
  <c r="K126" i="12"/>
  <c r="F126"/>
  <c r="G126"/>
  <c r="L125" i="19"/>
  <c r="Q125" i="5"/>
  <c r="B126" i="19"/>
  <c r="K127" i="12"/>
  <c r="F127"/>
  <c r="G127"/>
  <c r="L126" i="19"/>
  <c r="Q126" i="5"/>
  <c r="B127" i="19"/>
  <c r="K128" i="12"/>
  <c r="F128"/>
  <c r="G128"/>
  <c r="L127" i="19"/>
  <c r="Q127" i="5"/>
  <c r="B128" i="19"/>
  <c r="K129" i="12"/>
  <c r="F129"/>
  <c r="G129"/>
  <c r="L128" i="19"/>
  <c r="Q128" i="5"/>
  <c r="B129" i="19"/>
  <c r="K130" i="12"/>
  <c r="F130"/>
  <c r="G130"/>
  <c r="L129" i="19"/>
  <c r="Q129" i="5"/>
  <c r="B130" i="19"/>
  <c r="K131" i="12"/>
  <c r="F131"/>
  <c r="G131"/>
  <c r="L130" i="19"/>
  <c r="Q130" i="5"/>
  <c r="B131" i="19"/>
  <c r="K132" i="12"/>
  <c r="F132"/>
  <c r="G132"/>
  <c r="L131" i="19"/>
  <c r="Q131" i="5"/>
  <c r="I72" i="17"/>
  <c r="AA72"/>
  <c r="B132" i="19"/>
  <c r="J72" i="17"/>
  <c r="K72"/>
  <c r="L72"/>
  <c r="M72"/>
  <c r="K133" i="12"/>
  <c r="F133"/>
  <c r="G133"/>
  <c r="L132" i="19"/>
  <c r="Q132" i="5"/>
  <c r="B133" i="19"/>
  <c r="K134" i="12"/>
  <c r="F134"/>
  <c r="G134"/>
  <c r="L133" i="19"/>
  <c r="Q133" i="5"/>
  <c r="B134" i="19"/>
  <c r="D38" i="15"/>
  <c r="F134" i="19"/>
  <c r="K135" i="12"/>
  <c r="F135"/>
  <c r="G135"/>
  <c r="L134" i="19"/>
  <c r="Q134" i="5"/>
  <c r="B135" i="19"/>
  <c r="K136" i="12"/>
  <c r="F136"/>
  <c r="G136"/>
  <c r="L135" i="19"/>
  <c r="Q135" i="5"/>
  <c r="H57" i="9"/>
  <c r="H57" i="21"/>
  <c r="G135" i="5"/>
  <c r="E135"/>
  <c r="L135" s="1"/>
  <c r="N136" i="19" s="1"/>
  <c r="B136"/>
  <c r="K137" i="12"/>
  <c r="F137"/>
  <c r="G137"/>
  <c r="L136" i="19"/>
  <c r="Q136" i="5"/>
  <c r="I77" i="17"/>
  <c r="AA77"/>
  <c r="B137" i="19"/>
  <c r="J77" i="17"/>
  <c r="K77"/>
  <c r="L77"/>
  <c r="M77"/>
  <c r="K138" i="12"/>
  <c r="F138"/>
  <c r="G138"/>
  <c r="L137" i="19"/>
  <c r="Q137" i="5"/>
  <c r="B138" i="19"/>
  <c r="K139" i="12"/>
  <c r="F139"/>
  <c r="G139"/>
  <c r="L138" i="19"/>
  <c r="Q138" i="5"/>
  <c r="B139" i="19"/>
  <c r="K140" i="12"/>
  <c r="F140"/>
  <c r="G140"/>
  <c r="L139" i="19"/>
  <c r="Q139" i="5"/>
  <c r="H61" i="9"/>
  <c r="H61" i="21"/>
  <c r="G139" i="5"/>
  <c r="E139"/>
  <c r="L139" s="1"/>
  <c r="N140" i="19" s="1"/>
  <c r="B140"/>
  <c r="K141" i="12"/>
  <c r="F141"/>
  <c r="G141"/>
  <c r="L140" i="19"/>
  <c r="Q140" i="5"/>
  <c r="B141" i="19"/>
  <c r="D45" i="15"/>
  <c r="F141" i="19"/>
  <c r="K142" i="12"/>
  <c r="F142"/>
  <c r="G142"/>
  <c r="L141" i="19"/>
  <c r="Q141" i="5"/>
  <c r="H63" i="9"/>
  <c r="H63" i="21"/>
  <c r="G141" i="5"/>
  <c r="E141"/>
  <c r="L141" s="1"/>
  <c r="N142" i="19" s="1"/>
  <c r="B142"/>
  <c r="D46" i="15"/>
  <c r="F142" i="19"/>
  <c r="K143" i="12"/>
  <c r="F143"/>
  <c r="G143"/>
  <c r="L142" i="19"/>
  <c r="Q142" i="5"/>
  <c r="B143" i="19"/>
  <c r="D47" i="15"/>
  <c r="F143" i="19"/>
  <c r="K144" i="12"/>
  <c r="F144"/>
  <c r="G144"/>
  <c r="L143" i="19"/>
  <c r="Q143" i="5"/>
  <c r="B144" i="19"/>
  <c r="D48" i="15"/>
  <c r="F144" i="19"/>
  <c r="K145" i="12"/>
  <c r="F145"/>
  <c r="G145"/>
  <c r="L144" i="19"/>
  <c r="H66" i="9"/>
  <c r="E144" i="5"/>
  <c r="I85" i="17"/>
  <c r="J85"/>
  <c r="K85"/>
  <c r="L85"/>
  <c r="M85"/>
  <c r="AA85"/>
  <c r="B145" i="19"/>
  <c r="D8" i="16"/>
  <c r="D145" i="19"/>
  <c r="D49" i="15"/>
  <c r="F145" i="19"/>
  <c r="D5" i="13"/>
  <c r="G5"/>
  <c r="J145" i="19"/>
  <c r="K146" i="12"/>
  <c r="F146"/>
  <c r="G146"/>
  <c r="L145" i="19"/>
  <c r="H67" i="9"/>
  <c r="E145" i="5"/>
  <c r="I86" i="17"/>
  <c r="AA86"/>
  <c r="B146" i="19"/>
  <c r="J86" i="17"/>
  <c r="K86"/>
  <c r="L86"/>
  <c r="M86"/>
  <c r="D9" i="16"/>
  <c r="D146" i="19"/>
  <c r="D50" i="15"/>
  <c r="F146" i="19"/>
  <c r="D6" i="13"/>
  <c r="G6"/>
  <c r="J146" i="19"/>
  <c r="F147" i="12"/>
  <c r="G147"/>
  <c r="L146" i="19"/>
  <c r="H68" i="9"/>
  <c r="E146" i="5"/>
  <c r="J87" i="17"/>
  <c r="K87"/>
  <c r="L87"/>
  <c r="M87"/>
  <c r="AA87"/>
  <c r="B147" i="19"/>
  <c r="D10" i="16"/>
  <c r="D147" i="19"/>
  <c r="D51" i="15"/>
  <c r="F147" i="19"/>
  <c r="D7" i="13"/>
  <c r="G7"/>
  <c r="J147" i="19"/>
  <c r="F148" i="12"/>
  <c r="G148"/>
  <c r="L147" i="19"/>
  <c r="H69" i="9"/>
  <c r="E147" i="5"/>
  <c r="I88" i="17"/>
  <c r="J88"/>
  <c r="K88"/>
  <c r="L88"/>
  <c r="M88"/>
  <c r="AA88"/>
  <c r="B148" i="19"/>
  <c r="D11" i="16"/>
  <c r="D148" i="19"/>
  <c r="D52" i="15"/>
  <c r="F148" i="19"/>
  <c r="D8" i="13"/>
  <c r="G8"/>
  <c r="J148" i="19"/>
  <c r="F149" i="12"/>
  <c r="G149"/>
  <c r="L148" i="19"/>
  <c r="H70" i="9"/>
  <c r="E148" i="5"/>
  <c r="I89" i="17"/>
  <c r="J89"/>
  <c r="K89"/>
  <c r="L89"/>
  <c r="M89"/>
  <c r="AA89"/>
  <c r="B149" i="19"/>
  <c r="D12" i="16"/>
  <c r="D149" i="19"/>
  <c r="D53" i="15"/>
  <c r="F149" i="19"/>
  <c r="D4" i="14"/>
  <c r="H149" i="19"/>
  <c r="D9" i="13"/>
  <c r="G9"/>
  <c r="J149" i="19"/>
  <c r="F150" i="12"/>
  <c r="G150"/>
  <c r="L149" i="19"/>
  <c r="H71" i="9"/>
  <c r="E149" i="5"/>
  <c r="I90" i="17"/>
  <c r="J90"/>
  <c r="K90"/>
  <c r="L90"/>
  <c r="M90"/>
  <c r="AA90"/>
  <c r="B150" i="19"/>
  <c r="D13" i="16"/>
  <c r="D150" i="19"/>
  <c r="D54" i="15"/>
  <c r="F150" i="19"/>
  <c r="D10" i="13"/>
  <c r="G10"/>
  <c r="J150" i="19"/>
  <c r="F151" i="12"/>
  <c r="G151"/>
  <c r="L150" i="19"/>
  <c r="H72" i="9"/>
  <c r="E150" i="5"/>
  <c r="I91" i="17"/>
  <c r="J91"/>
  <c r="K91"/>
  <c r="L91"/>
  <c r="M91"/>
  <c r="AA91"/>
  <c r="B151" i="19"/>
  <c r="D14" i="16"/>
  <c r="D151" i="19"/>
  <c r="D55" i="15"/>
  <c r="F151" i="19"/>
  <c r="D11" i="13"/>
  <c r="G11"/>
  <c r="J151" i="19"/>
  <c r="F152" i="12"/>
  <c r="G152"/>
  <c r="L151" i="19"/>
  <c r="H73" i="9"/>
  <c r="E151" i="5"/>
  <c r="I92" i="17"/>
  <c r="J92"/>
  <c r="K92"/>
  <c r="L92"/>
  <c r="M92"/>
  <c r="AA92"/>
  <c r="B152" i="19"/>
  <c r="D15" i="16"/>
  <c r="D152" i="19"/>
  <c r="F152"/>
  <c r="D12" i="13"/>
  <c r="G12"/>
  <c r="J152" i="19"/>
  <c r="F153" i="12"/>
  <c r="G153"/>
  <c r="Q152" i="5"/>
  <c r="H74" i="9"/>
  <c r="H74" i="21"/>
  <c r="G152" i="5" s="1"/>
  <c r="I93" i="17"/>
  <c r="J93"/>
  <c r="K93"/>
  <c r="L93"/>
  <c r="M93"/>
  <c r="AA93"/>
  <c r="B153" i="19"/>
  <c r="D16" i="16"/>
  <c r="D153" i="19"/>
  <c r="D57" i="15"/>
  <c r="F153" i="19"/>
  <c r="D13" i="13"/>
  <c r="G13"/>
  <c r="J153" i="19"/>
  <c r="F154" i="12"/>
  <c r="G154"/>
  <c r="L153" i="19"/>
  <c r="P8" i="6"/>
  <c r="H91" i="9"/>
  <c r="P9" i="6"/>
  <c r="H92" i="9"/>
  <c r="E170" i="5" s="1"/>
  <c r="P10" i="6"/>
  <c r="H93" i="9"/>
  <c r="E171" i="5"/>
  <c r="P11" i="6"/>
  <c r="H94" i="9"/>
  <c r="E172" i="5" s="1"/>
  <c r="P12" i="6"/>
  <c r="H95" i="9"/>
  <c r="P13" i="6"/>
  <c r="H96" i="9"/>
  <c r="I94" i="17"/>
  <c r="J94"/>
  <c r="K94"/>
  <c r="L94"/>
  <c r="M94"/>
  <c r="AA94"/>
  <c r="B154" i="19"/>
  <c r="D17" i="16"/>
  <c r="D154" i="19"/>
  <c r="D58" i="15"/>
  <c r="F154" i="19"/>
  <c r="D5" i="14"/>
  <c r="H154" i="19"/>
  <c r="D14" i="13"/>
  <c r="G14"/>
  <c r="J154" i="19"/>
  <c r="F155" i="12"/>
  <c r="G155"/>
  <c r="L154" i="19"/>
  <c r="I95" i="17"/>
  <c r="AA95"/>
  <c r="B155" i="19"/>
  <c r="J95" i="17"/>
  <c r="K95"/>
  <c r="L95"/>
  <c r="M95"/>
  <c r="D18" i="16"/>
  <c r="D155" i="19"/>
  <c r="D59" i="15"/>
  <c r="F155" i="19"/>
  <c r="D15" i="13"/>
  <c r="G15"/>
  <c r="J155" i="19"/>
  <c r="L155"/>
  <c r="I96" i="17"/>
  <c r="J96"/>
  <c r="K96"/>
  <c r="L96"/>
  <c r="M96"/>
  <c r="AA96"/>
  <c r="B156" i="19"/>
  <c r="D19" i="16"/>
  <c r="D156" i="19"/>
  <c r="D60" i="15"/>
  <c r="F156" i="19"/>
  <c r="D16" i="13"/>
  <c r="G16"/>
  <c r="J156" i="19"/>
  <c r="F157" i="12"/>
  <c r="G157"/>
  <c r="L156" i="19"/>
  <c r="I97" i="17"/>
  <c r="AA97"/>
  <c r="B157" i="19"/>
  <c r="J97" i="17"/>
  <c r="K97"/>
  <c r="L97"/>
  <c r="M97"/>
  <c r="D20" i="16"/>
  <c r="D157" i="19"/>
  <c r="D61" i="15"/>
  <c r="F157" i="19"/>
  <c r="D17" i="13"/>
  <c r="G17"/>
  <c r="J157" i="19"/>
  <c r="F158" i="12"/>
  <c r="G158"/>
  <c r="I98" i="17"/>
  <c r="AA98"/>
  <c r="B158" i="19"/>
  <c r="J98" i="17"/>
  <c r="K98"/>
  <c r="L98"/>
  <c r="M98"/>
  <c r="D21" i="16"/>
  <c r="D158" i="19"/>
  <c r="D62" i="15"/>
  <c r="F158" i="19"/>
  <c r="D18" i="13"/>
  <c r="G18"/>
  <c r="J158" i="19"/>
  <c r="G159" i="12"/>
  <c r="L158" i="19"/>
  <c r="I99" i="17"/>
  <c r="J99"/>
  <c r="K99"/>
  <c r="L99"/>
  <c r="M99"/>
  <c r="AA99"/>
  <c r="B159" i="19"/>
  <c r="D22" i="16"/>
  <c r="D159" i="19"/>
  <c r="D63" i="15"/>
  <c r="F159" i="19"/>
  <c r="D19" i="13"/>
  <c r="G19"/>
  <c r="J159" i="19"/>
  <c r="F160" i="12"/>
  <c r="G160"/>
  <c r="L159" i="19"/>
  <c r="I100" i="17"/>
  <c r="J100"/>
  <c r="K100"/>
  <c r="L100"/>
  <c r="M100"/>
  <c r="AA100"/>
  <c r="B160" i="19"/>
  <c r="D23" i="16"/>
  <c r="D160" i="19"/>
  <c r="D64" i="15"/>
  <c r="F160" i="19"/>
  <c r="D20" i="13"/>
  <c r="G20"/>
  <c r="J160" i="19"/>
  <c r="G161" i="12"/>
  <c r="L160" i="19"/>
  <c r="I101" i="17"/>
  <c r="AA101"/>
  <c r="B161" i="19"/>
  <c r="J101" i="17"/>
  <c r="K101"/>
  <c r="L101"/>
  <c r="M101"/>
  <c r="D24" i="16"/>
  <c r="D161" i="19"/>
  <c r="D65" i="15"/>
  <c r="F161" i="19"/>
  <c r="D21" i="13"/>
  <c r="G21"/>
  <c r="J161" i="19"/>
  <c r="F162" i="12"/>
  <c r="G162"/>
  <c r="I102" i="17"/>
  <c r="AA102"/>
  <c r="B162" i="19"/>
  <c r="J102" i="17"/>
  <c r="K102"/>
  <c r="L102"/>
  <c r="M102"/>
  <c r="D25" i="16"/>
  <c r="D162" i="19"/>
  <c r="D66" i="15"/>
  <c r="F162" i="19"/>
  <c r="D22" i="13"/>
  <c r="G22"/>
  <c r="J162" i="19"/>
  <c r="F163" i="12"/>
  <c r="G163"/>
  <c r="L162" i="19"/>
  <c r="I103" i="17"/>
  <c r="AA103"/>
  <c r="B163" i="19"/>
  <c r="J103" i="17"/>
  <c r="K103"/>
  <c r="L103"/>
  <c r="M103"/>
  <c r="D26" i="16"/>
  <c r="D163" i="19"/>
  <c r="D67" i="15"/>
  <c r="F163" i="19"/>
  <c r="J163"/>
  <c r="F164" i="12"/>
  <c r="G164"/>
  <c r="L163" i="19"/>
  <c r="I104" i="17"/>
  <c r="AA104"/>
  <c r="B164" i="19"/>
  <c r="J104" i="17"/>
  <c r="K104"/>
  <c r="L104"/>
  <c r="M104"/>
  <c r="D27" i="16"/>
  <c r="D164" i="19"/>
  <c r="D68" i="15"/>
  <c r="F164" i="19"/>
  <c r="D24" i="13"/>
  <c r="G24"/>
  <c r="J164" i="19"/>
  <c r="F165" i="12"/>
  <c r="G165"/>
  <c r="I105" i="17"/>
  <c r="AA105"/>
  <c r="B165" i="19"/>
  <c r="J105" i="17"/>
  <c r="K105"/>
  <c r="L105"/>
  <c r="M105"/>
  <c r="D28" i="16"/>
  <c r="D165" i="19"/>
  <c r="D69" i="15"/>
  <c r="F165" i="19"/>
  <c r="D25" i="13"/>
  <c r="G25"/>
  <c r="J165" i="19"/>
  <c r="F166" i="12"/>
  <c r="G166"/>
  <c r="L165" i="19"/>
  <c r="I106" i="17"/>
  <c r="AA106"/>
  <c r="B166" i="19"/>
  <c r="J106" i="17"/>
  <c r="K106"/>
  <c r="L106"/>
  <c r="M106"/>
  <c r="D29" i="16"/>
  <c r="D166" i="19"/>
  <c r="D70" i="15"/>
  <c r="F166" i="19"/>
  <c r="D26" i="13"/>
  <c r="G26"/>
  <c r="J166" i="19"/>
  <c r="F167" i="12"/>
  <c r="G167"/>
  <c r="L166" i="19"/>
  <c r="I107" i="17"/>
  <c r="AA107"/>
  <c r="B167" i="19"/>
  <c r="D30" i="16"/>
  <c r="D167" i="19"/>
  <c r="D71" i="15"/>
  <c r="F167" i="19"/>
  <c r="D27" i="13"/>
  <c r="G27"/>
  <c r="J167" i="19"/>
  <c r="L167"/>
  <c r="AA108" i="17"/>
  <c r="B168" i="19"/>
  <c r="D31" i="16"/>
  <c r="D168" i="19"/>
  <c r="D72" i="15"/>
  <c r="F168" i="19"/>
  <c r="D28" i="13"/>
  <c r="G28"/>
  <c r="J168" i="19"/>
  <c r="G169" i="12"/>
  <c r="L168" i="19"/>
  <c r="AA109" i="17"/>
  <c r="B169" i="19"/>
  <c r="D32" i="16"/>
  <c r="D169" i="19"/>
  <c r="D73" i="15"/>
  <c r="F169" i="19"/>
  <c r="D29" i="13"/>
  <c r="G29"/>
  <c r="J169" i="19"/>
  <c r="G170" i="12"/>
  <c r="L169" i="19"/>
  <c r="O8" i="6"/>
  <c r="H112" i="20"/>
  <c r="Q8" i="6"/>
  <c r="H91" i="21"/>
  <c r="G169" i="5"/>
  <c r="AA110" i="17"/>
  <c r="B170" i="19"/>
  <c r="D33" i="16"/>
  <c r="D170" i="19"/>
  <c r="D74" i="15"/>
  <c r="F170" i="19"/>
  <c r="D30" i="13"/>
  <c r="G30"/>
  <c r="J170" i="19"/>
  <c r="G171" i="12"/>
  <c r="L170" i="19"/>
  <c r="O9" i="6"/>
  <c r="H113" i="20"/>
  <c r="Q9" i="6"/>
  <c r="H92" i="21"/>
  <c r="G170" i="5" s="1"/>
  <c r="AA111" i="17"/>
  <c r="B171" i="19"/>
  <c r="D34" i="16"/>
  <c r="D171" i="19"/>
  <c r="D75" i="15"/>
  <c r="F171" i="19"/>
  <c r="D31" i="13"/>
  <c r="G31"/>
  <c r="J171" i="19"/>
  <c r="G172" i="12"/>
  <c r="L171" i="19"/>
  <c r="O10" i="6"/>
  <c r="H114" i="20"/>
  <c r="F171" i="5"/>
  <c r="Q10" i="6"/>
  <c r="H93" i="21"/>
  <c r="AA112" i="17"/>
  <c r="B172" i="19"/>
  <c r="D35" i="16"/>
  <c r="D172" i="19"/>
  <c r="D76" i="15"/>
  <c r="F172" i="19"/>
  <c r="D32" i="13"/>
  <c r="G32"/>
  <c r="J172" i="19"/>
  <c r="G173" i="12"/>
  <c r="L172" i="19"/>
  <c r="O11" i="6"/>
  <c r="H115" i="20"/>
  <c r="Q11" i="6"/>
  <c r="H94" i="21"/>
  <c r="G172" i="5" s="1"/>
  <c r="AA113" i="17"/>
  <c r="B173" i="19"/>
  <c r="D36" i="16"/>
  <c r="D173" i="19"/>
  <c r="D77" i="15"/>
  <c r="F173" i="19"/>
  <c r="D33" i="13"/>
  <c r="G33"/>
  <c r="J173" i="19"/>
  <c r="G174" i="12"/>
  <c r="L173" i="19"/>
  <c r="O12" i="6"/>
  <c r="H116" i="20"/>
  <c r="F173" i="5"/>
  <c r="Q12" i="6"/>
  <c r="H95" i="21"/>
  <c r="D95"/>
  <c r="S173" i="5" s="1"/>
  <c r="AA114" i="17"/>
  <c r="B174" i="19"/>
  <c r="D37" i="16"/>
  <c r="D174" i="19"/>
  <c r="D78" i="15"/>
  <c r="F174" i="19"/>
  <c r="D34" i="13"/>
  <c r="G34"/>
  <c r="J174" i="19"/>
  <c r="G175" i="12"/>
  <c r="L174" i="19"/>
  <c r="O13" i="6"/>
  <c r="H117" i="20"/>
  <c r="Q13" i="6"/>
  <c r="H96" i="21"/>
  <c r="G174" i="5" s="1"/>
  <c r="AA115" i="17"/>
  <c r="B175" i="19"/>
  <c r="D38" i="16"/>
  <c r="D175" i="19"/>
  <c r="D79" i="15"/>
  <c r="F175" i="19"/>
  <c r="D35" i="13"/>
  <c r="G35"/>
  <c r="J175" i="19"/>
  <c r="G176" i="12"/>
  <c r="L175" i="19"/>
  <c r="P14" i="6"/>
  <c r="H97" i="9"/>
  <c r="E175" i="5" s="1"/>
  <c r="O14" i="6"/>
  <c r="H118" i="20"/>
  <c r="F175" i="5" s="1"/>
  <c r="Q14" i="6"/>
  <c r="H97" i="21"/>
  <c r="G175" i="5"/>
  <c r="AA116" i="17"/>
  <c r="B176" i="19"/>
  <c r="D39" i="16"/>
  <c r="D176" i="19"/>
  <c r="D80" i="15"/>
  <c r="F176" i="19"/>
  <c r="D36" i="13"/>
  <c r="G36"/>
  <c r="J176" i="19"/>
  <c r="G177" i="12"/>
  <c r="L176" i="19"/>
  <c r="AA117" i="17"/>
  <c r="B177" i="19"/>
  <c r="D40" i="16"/>
  <c r="D177" i="19"/>
  <c r="D81" i="15"/>
  <c r="F177" i="19"/>
  <c r="D37" i="13"/>
  <c r="G37"/>
  <c r="J177" i="19"/>
  <c r="G178" i="12"/>
  <c r="L177" i="19"/>
  <c r="AA118" i="17"/>
  <c r="B178" i="19"/>
  <c r="D41" i="16"/>
  <c r="D178" i="19"/>
  <c r="D82" i="15"/>
  <c r="F178" i="19"/>
  <c r="G38" i="13"/>
  <c r="J178" i="19"/>
  <c r="G179" i="12"/>
  <c r="L178" i="19"/>
  <c r="AA119" i="17"/>
  <c r="B179" i="19"/>
  <c r="D42" i="16"/>
  <c r="D179" i="19"/>
  <c r="D83" i="15"/>
  <c r="F179" i="19"/>
  <c r="G39" i="13"/>
  <c r="J179" i="19"/>
  <c r="G180" i="12"/>
  <c r="L179" i="19"/>
  <c r="AA120" i="17"/>
  <c r="B180" i="19"/>
  <c r="D43" i="16"/>
  <c r="D180" i="19"/>
  <c r="D84" i="15"/>
  <c r="F180" i="19"/>
  <c r="G40" i="13"/>
  <c r="J180" i="19"/>
  <c r="G181" i="12"/>
  <c r="L180" i="19"/>
  <c r="AA121" i="17"/>
  <c r="B181" i="19"/>
  <c r="D44" i="16"/>
  <c r="D181" i="19"/>
  <c r="D85" i="15"/>
  <c r="F181" i="19"/>
  <c r="G41" i="13"/>
  <c r="J181" i="19"/>
  <c r="G182" i="12"/>
  <c r="L181" i="19"/>
  <c r="D109" i="9"/>
  <c r="Q187" i="5"/>
  <c r="D110" i="9"/>
  <c r="Q188" i="5"/>
  <c r="D111" i="9"/>
  <c r="Q189" i="5"/>
  <c r="D112" i="9"/>
  <c r="Q190" i="5"/>
  <c r="D113" i="9"/>
  <c r="Q191" i="5"/>
  <c r="D114" i="9"/>
  <c r="Q192" i="5"/>
  <c r="D115" i="9"/>
  <c r="Q193" i="5"/>
  <c r="D116" i="9"/>
  <c r="Q194" i="5"/>
  <c r="D117" i="9"/>
  <c r="Q195" i="5"/>
  <c r="D118" i="9"/>
  <c r="Q196" i="5"/>
  <c r="D119" i="9"/>
  <c r="Q197" i="5"/>
  <c r="AA122" i="17"/>
  <c r="B182" i="19"/>
  <c r="D45" i="16"/>
  <c r="D182" i="19"/>
  <c r="D86" i="15"/>
  <c r="F182" i="19"/>
  <c r="D6" i="14"/>
  <c r="H182" i="19"/>
  <c r="G42" i="13"/>
  <c r="J182" i="19"/>
  <c r="G183" i="12"/>
  <c r="L182" i="19"/>
  <c r="D104" i="9"/>
  <c r="Q182" i="5"/>
  <c r="AA123" i="17"/>
  <c r="B183" i="19"/>
  <c r="D46" i="16"/>
  <c r="D183" i="19"/>
  <c r="D87" i="15"/>
  <c r="F183" i="19"/>
  <c r="D7" i="14"/>
  <c r="H183" i="19"/>
  <c r="D43" i="13"/>
  <c r="G43"/>
  <c r="J183" i="19"/>
  <c r="G184" i="12"/>
  <c r="L183" i="19"/>
  <c r="D105" i="9"/>
  <c r="Q183" i="5"/>
  <c r="AA124" i="17"/>
  <c r="B184" i="19"/>
  <c r="D47" i="16"/>
  <c r="D184" i="19"/>
  <c r="D88" i="15"/>
  <c r="F184" i="19"/>
  <c r="D8" i="14"/>
  <c r="H184" i="19"/>
  <c r="G44" i="13"/>
  <c r="J184" i="19"/>
  <c r="G185" i="12"/>
  <c r="L184" i="19"/>
  <c r="AA125" i="17"/>
  <c r="B185" i="19"/>
  <c r="D48" i="16"/>
  <c r="D185" i="19"/>
  <c r="D89" i="15"/>
  <c r="F185" i="19"/>
  <c r="D9" i="14"/>
  <c r="H185" i="19"/>
  <c r="G45" i="13"/>
  <c r="J185" i="19"/>
  <c r="G186" i="12"/>
  <c r="L185" i="19"/>
  <c r="D107" i="9"/>
  <c r="Q185" i="5"/>
  <c r="AA126" i="17"/>
  <c r="B186" i="19"/>
  <c r="D49" i="16"/>
  <c r="D186" i="19"/>
  <c r="D90" i="15"/>
  <c r="F186" i="19"/>
  <c r="D10" i="14"/>
  <c r="H186" i="19"/>
  <c r="G46" i="13"/>
  <c r="J186" i="19"/>
  <c r="G187" i="12"/>
  <c r="L186" i="19"/>
  <c r="AA127" i="17"/>
  <c r="B187" i="19"/>
  <c r="D50" i="16"/>
  <c r="D187" i="19"/>
  <c r="D91" i="15"/>
  <c r="F187" i="19"/>
  <c r="D11" i="14"/>
  <c r="H187" i="19"/>
  <c r="G47" i="13"/>
  <c r="J187" i="19"/>
  <c r="G188" i="12"/>
  <c r="L187" i="19"/>
  <c r="H109" i="9"/>
  <c r="E187" i="5"/>
  <c r="AA128" i="17"/>
  <c r="B188" i="19"/>
  <c r="D51" i="16"/>
  <c r="D188" i="19"/>
  <c r="D92" i="15"/>
  <c r="F188" i="19"/>
  <c r="D12" i="14"/>
  <c r="H188" i="19"/>
  <c r="G48" i="13"/>
  <c r="J188" i="19"/>
  <c r="G189" i="12"/>
  <c r="L188" i="19"/>
  <c r="H110" i="9"/>
  <c r="E188" i="5"/>
  <c r="AA129" i="17"/>
  <c r="B189" i="19"/>
  <c r="D52" i="16"/>
  <c r="D189" i="19"/>
  <c r="D93" i="15"/>
  <c r="F189" i="19"/>
  <c r="D13" i="14"/>
  <c r="H189" i="19"/>
  <c r="G49" i="13"/>
  <c r="J189" i="19"/>
  <c r="G190" i="12"/>
  <c r="L189" i="19"/>
  <c r="H111" i="9"/>
  <c r="E189" i="5"/>
  <c r="AA130" i="17"/>
  <c r="B190" i="19"/>
  <c r="D53" i="16"/>
  <c r="D190" i="19"/>
  <c r="D94" i="15"/>
  <c r="F190" i="19"/>
  <c r="D14" i="14"/>
  <c r="H190" i="19"/>
  <c r="G50" i="13"/>
  <c r="J190" i="19"/>
  <c r="G191" i="12"/>
  <c r="L190" i="19"/>
  <c r="H112" i="9"/>
  <c r="E190" i="5"/>
  <c r="AA131" i="17"/>
  <c r="B191" i="19"/>
  <c r="D54" i="16"/>
  <c r="D191" i="19"/>
  <c r="D95" i="15"/>
  <c r="F191" i="19"/>
  <c r="D15" i="14"/>
  <c r="H191" i="19"/>
  <c r="D51" i="13"/>
  <c r="G51"/>
  <c r="J191" i="19"/>
  <c r="G192" i="12"/>
  <c r="L191" i="19"/>
  <c r="H113" i="9"/>
  <c r="E191" i="5"/>
  <c r="AA132" i="17"/>
  <c r="B192" i="19"/>
  <c r="D55" i="16"/>
  <c r="D192" i="19"/>
  <c r="D96" i="15"/>
  <c r="F192" i="19"/>
  <c r="D16" i="14"/>
  <c r="H192" i="19"/>
  <c r="D52" i="13"/>
  <c r="G52"/>
  <c r="J192" i="19"/>
  <c r="G193" i="12"/>
  <c r="L192" i="19"/>
  <c r="H114" i="9"/>
  <c r="E192" i="5"/>
  <c r="AA133" i="17"/>
  <c r="B193" i="19"/>
  <c r="D56" i="16"/>
  <c r="D193" i="19"/>
  <c r="D97" i="15"/>
  <c r="F193" i="19"/>
  <c r="D17" i="14"/>
  <c r="H193" i="19"/>
  <c r="G53" i="13"/>
  <c r="J193" i="19"/>
  <c r="G194" i="12"/>
  <c r="L193" i="19"/>
  <c r="H115" i="9"/>
  <c r="E193" i="5"/>
  <c r="I134" i="17"/>
  <c r="AA134"/>
  <c r="B194" i="19"/>
  <c r="D57" i="16"/>
  <c r="D194" i="19"/>
  <c r="D98" i="15"/>
  <c r="F194" i="19"/>
  <c r="D18" i="14"/>
  <c r="H194" i="19"/>
  <c r="D54" i="13"/>
  <c r="G54"/>
  <c r="J194" i="19"/>
  <c r="G195" i="12"/>
  <c r="L194" i="19"/>
  <c r="H116" i="9"/>
  <c r="E194" i="5"/>
  <c r="AA135" i="17"/>
  <c r="B195" i="19"/>
  <c r="D58" i="16"/>
  <c r="D195" i="19"/>
  <c r="D99" i="15"/>
  <c r="F195" i="19"/>
  <c r="D19" i="14"/>
  <c r="H195" i="19"/>
  <c r="D55" i="13"/>
  <c r="G55"/>
  <c r="J195" i="19"/>
  <c r="G196" i="12"/>
  <c r="L195" i="19"/>
  <c r="H117" i="9"/>
  <c r="E195" i="5"/>
  <c r="AA136" i="17"/>
  <c r="B196" i="19"/>
  <c r="D59" i="16"/>
  <c r="D196" i="19"/>
  <c r="D100" i="15"/>
  <c r="F196" i="19"/>
  <c r="D20" i="14"/>
  <c r="H196" i="19"/>
  <c r="D56" i="13"/>
  <c r="G56"/>
  <c r="J196" i="19"/>
  <c r="G197" i="12"/>
  <c r="L196" i="19"/>
  <c r="H118" i="9"/>
  <c r="E196" i="5"/>
  <c r="AA137" i="17"/>
  <c r="B197" i="19"/>
  <c r="D60" i="16"/>
  <c r="D197" i="19"/>
  <c r="D101" i="15"/>
  <c r="F197" i="19"/>
  <c r="D21" i="14"/>
  <c r="H197" i="19"/>
  <c r="D57" i="13"/>
  <c r="G57"/>
  <c r="J197" i="19"/>
  <c r="G198" i="12"/>
  <c r="L197" i="19"/>
  <c r="H119" i="9"/>
  <c r="E197" i="5"/>
  <c r="AA138" i="17"/>
  <c r="B198" i="19"/>
  <c r="D61" i="16"/>
  <c r="D198" i="19"/>
  <c r="D102" i="15"/>
  <c r="F198" i="19"/>
  <c r="D22" i="14"/>
  <c r="H198" i="19"/>
  <c r="D58" i="13"/>
  <c r="G58"/>
  <c r="J198" i="19"/>
  <c r="G199" i="12"/>
  <c r="L198" i="19"/>
  <c r="H120" i="9"/>
  <c r="E198" i="5"/>
  <c r="AA139" i="17"/>
  <c r="B199" i="19"/>
  <c r="D62" i="16"/>
  <c r="D199" i="19"/>
  <c r="D103" i="15"/>
  <c r="F199" i="19"/>
  <c r="D23" i="14"/>
  <c r="H199" i="19"/>
  <c r="D59" i="13"/>
  <c r="G59"/>
  <c r="J199" i="19"/>
  <c r="G200" i="12"/>
  <c r="L199" i="19"/>
  <c r="H121" i="9"/>
  <c r="E199" i="5"/>
  <c r="I140" i="17"/>
  <c r="V140"/>
  <c r="J140"/>
  <c r="W140"/>
  <c r="K140"/>
  <c r="X140"/>
  <c r="L140"/>
  <c r="Y140"/>
  <c r="M140"/>
  <c r="Z140"/>
  <c r="D63" i="16"/>
  <c r="D200" i="19"/>
  <c r="D104" i="15"/>
  <c r="F200" i="19"/>
  <c r="D24" i="14"/>
  <c r="H200" i="19"/>
  <c r="D60" i="13"/>
  <c r="G60"/>
  <c r="J200" i="19"/>
  <c r="G201" i="12"/>
  <c r="L200" i="19"/>
  <c r="H122" i="9"/>
  <c r="E200" i="5"/>
  <c r="I141" i="17"/>
  <c r="V141"/>
  <c r="J141"/>
  <c r="W141"/>
  <c r="K141"/>
  <c r="X141"/>
  <c r="L141"/>
  <c r="Y141"/>
  <c r="M141"/>
  <c r="Z141"/>
  <c r="D64" i="16"/>
  <c r="D201" i="19"/>
  <c r="D105" i="15"/>
  <c r="F201" i="19"/>
  <c r="D25" i="14"/>
  <c r="H201" i="19"/>
  <c r="D61" i="13"/>
  <c r="G61"/>
  <c r="J201" i="19"/>
  <c r="G202" i="12"/>
  <c r="L201" i="19"/>
  <c r="H123" i="9"/>
  <c r="E201" i="5"/>
  <c r="I142" i="17"/>
  <c r="V142"/>
  <c r="J142"/>
  <c r="W142"/>
  <c r="K142"/>
  <c r="X142"/>
  <c r="L142"/>
  <c r="Y142"/>
  <c r="M142"/>
  <c r="Z142"/>
  <c r="D65" i="16"/>
  <c r="D202" i="19"/>
  <c r="D106" i="15"/>
  <c r="F202" i="19"/>
  <c r="D26" i="14"/>
  <c r="H202" i="19"/>
  <c r="D62" i="13"/>
  <c r="G62"/>
  <c r="J202" i="19"/>
  <c r="G203" i="12"/>
  <c r="L202" i="19"/>
  <c r="H124" i="9"/>
  <c r="E202" i="5"/>
  <c r="I143" i="17"/>
  <c r="V143"/>
  <c r="J143"/>
  <c r="W143"/>
  <c r="K143"/>
  <c r="X143"/>
  <c r="L143"/>
  <c r="Y143"/>
  <c r="M143"/>
  <c r="Z143"/>
  <c r="D66" i="16"/>
  <c r="D203" i="19"/>
  <c r="D107" i="15"/>
  <c r="F203" i="19"/>
  <c r="D27" i="14"/>
  <c r="H203" i="19"/>
  <c r="D63" i="13"/>
  <c r="G63"/>
  <c r="J203" i="19"/>
  <c r="G204" i="12"/>
  <c r="L203" i="19"/>
  <c r="H125" i="9"/>
  <c r="E203" i="5"/>
  <c r="I144" i="17"/>
  <c r="V144"/>
  <c r="J144"/>
  <c r="W144"/>
  <c r="K144"/>
  <c r="X144"/>
  <c r="L144"/>
  <c r="Y144"/>
  <c r="M144"/>
  <c r="Z144"/>
  <c r="D67" i="16"/>
  <c r="D204" i="19"/>
  <c r="D108" i="15"/>
  <c r="F204" i="19"/>
  <c r="D28" i="14"/>
  <c r="H204" i="19"/>
  <c r="D64" i="13"/>
  <c r="G64"/>
  <c r="J204" i="19"/>
  <c r="G205" i="12"/>
  <c r="L204" i="19"/>
  <c r="H126" i="9"/>
  <c r="E204" i="5"/>
  <c r="I145" i="17"/>
  <c r="V145"/>
  <c r="J145"/>
  <c r="W145"/>
  <c r="K145"/>
  <c r="X145"/>
  <c r="L145"/>
  <c r="Y145"/>
  <c r="M145"/>
  <c r="Z145"/>
  <c r="D68" i="16"/>
  <c r="D205" i="19"/>
  <c r="D109" i="15"/>
  <c r="F205" i="19"/>
  <c r="D29" i="14"/>
  <c r="H205" i="19"/>
  <c r="D65" i="13"/>
  <c r="G65"/>
  <c r="J205" i="19"/>
  <c r="G206" i="12"/>
  <c r="L205" i="19"/>
  <c r="H127" i="9"/>
  <c r="E205" i="5"/>
  <c r="I146" i="17"/>
  <c r="V146"/>
  <c r="J146"/>
  <c r="W146"/>
  <c r="K146"/>
  <c r="X146"/>
  <c r="L146"/>
  <c r="Y146"/>
  <c r="M146"/>
  <c r="Z146"/>
  <c r="D69" i="16"/>
  <c r="D206" i="19"/>
  <c r="D110" i="15"/>
  <c r="F206" i="19"/>
  <c r="D30" i="14"/>
  <c r="H206" i="19"/>
  <c r="D66" i="13"/>
  <c r="G66"/>
  <c r="J206" i="19"/>
  <c r="G207" i="12"/>
  <c r="L206" i="19"/>
  <c r="H128" i="9"/>
  <c r="E206" i="5"/>
  <c r="I147" i="17"/>
  <c r="V147"/>
  <c r="J147"/>
  <c r="W147"/>
  <c r="K147"/>
  <c r="X147"/>
  <c r="L147"/>
  <c r="Y147"/>
  <c r="M147"/>
  <c r="Z147"/>
  <c r="D70" i="16"/>
  <c r="D207" i="19"/>
  <c r="D111" i="15"/>
  <c r="F207" i="19"/>
  <c r="D31" i="14"/>
  <c r="H207" i="19"/>
  <c r="D67" i="13"/>
  <c r="G67"/>
  <c r="J207" i="19"/>
  <c r="G208" i="12"/>
  <c r="L207" i="19"/>
  <c r="H129" i="9"/>
  <c r="E207" i="5"/>
  <c r="I148" i="17"/>
  <c r="V148"/>
  <c r="J148"/>
  <c r="W148"/>
  <c r="K148"/>
  <c r="X148"/>
  <c r="L148"/>
  <c r="Y148"/>
  <c r="M148"/>
  <c r="Z148"/>
  <c r="D71" i="16"/>
  <c r="D208" i="19"/>
  <c r="D112" i="15"/>
  <c r="F208" i="19"/>
  <c r="D32" i="14"/>
  <c r="H208" i="19"/>
  <c r="D68" i="13"/>
  <c r="G68"/>
  <c r="J208" i="19"/>
  <c r="G209" i="12"/>
  <c r="L208" i="19"/>
  <c r="H130" i="9"/>
  <c r="E208" i="5"/>
  <c r="I149" i="17"/>
  <c r="V149"/>
  <c r="J149"/>
  <c r="W149"/>
  <c r="K149"/>
  <c r="X149"/>
  <c r="L149"/>
  <c r="Y149"/>
  <c r="M149"/>
  <c r="Z149"/>
  <c r="D72" i="16"/>
  <c r="D209" i="19"/>
  <c r="D113" i="15"/>
  <c r="F209" i="19"/>
  <c r="D33" i="14"/>
  <c r="H209" i="19"/>
  <c r="D69" i="13"/>
  <c r="G69"/>
  <c r="J209" i="19"/>
  <c r="G210" i="12"/>
  <c r="L209" i="19"/>
  <c r="H131" i="9"/>
  <c r="E209" i="5"/>
  <c r="I150" i="17"/>
  <c r="V150"/>
  <c r="J150"/>
  <c r="W150"/>
  <c r="K150"/>
  <c r="X150"/>
  <c r="L150"/>
  <c r="Y150"/>
  <c r="M150"/>
  <c r="Z150"/>
  <c r="D73" i="16"/>
  <c r="D210" i="19"/>
  <c r="D114" i="15"/>
  <c r="F210" i="19"/>
  <c r="D34" i="14"/>
  <c r="H210" i="19"/>
  <c r="D70" i="13"/>
  <c r="G70"/>
  <c r="J210" i="19"/>
  <c r="G211" i="12"/>
  <c r="L210" i="19"/>
  <c r="H132" i="9"/>
  <c r="E210" i="5"/>
  <c r="I151" i="17"/>
  <c r="V151"/>
  <c r="J151"/>
  <c r="W151"/>
  <c r="K151"/>
  <c r="X151"/>
  <c r="L151"/>
  <c r="Y151"/>
  <c r="M151"/>
  <c r="Z151"/>
  <c r="D74" i="16"/>
  <c r="D211" i="19"/>
  <c r="D115" i="15"/>
  <c r="F211" i="19"/>
  <c r="D35" i="14"/>
  <c r="H211" i="19"/>
  <c r="D71" i="13"/>
  <c r="G71"/>
  <c r="J211" i="19"/>
  <c r="G212" i="12"/>
  <c r="L211" i="19"/>
  <c r="H133" i="9"/>
  <c r="E211" i="5"/>
  <c r="I152" i="17"/>
  <c r="V152"/>
  <c r="J152"/>
  <c r="W152"/>
  <c r="K152"/>
  <c r="X152"/>
  <c r="L152"/>
  <c r="Y152"/>
  <c r="M152"/>
  <c r="Z152"/>
  <c r="D75" i="16"/>
  <c r="D212" i="19"/>
  <c r="D116" i="15"/>
  <c r="F212" i="19"/>
  <c r="D36" i="14"/>
  <c r="H212" i="19"/>
  <c r="D72" i="13"/>
  <c r="G72"/>
  <c r="J212" i="19"/>
  <c r="G213" i="12"/>
  <c r="L212" i="19"/>
  <c r="H134" i="9"/>
  <c r="E212" i="5"/>
  <c r="I153" i="17"/>
  <c r="V153"/>
  <c r="J153"/>
  <c r="W153"/>
  <c r="K153"/>
  <c r="X153"/>
  <c r="L153"/>
  <c r="Y153"/>
  <c r="M153"/>
  <c r="Z153"/>
  <c r="D76" i="16"/>
  <c r="D213" i="19"/>
  <c r="D117" i="15"/>
  <c r="F213" i="19"/>
  <c r="D37" i="14"/>
  <c r="H213" i="19"/>
  <c r="D73" i="13"/>
  <c r="G73"/>
  <c r="J213" i="19"/>
  <c r="G214" i="12"/>
  <c r="L213" i="19"/>
  <c r="H135" i="9"/>
  <c r="E213" i="5"/>
  <c r="J135" i="9"/>
  <c r="L135"/>
  <c r="P52" i="6"/>
  <c r="B72"/>
  <c r="J72"/>
  <c r="K92"/>
  <c r="J80"/>
  <c r="J84"/>
  <c r="J86"/>
  <c r="J89"/>
  <c r="J90"/>
  <c r="J91"/>
  <c r="J92"/>
  <c r="H184" i="9"/>
  <c r="E262" i="5"/>
  <c r="L184" i="9"/>
  <c r="P101" i="6"/>
  <c r="L101"/>
  <c r="M101"/>
  <c r="H185" i="9"/>
  <c r="E263" i="5"/>
  <c r="L185" i="9"/>
  <c r="P102" i="6"/>
  <c r="L102"/>
  <c r="M102"/>
  <c r="H186" i="9"/>
  <c r="E264" i="5"/>
  <c r="L186" i="9"/>
  <c r="P103" i="6"/>
  <c r="L103"/>
  <c r="M103"/>
  <c r="H187" i="9"/>
  <c r="E265" i="5"/>
  <c r="L187" i="9"/>
  <c r="P104" i="6"/>
  <c r="L104"/>
  <c r="M104"/>
  <c r="H188" i="9"/>
  <c r="E266" i="5"/>
  <c r="L188" i="9"/>
  <c r="P105" i="6"/>
  <c r="L105"/>
  <c r="M105"/>
  <c r="H189" i="9"/>
  <c r="E267" i="5"/>
  <c r="L189" i="9"/>
  <c r="P106" i="6"/>
  <c r="L106"/>
  <c r="M106"/>
  <c r="H190" i="9"/>
  <c r="E268" i="5"/>
  <c r="L190" i="9"/>
  <c r="P107" i="6"/>
  <c r="L107"/>
  <c r="M107"/>
  <c r="H191" i="9"/>
  <c r="E269" i="5"/>
  <c r="L191" i="9"/>
  <c r="P108" i="6"/>
  <c r="L108"/>
  <c r="M108"/>
  <c r="H192" i="9"/>
  <c r="E270" i="5"/>
  <c r="L192" i="9"/>
  <c r="P109" i="6"/>
  <c r="L109"/>
  <c r="M109"/>
  <c r="H193" i="9"/>
  <c r="E271" i="5"/>
  <c r="L193" i="9"/>
  <c r="P110" i="6"/>
  <c r="L110"/>
  <c r="M110"/>
  <c r="H194" i="9"/>
  <c r="E272" i="5"/>
  <c r="L194" i="9"/>
  <c r="P111" i="6"/>
  <c r="L111"/>
  <c r="M111"/>
  <c r="H195" i="9"/>
  <c r="E273" i="5"/>
  <c r="L195" i="9"/>
  <c r="P112" i="6"/>
  <c r="L112"/>
  <c r="M112"/>
  <c r="H196" i="9"/>
  <c r="E274" i="5"/>
  <c r="L196" i="9"/>
  <c r="P113" i="6"/>
  <c r="L113"/>
  <c r="M113"/>
  <c r="H156" i="9"/>
  <c r="E234" i="5"/>
  <c r="H157" i="9"/>
  <c r="E235" i="5"/>
  <c r="L157" i="9"/>
  <c r="P74" i="6"/>
  <c r="B74"/>
  <c r="H158" i="9"/>
  <c r="E236" i="5"/>
  <c r="L158" i="9"/>
  <c r="P75" i="6"/>
  <c r="H159" i="9"/>
  <c r="E237" i="5"/>
  <c r="H160" i="9"/>
  <c r="E238" i="5"/>
  <c r="L160" i="9"/>
  <c r="P77" i="6"/>
  <c r="I154" i="17"/>
  <c r="V154"/>
  <c r="J154"/>
  <c r="W154"/>
  <c r="K154"/>
  <c r="X154"/>
  <c r="L154"/>
  <c r="Y154"/>
  <c r="M154"/>
  <c r="Z154"/>
  <c r="D77" i="16"/>
  <c r="D214" i="19"/>
  <c r="D118" i="15"/>
  <c r="F214" i="19"/>
  <c r="D38" i="14"/>
  <c r="H214" i="19"/>
  <c r="D74" i="13"/>
  <c r="G74"/>
  <c r="J214" i="19"/>
  <c r="G215" i="12"/>
  <c r="L214" i="19"/>
  <c r="H136" i="9"/>
  <c r="E214" i="5"/>
  <c r="J136" i="9"/>
  <c r="L136"/>
  <c r="P53" i="6"/>
  <c r="I155" i="17"/>
  <c r="V155"/>
  <c r="J155"/>
  <c r="W155"/>
  <c r="K155"/>
  <c r="X155"/>
  <c r="L155"/>
  <c r="Y155"/>
  <c r="M155"/>
  <c r="Z155"/>
  <c r="D78" i="16"/>
  <c r="D215" i="19"/>
  <c r="D119" i="15"/>
  <c r="F215" i="19"/>
  <c r="D39" i="14"/>
  <c r="H215" i="19"/>
  <c r="D75" i="13"/>
  <c r="G75"/>
  <c r="J215" i="19"/>
  <c r="G216" i="12"/>
  <c r="L215" i="19"/>
  <c r="H137" i="9"/>
  <c r="E215" i="5"/>
  <c r="L137" i="9"/>
  <c r="P54" i="6"/>
  <c r="I156" i="17"/>
  <c r="V156"/>
  <c r="AA156"/>
  <c r="B216" i="19"/>
  <c r="J156" i="17"/>
  <c r="W156"/>
  <c r="K156"/>
  <c r="X156"/>
  <c r="L156"/>
  <c r="Y156"/>
  <c r="M156"/>
  <c r="Z156"/>
  <c r="D79" i="16"/>
  <c r="D216" i="19"/>
  <c r="D120" i="15"/>
  <c r="F216" i="19"/>
  <c r="D40" i="14"/>
  <c r="H216" i="19"/>
  <c r="D76" i="13"/>
  <c r="G76"/>
  <c r="J216" i="19"/>
  <c r="G217" i="12"/>
  <c r="L216" i="19"/>
  <c r="H138" i="9"/>
  <c r="E216" i="5"/>
  <c r="I157" i="17"/>
  <c r="V157"/>
  <c r="J157"/>
  <c r="W157"/>
  <c r="K157"/>
  <c r="X157"/>
  <c r="L157"/>
  <c r="Y157"/>
  <c r="M157"/>
  <c r="Z157"/>
  <c r="D80" i="16"/>
  <c r="D217" i="19"/>
  <c r="D121" i="15"/>
  <c r="F217" i="19"/>
  <c r="D41" i="14"/>
  <c r="H217" i="19"/>
  <c r="D77" i="13"/>
  <c r="G77"/>
  <c r="J217" i="19"/>
  <c r="G218" i="12"/>
  <c r="L217" i="19"/>
  <c r="H139" i="9"/>
  <c r="E217" i="5"/>
  <c r="D28" i="10"/>
  <c r="P217" i="5"/>
  <c r="L139" i="9"/>
  <c r="P56" i="6"/>
  <c r="I158" i="17"/>
  <c r="V158"/>
  <c r="J158"/>
  <c r="W158"/>
  <c r="K158"/>
  <c r="X158"/>
  <c r="L158"/>
  <c r="Y158"/>
  <c r="M158"/>
  <c r="Z158"/>
  <c r="D81" i="16"/>
  <c r="D218" i="19"/>
  <c r="D122" i="15"/>
  <c r="F218" i="19"/>
  <c r="D42" i="14"/>
  <c r="H218" i="19"/>
  <c r="D78" i="13"/>
  <c r="G78"/>
  <c r="J218" i="19"/>
  <c r="G219" i="12"/>
  <c r="L218" i="19"/>
  <c r="H140" i="9"/>
  <c r="E218" i="5"/>
  <c r="D29" i="10"/>
  <c r="P218" i="5"/>
  <c r="L140" i="9"/>
  <c r="P57" i="6"/>
  <c r="Q57" s="1"/>
  <c r="S57" s="1"/>
  <c r="B57"/>
  <c r="H57"/>
  <c r="L57"/>
  <c r="M57"/>
  <c r="I159" i="17"/>
  <c r="V159"/>
  <c r="AA159"/>
  <c r="B219" i="19"/>
  <c r="J159" i="17"/>
  <c r="W159"/>
  <c r="K159"/>
  <c r="X159"/>
  <c r="L159"/>
  <c r="Y159"/>
  <c r="M159"/>
  <c r="Z159"/>
  <c r="D82" i="16"/>
  <c r="D219" i="19"/>
  <c r="D123" i="15"/>
  <c r="F219" i="19"/>
  <c r="D43" i="14"/>
  <c r="H219" i="19"/>
  <c r="D79" i="13"/>
  <c r="G79"/>
  <c r="J219" i="19"/>
  <c r="G220" i="12"/>
  <c r="L219" i="19"/>
  <c r="H141" i="9"/>
  <c r="E219" i="5"/>
  <c r="B58" i="6"/>
  <c r="H58"/>
  <c r="L58"/>
  <c r="M58"/>
  <c r="I160" i="17"/>
  <c r="V160"/>
  <c r="AA160"/>
  <c r="B220" i="19"/>
  <c r="J160" i="17"/>
  <c r="W160"/>
  <c r="K160"/>
  <c r="X160"/>
  <c r="L160"/>
  <c r="Y160"/>
  <c r="M160"/>
  <c r="Z160"/>
  <c r="D83" i="16"/>
  <c r="D220" i="19"/>
  <c r="D124" i="15"/>
  <c r="F220" i="19"/>
  <c r="D44" i="14"/>
  <c r="H220" i="19"/>
  <c r="D80" i="13"/>
  <c r="G80"/>
  <c r="J220" i="19"/>
  <c r="G221" i="12"/>
  <c r="L220" i="19"/>
  <c r="H142" i="9"/>
  <c r="E220" i="5"/>
  <c r="B59" i="6"/>
  <c r="H59"/>
  <c r="L59"/>
  <c r="M59"/>
  <c r="I161" i="17"/>
  <c r="V161"/>
  <c r="AA161"/>
  <c r="B221" i="19"/>
  <c r="J161" i="17"/>
  <c r="W161"/>
  <c r="K161"/>
  <c r="X161"/>
  <c r="L161"/>
  <c r="Y161"/>
  <c r="M161"/>
  <c r="Z161"/>
  <c r="D84" i="16"/>
  <c r="D221" i="19"/>
  <c r="D125" i="15"/>
  <c r="F221" i="19"/>
  <c r="D45" i="14"/>
  <c r="H221" i="19"/>
  <c r="D81" i="13"/>
  <c r="G81"/>
  <c r="J221" i="19"/>
  <c r="G222" i="12"/>
  <c r="L221" i="19"/>
  <c r="H143" i="9"/>
  <c r="E221" i="5"/>
  <c r="I162" i="17"/>
  <c r="V162"/>
  <c r="J162"/>
  <c r="W162"/>
  <c r="K162"/>
  <c r="X162"/>
  <c r="L162"/>
  <c r="Y162"/>
  <c r="M162"/>
  <c r="Z162"/>
  <c r="D85" i="16"/>
  <c r="D222" i="19"/>
  <c r="D126" i="15"/>
  <c r="F222" i="19"/>
  <c r="D46" i="14"/>
  <c r="H222" i="19"/>
  <c r="D82" i="13"/>
  <c r="G82"/>
  <c r="J222" i="19"/>
  <c r="G223" i="12"/>
  <c r="L222" i="19"/>
  <c r="H144" i="9"/>
  <c r="E222" i="5"/>
  <c r="I163" i="17"/>
  <c r="V163"/>
  <c r="AA163"/>
  <c r="B223" i="19"/>
  <c r="J163" i="17"/>
  <c r="W163"/>
  <c r="K163"/>
  <c r="X163"/>
  <c r="L163"/>
  <c r="Y163"/>
  <c r="M163"/>
  <c r="Z163"/>
  <c r="D86" i="16"/>
  <c r="D223" i="19"/>
  <c r="D127" i="15"/>
  <c r="F223" i="19"/>
  <c r="D47" i="14"/>
  <c r="H223" i="19"/>
  <c r="G83" i="13"/>
  <c r="J223" i="19"/>
  <c r="G224" i="12"/>
  <c r="L223" i="19"/>
  <c r="H145" i="9"/>
  <c r="E223" i="5"/>
  <c r="L145" i="9"/>
  <c r="P62" i="6"/>
  <c r="I164" i="17"/>
  <c r="V164"/>
  <c r="AA164"/>
  <c r="B224" i="19"/>
  <c r="J164" i="17"/>
  <c r="W164"/>
  <c r="K164"/>
  <c r="X164"/>
  <c r="L164"/>
  <c r="Y164"/>
  <c r="M164"/>
  <c r="Z164"/>
  <c r="D87" i="16"/>
  <c r="D224" i="19"/>
  <c r="D128" i="15"/>
  <c r="F224" i="19"/>
  <c r="D48" i="14"/>
  <c r="H224" i="19"/>
  <c r="D84" i="13"/>
  <c r="G84"/>
  <c r="J224" i="19"/>
  <c r="G225" i="12"/>
  <c r="L224" i="19"/>
  <c r="H146" i="9"/>
  <c r="E224" i="5"/>
  <c r="I165" i="17"/>
  <c r="V165"/>
  <c r="AA165"/>
  <c r="B225" i="19"/>
  <c r="J165" i="17"/>
  <c r="W165"/>
  <c r="K165"/>
  <c r="X165"/>
  <c r="L165"/>
  <c r="Y165"/>
  <c r="M165"/>
  <c r="Z165"/>
  <c r="D88" i="16"/>
  <c r="D225" i="19"/>
  <c r="D129" i="15"/>
  <c r="F225" i="19"/>
  <c r="D49" i="14"/>
  <c r="H225" i="19"/>
  <c r="D85" i="13"/>
  <c r="G85"/>
  <c r="J225" i="19"/>
  <c r="G226" i="12"/>
  <c r="L225" i="19"/>
  <c r="H147" i="9"/>
  <c r="E225" i="5"/>
  <c r="I166" i="17"/>
  <c r="V166"/>
  <c r="J166"/>
  <c r="W166"/>
  <c r="K166"/>
  <c r="X166"/>
  <c r="L166"/>
  <c r="Y166"/>
  <c r="M166"/>
  <c r="Z166"/>
  <c r="D89" i="16"/>
  <c r="D226" i="19"/>
  <c r="D130" i="15"/>
  <c r="F226" i="19"/>
  <c r="D50" i="14"/>
  <c r="H226" i="19"/>
  <c r="D86" i="13"/>
  <c r="G86"/>
  <c r="J226" i="19"/>
  <c r="G227" i="12"/>
  <c r="L226" i="19"/>
  <c r="H148" i="9"/>
  <c r="E226" i="5"/>
  <c r="L148" i="9"/>
  <c r="P65" i="6"/>
  <c r="I167" i="17"/>
  <c r="V167"/>
  <c r="J167"/>
  <c r="W167"/>
  <c r="K167"/>
  <c r="X167"/>
  <c r="L167"/>
  <c r="Y167"/>
  <c r="M167"/>
  <c r="Z167"/>
  <c r="D90" i="16"/>
  <c r="D227" i="19"/>
  <c r="D131" i="15"/>
  <c r="F227" i="19"/>
  <c r="D51" i="14"/>
  <c r="H227" i="19"/>
  <c r="D87" i="13"/>
  <c r="G87"/>
  <c r="J227" i="19"/>
  <c r="G228" i="12"/>
  <c r="L227" i="19"/>
  <c r="H149" i="9"/>
  <c r="E227" i="5"/>
  <c r="L149" i="9"/>
  <c r="P66" i="6"/>
  <c r="I168" i="17"/>
  <c r="V168"/>
  <c r="J168"/>
  <c r="W168"/>
  <c r="K168"/>
  <c r="X168"/>
  <c r="L168"/>
  <c r="Y168"/>
  <c r="M168"/>
  <c r="Z168"/>
  <c r="D91" i="16"/>
  <c r="D228" i="19"/>
  <c r="D132" i="15"/>
  <c r="F228" i="19"/>
  <c r="D52" i="14"/>
  <c r="H228" i="19"/>
  <c r="D88" i="13"/>
  <c r="G88"/>
  <c r="J228" i="19"/>
  <c r="G229" i="12"/>
  <c r="L228" i="19"/>
  <c r="H150" i="9"/>
  <c r="E228" i="5"/>
  <c r="L228"/>
  <c r="N229" i="19" s="1"/>
  <c r="I169" i="17"/>
  <c r="V169"/>
  <c r="AA169"/>
  <c r="B229" i="19"/>
  <c r="J169" i="17"/>
  <c r="W169"/>
  <c r="K169"/>
  <c r="X169"/>
  <c r="L169"/>
  <c r="Y169"/>
  <c r="M169"/>
  <c r="Z169"/>
  <c r="D92" i="16"/>
  <c r="D229" i="19"/>
  <c r="D133" i="15"/>
  <c r="F229" i="19"/>
  <c r="D53" i="14"/>
  <c r="H229" i="19"/>
  <c r="D89" i="13"/>
  <c r="G89"/>
  <c r="J229" i="19"/>
  <c r="G230" i="12"/>
  <c r="L229" i="19"/>
  <c r="H151" i="9"/>
  <c r="E229" i="5"/>
  <c r="I170" i="17"/>
  <c r="V170"/>
  <c r="AA170"/>
  <c r="B230" i="19"/>
  <c r="J170" i="17"/>
  <c r="W170"/>
  <c r="K170"/>
  <c r="X170"/>
  <c r="L170"/>
  <c r="Y170"/>
  <c r="M170"/>
  <c r="Z170"/>
  <c r="D93" i="16"/>
  <c r="D230" i="19"/>
  <c r="D134" i="15"/>
  <c r="F230" i="19"/>
  <c r="D54" i="14"/>
  <c r="H230" i="19"/>
  <c r="D90" i="13"/>
  <c r="G90"/>
  <c r="J230" i="19"/>
  <c r="G231" i="12"/>
  <c r="L230" i="19"/>
  <c r="H152" i="9"/>
  <c r="E230" i="5"/>
  <c r="I171" i="17"/>
  <c r="V171"/>
  <c r="AA171"/>
  <c r="B231" i="19"/>
  <c r="J171" i="17"/>
  <c r="W171"/>
  <c r="K171"/>
  <c r="X171"/>
  <c r="L171"/>
  <c r="Y171"/>
  <c r="M171"/>
  <c r="Z171"/>
  <c r="D94" i="16"/>
  <c r="D231" i="19"/>
  <c r="D135" i="15"/>
  <c r="F231" i="19"/>
  <c r="D55" i="14"/>
  <c r="H231" i="19"/>
  <c r="D91" i="13"/>
  <c r="G91"/>
  <c r="J231" i="19"/>
  <c r="G232" i="12"/>
  <c r="L231" i="19"/>
  <c r="H153" i="9"/>
  <c r="E231" i="5"/>
  <c r="L153" i="9"/>
  <c r="P70" i="6"/>
  <c r="I172" i="17"/>
  <c r="V172"/>
  <c r="AA172"/>
  <c r="B232" i="19"/>
  <c r="J172" i="17"/>
  <c r="W172"/>
  <c r="K172"/>
  <c r="X172"/>
  <c r="L172"/>
  <c r="Y172"/>
  <c r="M172"/>
  <c r="Z172"/>
  <c r="D95" i="16"/>
  <c r="D232" i="19"/>
  <c r="D136" i="15"/>
  <c r="F232" i="19"/>
  <c r="D56" i="14"/>
  <c r="H232" i="19"/>
  <c r="D92" i="13"/>
  <c r="G92"/>
  <c r="J232" i="19"/>
  <c r="G233" i="12"/>
  <c r="L232" i="19"/>
  <c r="H154" i="9"/>
  <c r="E232" i="5"/>
  <c r="L154" i="9"/>
  <c r="P71" i="6"/>
  <c r="B71"/>
  <c r="H71"/>
  <c r="L71"/>
  <c r="M71"/>
  <c r="I173" i="17"/>
  <c r="V173"/>
  <c r="AA173"/>
  <c r="B233" i="19"/>
  <c r="J173" i="17"/>
  <c r="W173"/>
  <c r="K173"/>
  <c r="X173"/>
  <c r="L173"/>
  <c r="Y173"/>
  <c r="M173"/>
  <c r="Z173"/>
  <c r="D96" i="16"/>
  <c r="D233" i="19"/>
  <c r="D137" i="15"/>
  <c r="F233" i="19"/>
  <c r="D57" i="14"/>
  <c r="H233" i="19"/>
  <c r="D93" i="13"/>
  <c r="G93"/>
  <c r="J233" i="19"/>
  <c r="G234" i="12"/>
  <c r="L233" i="19"/>
  <c r="H155" i="9"/>
  <c r="E233" i="5"/>
  <c r="L72" i="6"/>
  <c r="M72"/>
  <c r="I174" i="17"/>
  <c r="V174"/>
  <c r="AA174"/>
  <c r="B234" i="19"/>
  <c r="J174" i="17"/>
  <c r="W174"/>
  <c r="K174"/>
  <c r="X174"/>
  <c r="L174"/>
  <c r="Y174"/>
  <c r="M174"/>
  <c r="Z174"/>
  <c r="D97" i="16"/>
  <c r="D234" i="19"/>
  <c r="D138" i="15"/>
  <c r="F234" i="19"/>
  <c r="D58" i="14"/>
  <c r="H234" i="19"/>
  <c r="D94" i="13"/>
  <c r="G94"/>
  <c r="J234" i="19"/>
  <c r="G235" i="12"/>
  <c r="L234" i="19"/>
  <c r="I175" i="17"/>
  <c r="V175"/>
  <c r="J175"/>
  <c r="W175"/>
  <c r="K175"/>
  <c r="X175"/>
  <c r="L175"/>
  <c r="Y175"/>
  <c r="M175"/>
  <c r="Z175"/>
  <c r="D98" i="16"/>
  <c r="D235" i="19"/>
  <c r="D139" i="15"/>
  <c r="F235" i="19"/>
  <c r="D59" i="14"/>
  <c r="H235" i="19"/>
  <c r="D95" i="13"/>
  <c r="G95"/>
  <c r="J235" i="19"/>
  <c r="G236" i="12"/>
  <c r="L235" i="19"/>
  <c r="I176" i="17"/>
  <c r="V176"/>
  <c r="AA176"/>
  <c r="B236" i="19"/>
  <c r="J176" i="17"/>
  <c r="W176"/>
  <c r="K176"/>
  <c r="X176"/>
  <c r="L176"/>
  <c r="Y176"/>
  <c r="M176"/>
  <c r="Z176"/>
  <c r="D99" i="16"/>
  <c r="D236" i="19"/>
  <c r="D140" i="15"/>
  <c r="F236" i="19"/>
  <c r="D60" i="14"/>
  <c r="H236" i="19"/>
  <c r="D96" i="13"/>
  <c r="G96"/>
  <c r="J236" i="19"/>
  <c r="G237" i="12"/>
  <c r="L236" i="19"/>
  <c r="I177" i="17"/>
  <c r="V177"/>
  <c r="J177"/>
  <c r="W177"/>
  <c r="K177"/>
  <c r="X177"/>
  <c r="L177"/>
  <c r="Y177"/>
  <c r="M177"/>
  <c r="Z177"/>
  <c r="D100" i="16"/>
  <c r="D237" i="19"/>
  <c r="D141" i="15"/>
  <c r="F237" i="19"/>
  <c r="D61" i="14"/>
  <c r="H237" i="19"/>
  <c r="D97" i="13"/>
  <c r="G97"/>
  <c r="J237" i="19"/>
  <c r="G238" i="12"/>
  <c r="L237" i="19"/>
  <c r="I178" i="17"/>
  <c r="V178"/>
  <c r="J178"/>
  <c r="W178"/>
  <c r="K178"/>
  <c r="X178"/>
  <c r="L178"/>
  <c r="Y178"/>
  <c r="M178"/>
  <c r="Z178"/>
  <c r="AA178"/>
  <c r="B238" i="19"/>
  <c r="D101" i="16"/>
  <c r="D238" i="19"/>
  <c r="D142" i="15"/>
  <c r="F238" i="19"/>
  <c r="D62" i="14"/>
  <c r="H238" i="19"/>
  <c r="D98" i="13"/>
  <c r="G98"/>
  <c r="J238" i="19"/>
  <c r="G239" i="12"/>
  <c r="L238" i="19"/>
  <c r="I179" i="17"/>
  <c r="V179"/>
  <c r="J179"/>
  <c r="W179"/>
  <c r="K179"/>
  <c r="X179"/>
  <c r="L179"/>
  <c r="Y179"/>
  <c r="M179"/>
  <c r="Z179"/>
  <c r="AA179"/>
  <c r="B239" i="19"/>
  <c r="D102" i="16"/>
  <c r="D239" i="19"/>
  <c r="D143" i="15"/>
  <c r="F239" i="19"/>
  <c r="D63" i="14"/>
  <c r="H239" i="19"/>
  <c r="D99" i="13"/>
  <c r="G99"/>
  <c r="J239" i="19"/>
  <c r="G240" i="12"/>
  <c r="L239" i="19"/>
  <c r="H161" i="9"/>
  <c r="E239" i="5"/>
  <c r="L161" i="9"/>
  <c r="P78" i="6"/>
  <c r="I180" i="17"/>
  <c r="V180"/>
  <c r="AA180"/>
  <c r="B240" i="19"/>
  <c r="J180" i="17"/>
  <c r="W180"/>
  <c r="K180"/>
  <c r="X180"/>
  <c r="L180"/>
  <c r="Y180"/>
  <c r="M180"/>
  <c r="Z180"/>
  <c r="D103" i="16"/>
  <c r="D240" i="19"/>
  <c r="D144" i="15"/>
  <c r="F240" i="19"/>
  <c r="D64" i="14"/>
  <c r="H240" i="19"/>
  <c r="D100" i="13"/>
  <c r="G100"/>
  <c r="J240" i="19"/>
  <c r="G241" i="12"/>
  <c r="L240" i="19"/>
  <c r="H162" i="9"/>
  <c r="E240" i="5"/>
  <c r="L162" i="9"/>
  <c r="P79" i="6"/>
  <c r="I181" i="17"/>
  <c r="V181"/>
  <c r="J181"/>
  <c r="W181"/>
  <c r="K181"/>
  <c r="X181"/>
  <c r="L181"/>
  <c r="Y181"/>
  <c r="M181"/>
  <c r="Z181"/>
  <c r="AA181"/>
  <c r="B241" i="19"/>
  <c r="D104" i="16"/>
  <c r="D241" i="19"/>
  <c r="D145" i="15"/>
  <c r="F241" i="19"/>
  <c r="D65" i="14"/>
  <c r="H241" i="19"/>
  <c r="D101" i="13"/>
  <c r="G101"/>
  <c r="J241" i="19"/>
  <c r="G242" i="12"/>
  <c r="L241" i="19"/>
  <c r="H163" i="9"/>
  <c r="E241" i="5"/>
  <c r="L241" s="1"/>
  <c r="I182" i="17"/>
  <c r="V182"/>
  <c r="AA182"/>
  <c r="B242" i="19"/>
  <c r="J182" i="17"/>
  <c r="W182"/>
  <c r="K182"/>
  <c r="X182"/>
  <c r="L182"/>
  <c r="Y182"/>
  <c r="M182"/>
  <c r="Z182"/>
  <c r="D105" i="16"/>
  <c r="D242" i="19"/>
  <c r="D146" i="15"/>
  <c r="F242" i="19"/>
  <c r="D66" i="14"/>
  <c r="H242" i="19"/>
  <c r="D102" i="13"/>
  <c r="G102"/>
  <c r="J242" i="19"/>
  <c r="G243" i="12"/>
  <c r="L242" i="19"/>
  <c r="H164" i="9"/>
  <c r="E242" i="5"/>
  <c r="I183" i="17"/>
  <c r="V183"/>
  <c r="AA183"/>
  <c r="B243" i="19"/>
  <c r="J183" i="17"/>
  <c r="W183"/>
  <c r="K183"/>
  <c r="X183"/>
  <c r="L183"/>
  <c r="Y183"/>
  <c r="M183"/>
  <c r="Z183"/>
  <c r="D106" i="16"/>
  <c r="D243" i="19"/>
  <c r="D147" i="15"/>
  <c r="F243" i="19"/>
  <c r="D67" i="14"/>
  <c r="H243" i="19"/>
  <c r="D103" i="13"/>
  <c r="G103"/>
  <c r="J243" i="19"/>
  <c r="G244" i="12"/>
  <c r="L243" i="19"/>
  <c r="H165" i="9"/>
  <c r="E243" i="5"/>
  <c r="L165" i="9"/>
  <c r="P82" i="6"/>
  <c r="I184" i="17"/>
  <c r="V184"/>
  <c r="AA184"/>
  <c r="B244" i="19"/>
  <c r="J184" i="17"/>
  <c r="W184"/>
  <c r="K184"/>
  <c r="X184"/>
  <c r="L184"/>
  <c r="Y184"/>
  <c r="M184"/>
  <c r="Z184"/>
  <c r="D107" i="16"/>
  <c r="D244" i="19"/>
  <c r="D148" i="15"/>
  <c r="F244" i="19"/>
  <c r="D68" i="14"/>
  <c r="H244" i="19"/>
  <c r="D104" i="13"/>
  <c r="G104"/>
  <c r="J244" i="19"/>
  <c r="G245" i="12"/>
  <c r="L244" i="19"/>
  <c r="H166" i="9"/>
  <c r="E244" i="5"/>
  <c r="I185" i="17"/>
  <c r="V185"/>
  <c r="AA185"/>
  <c r="B245" i="19"/>
  <c r="J185" i="17"/>
  <c r="W185"/>
  <c r="K185"/>
  <c r="X185"/>
  <c r="L185"/>
  <c r="Y185"/>
  <c r="M185"/>
  <c r="Z185"/>
  <c r="D108" i="16"/>
  <c r="D245" i="19"/>
  <c r="D149" i="15"/>
  <c r="F245" i="19"/>
  <c r="D69" i="14"/>
  <c r="H245" i="19"/>
  <c r="D105" i="13"/>
  <c r="G105"/>
  <c r="J245" i="19"/>
  <c r="G246" i="12"/>
  <c r="L245" i="19"/>
  <c r="H167" i="9"/>
  <c r="E245" i="5"/>
  <c r="I186" i="17"/>
  <c r="V186"/>
  <c r="J186"/>
  <c r="W186"/>
  <c r="K186"/>
  <c r="X186"/>
  <c r="L186"/>
  <c r="Y186"/>
  <c r="M186"/>
  <c r="Z186"/>
  <c r="AA186"/>
  <c r="B246" i="19"/>
  <c r="D109" i="16"/>
  <c r="D246" i="19"/>
  <c r="D150" i="15"/>
  <c r="F246" i="19"/>
  <c r="D70" i="14"/>
  <c r="H246" i="19"/>
  <c r="D106" i="13"/>
  <c r="G106"/>
  <c r="J246" i="19"/>
  <c r="G247" i="12"/>
  <c r="L246" i="19"/>
  <c r="H168" i="9"/>
  <c r="E246" i="5"/>
  <c r="I187" i="17"/>
  <c r="V187"/>
  <c r="J187"/>
  <c r="W187"/>
  <c r="K187"/>
  <c r="X187"/>
  <c r="L187"/>
  <c r="Y187"/>
  <c r="M187"/>
  <c r="Z187"/>
  <c r="D110" i="16"/>
  <c r="D247" i="19"/>
  <c r="D151" i="15"/>
  <c r="F247" i="19"/>
  <c r="D71" i="14"/>
  <c r="H247" i="19"/>
  <c r="D107" i="13"/>
  <c r="G107"/>
  <c r="J247" i="19"/>
  <c r="G248" i="12"/>
  <c r="L247" i="19"/>
  <c r="H169" i="9"/>
  <c r="E247" i="5"/>
  <c r="I188" i="17"/>
  <c r="V188"/>
  <c r="J188"/>
  <c r="W188"/>
  <c r="K188"/>
  <c r="X188"/>
  <c r="L188"/>
  <c r="Y188"/>
  <c r="M188"/>
  <c r="Z188"/>
  <c r="D111" i="16"/>
  <c r="D248" i="19"/>
  <c r="D152" i="15"/>
  <c r="F248" i="19"/>
  <c r="D72" i="14"/>
  <c r="H248" i="19"/>
  <c r="D108" i="13"/>
  <c r="G108"/>
  <c r="J248" i="19"/>
  <c r="G249" i="12"/>
  <c r="L248" i="19"/>
  <c r="H170" i="9"/>
  <c r="E248" i="5"/>
  <c r="I189" i="17"/>
  <c r="V189"/>
  <c r="J189"/>
  <c r="W189"/>
  <c r="K189"/>
  <c r="X189"/>
  <c r="L189"/>
  <c r="Y189"/>
  <c r="M189"/>
  <c r="Z189"/>
  <c r="D112" i="16"/>
  <c r="D249" i="19"/>
  <c r="D153" i="15"/>
  <c r="F249" i="19"/>
  <c r="D73" i="14"/>
  <c r="H249" i="19"/>
  <c r="D109" i="13"/>
  <c r="G109"/>
  <c r="J249" i="19"/>
  <c r="G250" i="12"/>
  <c r="L249" i="19"/>
  <c r="H171" i="9"/>
  <c r="E249" i="5"/>
  <c r="I190" i="17"/>
  <c r="V190"/>
  <c r="J190"/>
  <c r="W190"/>
  <c r="K190"/>
  <c r="X190"/>
  <c r="L190"/>
  <c r="Y190"/>
  <c r="M190"/>
  <c r="Z190"/>
  <c r="D113" i="16"/>
  <c r="D250" i="19"/>
  <c r="D154" i="15"/>
  <c r="F250" i="19"/>
  <c r="D74" i="14"/>
  <c r="H250" i="19"/>
  <c r="D110" i="13"/>
  <c r="G110"/>
  <c r="J250" i="19"/>
  <c r="G251" i="12"/>
  <c r="L250" i="19"/>
  <c r="H172" i="9"/>
  <c r="E250" i="5"/>
  <c r="L250" s="1"/>
  <c r="I191" i="17"/>
  <c r="V191"/>
  <c r="J191"/>
  <c r="W191"/>
  <c r="K191"/>
  <c r="X191"/>
  <c r="L191"/>
  <c r="Y191"/>
  <c r="M191"/>
  <c r="Z191"/>
  <c r="D114" i="16"/>
  <c r="D251" i="19"/>
  <c r="D155" i="15"/>
  <c r="F251" i="19"/>
  <c r="D75" i="14"/>
  <c r="H251" i="19"/>
  <c r="D111" i="13"/>
  <c r="G111"/>
  <c r="J251" i="19"/>
  <c r="G252" i="12"/>
  <c r="L251" i="19"/>
  <c r="H173" i="9"/>
  <c r="E251" i="5"/>
  <c r="L251" s="1"/>
  <c r="N252" i="19" s="1"/>
  <c r="I192" i="17"/>
  <c r="V192"/>
  <c r="J192"/>
  <c r="W192"/>
  <c r="K192"/>
  <c r="X192"/>
  <c r="L192"/>
  <c r="Y192"/>
  <c r="M192"/>
  <c r="Z192"/>
  <c r="D115" i="16"/>
  <c r="D252" i="19"/>
  <c r="D156" i="15"/>
  <c r="F252" i="19"/>
  <c r="D76" i="14"/>
  <c r="H252" i="19"/>
  <c r="D112" i="13"/>
  <c r="G112"/>
  <c r="J252" i="19"/>
  <c r="G253" i="12"/>
  <c r="L252" i="19"/>
  <c r="H174" i="9"/>
  <c r="E252" i="5"/>
  <c r="L252"/>
  <c r="I193" i="17"/>
  <c r="V193"/>
  <c r="J193"/>
  <c r="W193"/>
  <c r="K193"/>
  <c r="X193"/>
  <c r="L193"/>
  <c r="Y193"/>
  <c r="M193"/>
  <c r="Z193"/>
  <c r="D116" i="16"/>
  <c r="D253" i="19"/>
  <c r="D157" i="15"/>
  <c r="F253" i="19"/>
  <c r="D77" i="14"/>
  <c r="H253" i="19"/>
  <c r="D113" i="13"/>
  <c r="G113"/>
  <c r="J253" i="19"/>
  <c r="G254" i="12"/>
  <c r="L253" i="19"/>
  <c r="H175" i="9"/>
  <c r="E253" i="5"/>
  <c r="L92" i="6"/>
  <c r="M92"/>
  <c r="I194" i="17"/>
  <c r="V194"/>
  <c r="J194"/>
  <c r="W194"/>
  <c r="K194"/>
  <c r="X194"/>
  <c r="L194"/>
  <c r="Y194"/>
  <c r="M194"/>
  <c r="Z194"/>
  <c r="D117" i="16"/>
  <c r="D254" i="19"/>
  <c r="D158" i="15"/>
  <c r="F254" i="19"/>
  <c r="D78" i="14"/>
  <c r="H254" i="19"/>
  <c r="D114" i="13"/>
  <c r="G114"/>
  <c r="J254" i="19"/>
  <c r="G255" i="12"/>
  <c r="L254" i="19"/>
  <c r="H176" i="9"/>
  <c r="E254" i="5"/>
  <c r="L176" i="9"/>
  <c r="P93" i="6"/>
  <c r="L93"/>
  <c r="M93"/>
  <c r="I195" i="17"/>
  <c r="V195"/>
  <c r="J195"/>
  <c r="W195"/>
  <c r="K195"/>
  <c r="X195"/>
  <c r="L195"/>
  <c r="Y195"/>
  <c r="M195"/>
  <c r="Z195"/>
  <c r="AA195"/>
  <c r="B255" i="19"/>
  <c r="D118" i="16"/>
  <c r="D255" i="19"/>
  <c r="D159" i="15"/>
  <c r="F255" i="19"/>
  <c r="D79" i="14"/>
  <c r="H255" i="19"/>
  <c r="D115" i="13"/>
  <c r="G115"/>
  <c r="J255" i="19"/>
  <c r="G256" i="12"/>
  <c r="L255" i="19"/>
  <c r="H177" i="9"/>
  <c r="E255" i="5"/>
  <c r="D66" i="10"/>
  <c r="P255" i="5"/>
  <c r="L177" i="9"/>
  <c r="P94" i="6"/>
  <c r="L94"/>
  <c r="M94"/>
  <c r="I196" i="17"/>
  <c r="V196"/>
  <c r="AA196"/>
  <c r="B256" i="19"/>
  <c r="J196" i="17"/>
  <c r="W196"/>
  <c r="K196"/>
  <c r="X196"/>
  <c r="L196"/>
  <c r="Y196"/>
  <c r="M196"/>
  <c r="Z196"/>
  <c r="D119" i="16"/>
  <c r="D256" i="19"/>
  <c r="D160" i="15"/>
  <c r="F256" i="19"/>
  <c r="D80" i="14"/>
  <c r="H256" i="19"/>
  <c r="D116" i="13"/>
  <c r="G116"/>
  <c r="J256" i="19"/>
  <c r="G257" i="12"/>
  <c r="L256" i="19"/>
  <c r="H178" i="9"/>
  <c r="E256" i="5"/>
  <c r="D67" i="10"/>
  <c r="P256" i="5"/>
  <c r="L178" i="9"/>
  <c r="P95" i="6"/>
  <c r="L95"/>
  <c r="M95"/>
  <c r="I197" i="17"/>
  <c r="V197"/>
  <c r="J197"/>
  <c r="W197"/>
  <c r="K197"/>
  <c r="X197"/>
  <c r="L197"/>
  <c r="Y197"/>
  <c r="M197"/>
  <c r="Z197"/>
  <c r="AA197"/>
  <c r="B257" i="19"/>
  <c r="D120" i="16"/>
  <c r="D257" i="19"/>
  <c r="D161" i="15"/>
  <c r="F257" i="19"/>
  <c r="D81" i="14"/>
  <c r="H257" i="19"/>
  <c r="D117" i="13"/>
  <c r="G117"/>
  <c r="J257" i="19"/>
  <c r="G258" i="12"/>
  <c r="L257" i="19"/>
  <c r="H179" i="9"/>
  <c r="E257" i="5"/>
  <c r="L179" i="9"/>
  <c r="P96" i="6"/>
  <c r="L96"/>
  <c r="M96"/>
  <c r="I198" i="17"/>
  <c r="V198"/>
  <c r="J198"/>
  <c r="W198"/>
  <c r="K198"/>
  <c r="X198"/>
  <c r="L198"/>
  <c r="Y198"/>
  <c r="M198"/>
  <c r="Z198"/>
  <c r="D121" i="16"/>
  <c r="D258" i="19"/>
  <c r="D162" i="15"/>
  <c r="F258" i="19"/>
  <c r="D82" i="14"/>
  <c r="H258" i="19"/>
  <c r="D118" i="13"/>
  <c r="G118"/>
  <c r="J258" i="19"/>
  <c r="G259" i="12"/>
  <c r="L258" i="19"/>
  <c r="H180" i="9"/>
  <c r="E258" i="5"/>
  <c r="D69" i="10"/>
  <c r="P258" i="5"/>
  <c r="L97" i="6"/>
  <c r="M97"/>
  <c r="I199" i="17"/>
  <c r="V199"/>
  <c r="J199"/>
  <c r="W199"/>
  <c r="K199"/>
  <c r="X199"/>
  <c r="L199"/>
  <c r="Y199"/>
  <c r="M199"/>
  <c r="Z199"/>
  <c r="D122" i="16"/>
  <c r="D259" i="19"/>
  <c r="D163" i="15"/>
  <c r="F259" i="19"/>
  <c r="D83" i="14"/>
  <c r="H259" i="19"/>
  <c r="D119" i="13"/>
  <c r="G119"/>
  <c r="J259" i="19"/>
  <c r="G260" i="12"/>
  <c r="L259" i="19"/>
  <c r="H181" i="9"/>
  <c r="E259" i="5"/>
  <c r="D70" i="10"/>
  <c r="P259" i="5"/>
  <c r="K70" i="10"/>
  <c r="L70"/>
  <c r="M70"/>
  <c r="N98" i="6"/>
  <c r="L98"/>
  <c r="M98"/>
  <c r="I200" i="17"/>
  <c r="V200"/>
  <c r="J200"/>
  <c r="W200"/>
  <c r="K200"/>
  <c r="X200"/>
  <c r="L200"/>
  <c r="Y200"/>
  <c r="M200"/>
  <c r="Z200"/>
  <c r="D123" i="16"/>
  <c r="D260" i="19"/>
  <c r="D164" i="15"/>
  <c r="F260" i="19"/>
  <c r="D84" i="14"/>
  <c r="H260" i="19"/>
  <c r="D120" i="13"/>
  <c r="G120"/>
  <c r="J260" i="19"/>
  <c r="G261" i="12"/>
  <c r="L260" i="19"/>
  <c r="H182" i="9"/>
  <c r="E260" i="5"/>
  <c r="D71" i="10"/>
  <c r="P260" i="5"/>
  <c r="K71" i="10"/>
  <c r="L71"/>
  <c r="M71"/>
  <c r="N99" i="6"/>
  <c r="L99"/>
  <c r="M99"/>
  <c r="I201" i="17"/>
  <c r="V201"/>
  <c r="J201"/>
  <c r="W201"/>
  <c r="K201"/>
  <c r="X201"/>
  <c r="L201"/>
  <c r="Y201"/>
  <c r="M201"/>
  <c r="Z201"/>
  <c r="D124" i="16"/>
  <c r="D261" i="19"/>
  <c r="D165" i="15"/>
  <c r="F261" i="19"/>
  <c r="D85" i="14"/>
  <c r="H261" i="19"/>
  <c r="D121" i="13"/>
  <c r="G121"/>
  <c r="J261" i="19"/>
  <c r="G262" i="12"/>
  <c r="L261" i="19"/>
  <c r="H183" i="9"/>
  <c r="E261" i="5"/>
  <c r="D72" i="10"/>
  <c r="P261" i="5"/>
  <c r="K72" i="10"/>
  <c r="L72"/>
  <c r="M72"/>
  <c r="N100" i="6"/>
  <c r="L100"/>
  <c r="M100"/>
  <c r="I202" i="17"/>
  <c r="V202"/>
  <c r="J202"/>
  <c r="W202"/>
  <c r="K202"/>
  <c r="X202"/>
  <c r="L202"/>
  <c r="Y202"/>
  <c r="M202"/>
  <c r="Z202"/>
  <c r="D125" i="16"/>
  <c r="D262" i="19"/>
  <c r="D166" i="15"/>
  <c r="F262" i="19"/>
  <c r="D86" i="14"/>
  <c r="H262" i="19"/>
  <c r="D122" i="13"/>
  <c r="G122"/>
  <c r="J262" i="19"/>
  <c r="G263" i="12"/>
  <c r="L262" i="19"/>
  <c r="I203" i="17"/>
  <c r="V203"/>
  <c r="J203"/>
  <c r="W203"/>
  <c r="K203"/>
  <c r="X203"/>
  <c r="L203"/>
  <c r="Y203"/>
  <c r="M203"/>
  <c r="Z203"/>
  <c r="D126" i="16"/>
  <c r="D263" i="19"/>
  <c r="D167" i="15"/>
  <c r="F263" i="19"/>
  <c r="D87" i="14"/>
  <c r="H263" i="19"/>
  <c r="D123" i="13"/>
  <c r="G123"/>
  <c r="J263" i="19"/>
  <c r="G264" i="12"/>
  <c r="L263" i="19"/>
  <c r="I204" i="17"/>
  <c r="V204"/>
  <c r="J204"/>
  <c r="W204"/>
  <c r="K204"/>
  <c r="X204"/>
  <c r="L204"/>
  <c r="Y204"/>
  <c r="M204"/>
  <c r="Z204"/>
  <c r="D127" i="16"/>
  <c r="D264" i="19"/>
  <c r="D168" i="15"/>
  <c r="F264" i="19"/>
  <c r="D88" i="14"/>
  <c r="H264" i="19"/>
  <c r="D124" i="13"/>
  <c r="G124"/>
  <c r="J264" i="19"/>
  <c r="G265" i="12"/>
  <c r="L264" i="19"/>
  <c r="I205" i="17"/>
  <c r="V205"/>
  <c r="J205"/>
  <c r="W205"/>
  <c r="K205"/>
  <c r="X205"/>
  <c r="L205"/>
  <c r="Y205"/>
  <c r="M205"/>
  <c r="Z205"/>
  <c r="D128" i="16"/>
  <c r="D265" i="19"/>
  <c r="D169" i="15"/>
  <c r="F265" i="19"/>
  <c r="D89" i="14"/>
  <c r="H265" i="19"/>
  <c r="D125" i="13"/>
  <c r="G125"/>
  <c r="J265" i="19"/>
  <c r="G266" i="12"/>
  <c r="L265" i="19"/>
  <c r="I206" i="17"/>
  <c r="V206"/>
  <c r="J206"/>
  <c r="W206"/>
  <c r="K206"/>
  <c r="X206"/>
  <c r="L206"/>
  <c r="Y206"/>
  <c r="M206"/>
  <c r="Z206"/>
  <c r="D129" i="16"/>
  <c r="D266" i="19"/>
  <c r="D170" i="15"/>
  <c r="F266" i="19"/>
  <c r="D90" i="14"/>
  <c r="H266" i="19"/>
  <c r="D126" i="13"/>
  <c r="G126"/>
  <c r="J266" i="19"/>
  <c r="G267" i="12"/>
  <c r="L266" i="19"/>
  <c r="I207" i="17"/>
  <c r="V207"/>
  <c r="J207"/>
  <c r="W207"/>
  <c r="K207"/>
  <c r="X207"/>
  <c r="L207"/>
  <c r="Y207"/>
  <c r="M207"/>
  <c r="Z207"/>
  <c r="D130" i="16"/>
  <c r="D267" i="19"/>
  <c r="D171" i="15"/>
  <c r="F267" i="19"/>
  <c r="D91" i="14"/>
  <c r="H267" i="19"/>
  <c r="D127" i="13"/>
  <c r="G127"/>
  <c r="J267" i="19"/>
  <c r="G268" i="12"/>
  <c r="L267" i="19"/>
  <c r="I208" i="17"/>
  <c r="V208"/>
  <c r="J208"/>
  <c r="W208"/>
  <c r="K208"/>
  <c r="X208"/>
  <c r="L208"/>
  <c r="Y208"/>
  <c r="M208"/>
  <c r="Z208"/>
  <c r="D131" i="16"/>
  <c r="D268" i="19"/>
  <c r="D172" i="15"/>
  <c r="F268" i="19"/>
  <c r="D92" i="14"/>
  <c r="H268" i="19"/>
  <c r="D128" i="13"/>
  <c r="G128"/>
  <c r="J268" i="19"/>
  <c r="G269" i="12"/>
  <c r="L268" i="19"/>
  <c r="I209" i="17"/>
  <c r="V209"/>
  <c r="J209"/>
  <c r="W209"/>
  <c r="K209"/>
  <c r="X209"/>
  <c r="L209"/>
  <c r="Y209"/>
  <c r="M209"/>
  <c r="Z209"/>
  <c r="D132" i="16"/>
  <c r="D269" i="19"/>
  <c r="D173" i="15"/>
  <c r="F269" i="19"/>
  <c r="D93" i="14"/>
  <c r="H269" i="19"/>
  <c r="D129" i="13"/>
  <c r="G129"/>
  <c r="J269" i="19"/>
  <c r="G270" i="12"/>
  <c r="L269" i="19"/>
  <c r="I210" i="17"/>
  <c r="V210"/>
  <c r="J210"/>
  <c r="W210"/>
  <c r="K210"/>
  <c r="X210"/>
  <c r="L210"/>
  <c r="Y210"/>
  <c r="M210"/>
  <c r="Z210"/>
  <c r="D133" i="16"/>
  <c r="D270" i="19"/>
  <c r="D174" i="15"/>
  <c r="F270" i="19"/>
  <c r="D94" i="14"/>
  <c r="H270" i="19"/>
  <c r="D130" i="13"/>
  <c r="G130"/>
  <c r="J270" i="19"/>
  <c r="G271" i="12"/>
  <c r="L270" i="19"/>
  <c r="I211" i="17"/>
  <c r="V211"/>
  <c r="J211"/>
  <c r="W211"/>
  <c r="K211"/>
  <c r="X211"/>
  <c r="L211"/>
  <c r="Y211"/>
  <c r="M211"/>
  <c r="Z211"/>
  <c r="D134" i="16"/>
  <c r="D271" i="19"/>
  <c r="D175" i="15"/>
  <c r="F271" i="19"/>
  <c r="D95" i="14"/>
  <c r="H271" i="19"/>
  <c r="D131" i="13"/>
  <c r="G131"/>
  <c r="J271" i="19"/>
  <c r="G272" i="12"/>
  <c r="L271" i="19"/>
  <c r="I212" i="17"/>
  <c r="V212"/>
  <c r="J212"/>
  <c r="W212"/>
  <c r="K212"/>
  <c r="X212"/>
  <c r="L212"/>
  <c r="Y212"/>
  <c r="M212"/>
  <c r="Z212"/>
  <c r="D135" i="16"/>
  <c r="D272" i="19"/>
  <c r="D176" i="15"/>
  <c r="F272" i="19"/>
  <c r="D96" i="14"/>
  <c r="H272" i="19"/>
  <c r="D132" i="13"/>
  <c r="G132"/>
  <c r="J272" i="19"/>
  <c r="G273" i="12"/>
  <c r="L272" i="19"/>
  <c r="I213" i="17"/>
  <c r="V213"/>
  <c r="J213"/>
  <c r="W213"/>
  <c r="K213"/>
  <c r="X213"/>
  <c r="L213"/>
  <c r="Y213"/>
  <c r="M213"/>
  <c r="Z213"/>
  <c r="D136" i="16"/>
  <c r="D273" i="19"/>
  <c r="D177" i="15"/>
  <c r="F273" i="19"/>
  <c r="D97" i="14"/>
  <c r="H273" i="19"/>
  <c r="D133" i="13"/>
  <c r="G133"/>
  <c r="J273" i="19"/>
  <c r="G274" i="12"/>
  <c r="L273" i="19"/>
  <c r="I214" i="17"/>
  <c r="V214"/>
  <c r="J214"/>
  <c r="W214"/>
  <c r="K214"/>
  <c r="X214"/>
  <c r="L214"/>
  <c r="Y214"/>
  <c r="M214"/>
  <c r="Z214"/>
  <c r="D137" i="16"/>
  <c r="D274" i="19"/>
  <c r="D178" i="15"/>
  <c r="F274" i="19"/>
  <c r="D98" i="14"/>
  <c r="H274" i="19"/>
  <c r="D134" i="13"/>
  <c r="G134"/>
  <c r="J274" i="19"/>
  <c r="G275" i="12"/>
  <c r="L274" i="19"/>
  <c r="I215" i="17"/>
  <c r="V215"/>
  <c r="J215"/>
  <c r="W215"/>
  <c r="K215"/>
  <c r="X215"/>
  <c r="L215"/>
  <c r="Y215"/>
  <c r="M215"/>
  <c r="Z215"/>
  <c r="D138" i="16"/>
  <c r="D275" i="19"/>
  <c r="D179" i="15"/>
  <c r="F275" i="19"/>
  <c r="D99" i="14"/>
  <c r="H275" i="19"/>
  <c r="D135" i="13"/>
  <c r="G135"/>
  <c r="J275" i="19"/>
  <c r="G276" i="12"/>
  <c r="L275" i="19"/>
  <c r="H197" i="9"/>
  <c r="E275" i="5"/>
  <c r="D86" i="10"/>
  <c r="P275" i="5"/>
  <c r="K86" i="10"/>
  <c r="L86"/>
  <c r="M86"/>
  <c r="N114" i="6"/>
  <c r="L114"/>
  <c r="M114"/>
  <c r="I216" i="17"/>
  <c r="V216"/>
  <c r="J216"/>
  <c r="W216"/>
  <c r="K216"/>
  <c r="X216"/>
  <c r="L216"/>
  <c r="Y216"/>
  <c r="M216"/>
  <c r="Z216"/>
  <c r="D139" i="16"/>
  <c r="D276" i="19"/>
  <c r="D180" i="15"/>
  <c r="F276" i="19"/>
  <c r="D100" i="14"/>
  <c r="H276" i="19"/>
  <c r="D136" i="13"/>
  <c r="G136"/>
  <c r="J276" i="19"/>
  <c r="G277" i="12"/>
  <c r="L276" i="19"/>
  <c r="H198" i="9"/>
  <c r="E276" i="5"/>
  <c r="D87" i="10"/>
  <c r="P276" i="5"/>
  <c r="K87" i="10"/>
  <c r="L87"/>
  <c r="M87"/>
  <c r="N115" i="6"/>
  <c r="L115"/>
  <c r="M115"/>
  <c r="I217" i="17"/>
  <c r="V217"/>
  <c r="J217"/>
  <c r="W217"/>
  <c r="K217"/>
  <c r="X217"/>
  <c r="L217"/>
  <c r="Y217"/>
  <c r="M217"/>
  <c r="Z217"/>
  <c r="D140" i="16"/>
  <c r="D277" i="19"/>
  <c r="D181" i="15"/>
  <c r="F277" i="19"/>
  <c r="D101" i="14"/>
  <c r="H277" i="19"/>
  <c r="D137" i="13"/>
  <c r="G137"/>
  <c r="J277" i="19"/>
  <c r="G278" i="12"/>
  <c r="L277" i="19"/>
  <c r="H199" i="9"/>
  <c r="E277" i="5"/>
  <c r="D88" i="10"/>
  <c r="P277" i="5"/>
  <c r="K88" i="10"/>
  <c r="L88"/>
  <c r="M88"/>
  <c r="N116" i="6"/>
  <c r="L116"/>
  <c r="M116"/>
  <c r="I218" i="17"/>
  <c r="V218"/>
  <c r="J218"/>
  <c r="W218"/>
  <c r="K218"/>
  <c r="X218"/>
  <c r="L218"/>
  <c r="Y218"/>
  <c r="M218"/>
  <c r="Z218"/>
  <c r="D141" i="16"/>
  <c r="D278" i="19"/>
  <c r="D182" i="15"/>
  <c r="F278" i="19"/>
  <c r="D102" i="14"/>
  <c r="H278" i="19"/>
  <c r="D138" i="13"/>
  <c r="G138"/>
  <c r="J278" i="19"/>
  <c r="G279" i="12"/>
  <c r="L278" i="19"/>
  <c r="H200" i="9"/>
  <c r="E278" i="5"/>
  <c r="D89" i="10"/>
  <c r="P278" i="5"/>
  <c r="K89" i="10"/>
  <c r="L89"/>
  <c r="M89"/>
  <c r="N117" i="6"/>
  <c r="L117"/>
  <c r="M117"/>
  <c r="I219" i="17"/>
  <c r="V219"/>
  <c r="J219"/>
  <c r="W219"/>
  <c r="K219"/>
  <c r="X219"/>
  <c r="L219"/>
  <c r="Y219"/>
  <c r="M219"/>
  <c r="Z219"/>
  <c r="D142" i="16"/>
  <c r="D279" i="19"/>
  <c r="D183" i="15"/>
  <c r="F279" i="19"/>
  <c r="D103" i="14"/>
  <c r="H279" i="19"/>
  <c r="D139" i="13"/>
  <c r="G139"/>
  <c r="J279" i="19"/>
  <c r="G280" i="12"/>
  <c r="L279" i="19"/>
  <c r="H201" i="9"/>
  <c r="E279" i="5"/>
  <c r="D90" i="10"/>
  <c r="P279" i="5"/>
  <c r="K90" i="10"/>
  <c r="L90"/>
  <c r="M90"/>
  <c r="N118" i="6"/>
  <c r="L118"/>
  <c r="M118"/>
  <c r="I220" i="17"/>
  <c r="V220"/>
  <c r="J220"/>
  <c r="W220"/>
  <c r="K220"/>
  <c r="X220"/>
  <c r="L220"/>
  <c r="Y220"/>
  <c r="M220"/>
  <c r="Z220"/>
  <c r="D143" i="16"/>
  <c r="D280" i="19"/>
  <c r="D184" i="15"/>
  <c r="F280" i="19"/>
  <c r="D104" i="14"/>
  <c r="H280" i="19"/>
  <c r="D140" i="13"/>
  <c r="G140"/>
  <c r="J280" i="19"/>
  <c r="G281" i="12"/>
  <c r="L280" i="19"/>
  <c r="H202" i="9"/>
  <c r="E280" i="5"/>
  <c r="D91" i="10"/>
  <c r="P280" i="5"/>
  <c r="K91" i="10"/>
  <c r="L91"/>
  <c r="M91"/>
  <c r="N119" i="6"/>
  <c r="L119"/>
  <c r="M119"/>
  <c r="I221" i="17"/>
  <c r="V221"/>
  <c r="J221"/>
  <c r="W221"/>
  <c r="K221"/>
  <c r="X221"/>
  <c r="L221"/>
  <c r="Y221"/>
  <c r="M221"/>
  <c r="Z221"/>
  <c r="D144" i="16"/>
  <c r="D281" i="19"/>
  <c r="D185" i="15"/>
  <c r="F281" i="19"/>
  <c r="D105" i="14"/>
  <c r="H281" i="19"/>
  <c r="D141" i="13"/>
  <c r="G141"/>
  <c r="J281" i="19"/>
  <c r="G282" i="12"/>
  <c r="L281" i="19"/>
  <c r="H203" i="9"/>
  <c r="E281" i="5"/>
  <c r="D92" i="10"/>
  <c r="P281" i="5"/>
  <c r="K92" i="10"/>
  <c r="L92"/>
  <c r="M92"/>
  <c r="N120" i="6"/>
  <c r="L120"/>
  <c r="M120"/>
  <c r="I222" i="17"/>
  <c r="V222"/>
  <c r="J222"/>
  <c r="W222"/>
  <c r="K222"/>
  <c r="X222"/>
  <c r="L222"/>
  <c r="Y222"/>
  <c r="M222"/>
  <c r="Z222"/>
  <c r="AA222"/>
  <c r="B282" i="19"/>
  <c r="D145" i="16"/>
  <c r="D282" i="19"/>
  <c r="D186" i="15"/>
  <c r="F282" i="19"/>
  <c r="D106" i="14"/>
  <c r="H282" i="19"/>
  <c r="D142" i="13"/>
  <c r="G142"/>
  <c r="J282" i="19"/>
  <c r="G283" i="12"/>
  <c r="L282" i="19"/>
  <c r="G93" i="10"/>
  <c r="D282" i="5"/>
  <c r="H204" i="9"/>
  <c r="E282" i="5"/>
  <c r="D93" i="10"/>
  <c r="P282" i="5"/>
  <c r="K93" i="10"/>
  <c r="L93"/>
  <c r="M93"/>
  <c r="N121" i="6"/>
  <c r="L121"/>
  <c r="M121"/>
  <c r="I223" i="17"/>
  <c r="V223"/>
  <c r="J223"/>
  <c r="W223"/>
  <c r="K223"/>
  <c r="X223"/>
  <c r="L223"/>
  <c r="Y223"/>
  <c r="M223"/>
  <c r="Z223"/>
  <c r="AA223"/>
  <c r="B283" i="19"/>
  <c r="D146" i="16"/>
  <c r="D283" i="19"/>
  <c r="D187" i="15"/>
  <c r="F283" i="19"/>
  <c r="D107" i="14"/>
  <c r="H283" i="19"/>
  <c r="D143" i="13"/>
  <c r="G143"/>
  <c r="J283" i="19"/>
  <c r="G284" i="12"/>
  <c r="L283" i="19"/>
  <c r="G94" i="10"/>
  <c r="D283" i="5"/>
  <c r="H205" i="9"/>
  <c r="E283" i="5"/>
  <c r="D94" i="10"/>
  <c r="P283" i="5"/>
  <c r="K94" i="10"/>
  <c r="L94"/>
  <c r="M94"/>
  <c r="N122" i="6"/>
  <c r="L122"/>
  <c r="M122"/>
  <c r="I224" i="17"/>
  <c r="V224"/>
  <c r="J224"/>
  <c r="W224"/>
  <c r="K224"/>
  <c r="X224"/>
  <c r="L224"/>
  <c r="Y224"/>
  <c r="M224"/>
  <c r="Z224"/>
  <c r="AA224"/>
  <c r="B284" i="19"/>
  <c r="D147" i="16"/>
  <c r="D284" i="19"/>
  <c r="D188" i="15"/>
  <c r="F284" i="19"/>
  <c r="D108" i="14"/>
  <c r="H284" i="19"/>
  <c r="D144" i="13"/>
  <c r="G144"/>
  <c r="J284" i="19"/>
  <c r="G285" i="12"/>
  <c r="L284" i="19"/>
  <c r="G95" i="10"/>
  <c r="D284" i="5"/>
  <c r="H206" i="9"/>
  <c r="E284" i="5"/>
  <c r="D95" i="10"/>
  <c r="P284" i="5"/>
  <c r="K95" i="10"/>
  <c r="L95"/>
  <c r="M95"/>
  <c r="N123" i="6"/>
  <c r="L123"/>
  <c r="M123"/>
  <c r="I225" i="17"/>
  <c r="V225"/>
  <c r="J225"/>
  <c r="W225"/>
  <c r="K225"/>
  <c r="X225"/>
  <c r="L225"/>
  <c r="Y225"/>
  <c r="M225"/>
  <c r="Z225"/>
  <c r="AA225"/>
  <c r="B285" i="19"/>
  <c r="D148" i="16"/>
  <c r="D285" i="19"/>
  <c r="D189" i="15"/>
  <c r="F285" i="19"/>
  <c r="D109" i="14"/>
  <c r="H285" i="19"/>
  <c r="D145" i="13"/>
  <c r="G145"/>
  <c r="J285" i="19"/>
  <c r="G286" i="12"/>
  <c r="L285" i="19"/>
  <c r="G96" i="10"/>
  <c r="D285" i="5"/>
  <c r="H207" i="9"/>
  <c r="E285" i="5"/>
  <c r="D96" i="10"/>
  <c r="P285" i="5"/>
  <c r="K96" i="10"/>
  <c r="L96"/>
  <c r="M96"/>
  <c r="N124" i="6"/>
  <c r="L124"/>
  <c r="M124"/>
  <c r="I226" i="17"/>
  <c r="V226"/>
  <c r="J226"/>
  <c r="W226"/>
  <c r="K226"/>
  <c r="X226"/>
  <c r="L226"/>
  <c r="Y226"/>
  <c r="M226"/>
  <c r="Z226"/>
  <c r="AA226"/>
  <c r="B286" i="19"/>
  <c r="D149" i="16"/>
  <c r="D286" i="19"/>
  <c r="D190" i="15"/>
  <c r="F286" i="19"/>
  <c r="D110" i="14"/>
  <c r="H286" i="19"/>
  <c r="D146" i="13"/>
  <c r="G146"/>
  <c r="J286" i="19"/>
  <c r="G287" i="12"/>
  <c r="L286" i="19"/>
  <c r="G97" i="10"/>
  <c r="D286" i="5"/>
  <c r="H208" i="9"/>
  <c r="E286" i="5"/>
  <c r="D97" i="10"/>
  <c r="P286" i="5"/>
  <c r="K97" i="10"/>
  <c r="L97"/>
  <c r="M97"/>
  <c r="N125" i="6"/>
  <c r="L125"/>
  <c r="M125"/>
  <c r="I227" i="17"/>
  <c r="V227"/>
  <c r="J227"/>
  <c r="W227"/>
  <c r="K227"/>
  <c r="X227"/>
  <c r="L227"/>
  <c r="Y227"/>
  <c r="M227"/>
  <c r="Z227"/>
  <c r="AA227"/>
  <c r="B287" i="19"/>
  <c r="D150" i="16"/>
  <c r="D287" i="19"/>
  <c r="D191" i="15"/>
  <c r="F287" i="19"/>
  <c r="D111" i="14"/>
  <c r="H287" i="19"/>
  <c r="D147" i="13"/>
  <c r="G147"/>
  <c r="J287" i="19"/>
  <c r="G288" i="12"/>
  <c r="L287" i="19"/>
  <c r="G98" i="10"/>
  <c r="D287" i="5"/>
  <c r="H209" i="9"/>
  <c r="E287" i="5"/>
  <c r="D98" i="10"/>
  <c r="P287" i="5"/>
  <c r="K98" i="10"/>
  <c r="L98"/>
  <c r="M98"/>
  <c r="N126" i="6"/>
  <c r="L126"/>
  <c r="M126"/>
  <c r="I228" i="17"/>
  <c r="V228"/>
  <c r="J228"/>
  <c r="W228"/>
  <c r="K228"/>
  <c r="X228"/>
  <c r="L228"/>
  <c r="Y228"/>
  <c r="M228"/>
  <c r="Z228"/>
  <c r="AA228"/>
  <c r="B288" i="19"/>
  <c r="D151" i="16"/>
  <c r="D288" i="19"/>
  <c r="D192" i="15"/>
  <c r="F288" i="19"/>
  <c r="D112" i="14"/>
  <c r="H288" i="19"/>
  <c r="D148" i="13"/>
  <c r="G148"/>
  <c r="J288" i="19"/>
  <c r="G289" i="12"/>
  <c r="L288" i="19"/>
  <c r="G99" i="10"/>
  <c r="D288" i="5"/>
  <c r="H210" i="9"/>
  <c r="E288" i="5"/>
  <c r="D99" i="10"/>
  <c r="P288" i="5"/>
  <c r="K99" i="10"/>
  <c r="L99"/>
  <c r="M99"/>
  <c r="N127" i="6"/>
  <c r="L127"/>
  <c r="M127"/>
  <c r="I229" i="17"/>
  <c r="V229"/>
  <c r="J229"/>
  <c r="W229"/>
  <c r="K229"/>
  <c r="X229"/>
  <c r="L229"/>
  <c r="Y229"/>
  <c r="M229"/>
  <c r="Z229"/>
  <c r="D152" i="16"/>
  <c r="D289" i="19"/>
  <c r="D434"/>
  <c r="D193" i="15"/>
  <c r="F289" i="19"/>
  <c r="D113" i="14"/>
  <c r="H289" i="19"/>
  <c r="D149" i="13"/>
  <c r="G149"/>
  <c r="J289" i="19"/>
  <c r="G290" i="12"/>
  <c r="L289" i="19"/>
  <c r="G100" i="10"/>
  <c r="D289" i="5"/>
  <c r="H211" i="9"/>
  <c r="E289" i="5"/>
  <c r="D100" i="10"/>
  <c r="P289" i="5"/>
  <c r="K100" i="10"/>
  <c r="L100"/>
  <c r="M100"/>
  <c r="N128" i="6"/>
  <c r="L211" i="9"/>
  <c r="P128" i="6"/>
  <c r="L128"/>
  <c r="M128"/>
  <c r="I230" i="17"/>
  <c r="V230"/>
  <c r="AA230"/>
  <c r="B290" i="19"/>
  <c r="J230" i="17"/>
  <c r="W230"/>
  <c r="K230"/>
  <c r="X230"/>
  <c r="L230"/>
  <c r="Y230"/>
  <c r="M230"/>
  <c r="Z230"/>
  <c r="D153" i="16"/>
  <c r="D290" i="19"/>
  <c r="D194" i="15"/>
  <c r="F290" i="19"/>
  <c r="D114" i="14"/>
  <c r="H290" i="19"/>
  <c r="D150" i="13"/>
  <c r="G150"/>
  <c r="J290" i="19"/>
  <c r="G291" i="12"/>
  <c r="L290" i="19"/>
  <c r="G101" i="10"/>
  <c r="D290" i="5"/>
  <c r="H212" i="9"/>
  <c r="E290" i="5"/>
  <c r="D101" i="10"/>
  <c r="P290" i="5"/>
  <c r="K101" i="10"/>
  <c r="L101"/>
  <c r="M101"/>
  <c r="N129" i="6"/>
  <c r="L129"/>
  <c r="M129"/>
  <c r="I231" i="17"/>
  <c r="V231"/>
  <c r="J231"/>
  <c r="W231"/>
  <c r="K231"/>
  <c r="X231"/>
  <c r="L231"/>
  <c r="Y231"/>
  <c r="M231"/>
  <c r="Z231"/>
  <c r="D154" i="16"/>
  <c r="D291" i="19"/>
  <c r="D195" i="15"/>
  <c r="F291" i="19"/>
  <c r="D115" i="14"/>
  <c r="H291" i="19"/>
  <c r="D151" i="13"/>
  <c r="G151"/>
  <c r="J291" i="19"/>
  <c r="G292" i="12"/>
  <c r="L291" i="19"/>
  <c r="G102" i="10"/>
  <c r="D291" i="5"/>
  <c r="H213" i="9"/>
  <c r="E291" i="5"/>
  <c r="D102" i="10"/>
  <c r="P291" i="5"/>
  <c r="K102" i="10"/>
  <c r="L102"/>
  <c r="M102"/>
  <c r="N130" i="6"/>
  <c r="L213" i="9"/>
  <c r="P130" i="6"/>
  <c r="L130"/>
  <c r="M130"/>
  <c r="I232" i="17"/>
  <c r="V232"/>
  <c r="J232"/>
  <c r="W232"/>
  <c r="K232"/>
  <c r="X232"/>
  <c r="L232"/>
  <c r="Y232"/>
  <c r="M232"/>
  <c r="Z232"/>
  <c r="AA232"/>
  <c r="B292" i="19"/>
  <c r="D155" i="16"/>
  <c r="D292" i="19"/>
  <c r="D196" i="15"/>
  <c r="F292" i="19"/>
  <c r="D116" i="14"/>
  <c r="H292" i="19"/>
  <c r="D152" i="13"/>
  <c r="G152"/>
  <c r="J292" i="19"/>
  <c r="G293" i="12"/>
  <c r="L292" i="19"/>
  <c r="G103" i="10"/>
  <c r="D292" i="5"/>
  <c r="H214" i="9"/>
  <c r="E292" i="5"/>
  <c r="D103" i="10"/>
  <c r="P292" i="5"/>
  <c r="K103" i="10"/>
  <c r="L103"/>
  <c r="M103"/>
  <c r="N131" i="6"/>
  <c r="L131"/>
  <c r="M131"/>
  <c r="I233" i="17"/>
  <c r="V233"/>
  <c r="J233"/>
  <c r="W233"/>
  <c r="K233"/>
  <c r="X233"/>
  <c r="L233"/>
  <c r="Y233"/>
  <c r="M233"/>
  <c r="Z233"/>
  <c r="D156" i="16"/>
  <c r="D293" i="19"/>
  <c r="D197" i="15"/>
  <c r="F293" i="19"/>
  <c r="D117" i="14"/>
  <c r="H293" i="19"/>
  <c r="D153" i="13"/>
  <c r="G153"/>
  <c r="J293" i="19"/>
  <c r="G294" i="12"/>
  <c r="L293" i="19"/>
  <c r="G104" i="10"/>
  <c r="D293" i="5"/>
  <c r="H215" i="9"/>
  <c r="E293" i="5"/>
  <c r="D104" i="10"/>
  <c r="P293" i="5"/>
  <c r="K104" i="10"/>
  <c r="L104"/>
  <c r="M104"/>
  <c r="N132" i="6"/>
  <c r="L215" i="9"/>
  <c r="P132" i="6"/>
  <c r="L132"/>
  <c r="M132"/>
  <c r="I234" i="17"/>
  <c r="V234"/>
  <c r="AA234"/>
  <c r="B294" i="19"/>
  <c r="J234" i="17"/>
  <c r="W234"/>
  <c r="K234"/>
  <c r="X234"/>
  <c r="L234"/>
  <c r="Y234"/>
  <c r="M234"/>
  <c r="Z234"/>
  <c r="D157" i="16"/>
  <c r="D294" i="19"/>
  <c r="D198" i="15"/>
  <c r="F294" i="19"/>
  <c r="D118" i="14"/>
  <c r="H294" i="19"/>
  <c r="D154" i="13"/>
  <c r="G154"/>
  <c r="J294" i="19"/>
  <c r="G295" i="12"/>
  <c r="L294" i="19"/>
  <c r="G105" i="10"/>
  <c r="D294" i="5"/>
  <c r="H216" i="9"/>
  <c r="E294" i="5"/>
  <c r="D105" i="10"/>
  <c r="P294" i="5"/>
  <c r="K105" i="10"/>
  <c r="L105"/>
  <c r="M105"/>
  <c r="N133" i="6"/>
  <c r="L133"/>
  <c r="M133"/>
  <c r="I235" i="17"/>
  <c r="V235"/>
  <c r="AA235"/>
  <c r="B295" i="19"/>
  <c r="J235" i="17"/>
  <c r="W235"/>
  <c r="K235"/>
  <c r="X235"/>
  <c r="L235"/>
  <c r="Y235"/>
  <c r="M235"/>
  <c r="Z235"/>
  <c r="D158" i="16"/>
  <c r="D295" i="19"/>
  <c r="D199" i="15"/>
  <c r="F295" i="19"/>
  <c r="D119" i="14"/>
  <c r="H295" i="19"/>
  <c r="D155" i="13"/>
  <c r="G155"/>
  <c r="J295" i="19"/>
  <c r="G296" i="12"/>
  <c r="L295" i="19"/>
  <c r="G106" i="10"/>
  <c r="D295" i="5"/>
  <c r="H217" i="9"/>
  <c r="E295" i="5"/>
  <c r="D106" i="10"/>
  <c r="P295" i="5"/>
  <c r="K106" i="10"/>
  <c r="L106"/>
  <c r="M106"/>
  <c r="N134" i="6"/>
  <c r="L134"/>
  <c r="M134"/>
  <c r="I236" i="17"/>
  <c r="V236"/>
  <c r="AA236"/>
  <c r="B296" i="19"/>
  <c r="J236" i="17"/>
  <c r="W236"/>
  <c r="K236"/>
  <c r="X236"/>
  <c r="L236"/>
  <c r="Y236"/>
  <c r="M236"/>
  <c r="Z236"/>
  <c r="D159" i="16"/>
  <c r="D296" i="19"/>
  <c r="D200" i="15"/>
  <c r="F296" i="19"/>
  <c r="D120" i="14"/>
  <c r="H296" i="19"/>
  <c r="D156" i="13"/>
  <c r="G156"/>
  <c r="J296" i="19"/>
  <c r="G297" i="12"/>
  <c r="L296" i="19"/>
  <c r="G107" i="10"/>
  <c r="D296" i="5"/>
  <c r="H218" i="9"/>
  <c r="E296" i="5"/>
  <c r="D107" i="10"/>
  <c r="P296" i="5"/>
  <c r="K107" i="10"/>
  <c r="L107"/>
  <c r="M107"/>
  <c r="N135" i="6"/>
  <c r="L135"/>
  <c r="M135"/>
  <c r="I237" i="17"/>
  <c r="V237"/>
  <c r="AA237"/>
  <c r="B297" i="19"/>
  <c r="J237" i="17"/>
  <c r="W237"/>
  <c r="K237"/>
  <c r="X237"/>
  <c r="L237"/>
  <c r="Y237"/>
  <c r="M237"/>
  <c r="Z237"/>
  <c r="D160" i="16"/>
  <c r="D297" i="19"/>
  <c r="D201" i="15"/>
  <c r="F297" i="19"/>
  <c r="D121" i="14"/>
  <c r="H297" i="19"/>
  <c r="D157" i="13"/>
  <c r="G157"/>
  <c r="J297" i="19"/>
  <c r="G298" i="12"/>
  <c r="L297" i="19"/>
  <c r="G108" i="10"/>
  <c r="D297" i="5"/>
  <c r="H219" i="9"/>
  <c r="E297" i="5"/>
  <c r="I238" i="17"/>
  <c r="V238"/>
  <c r="J238"/>
  <c r="W238"/>
  <c r="K238"/>
  <c r="X238"/>
  <c r="L238"/>
  <c r="Y238"/>
  <c r="M238"/>
  <c r="Z238"/>
  <c r="D161" i="16"/>
  <c r="D298" i="19"/>
  <c r="D202" i="15"/>
  <c r="F298" i="19"/>
  <c r="D122" i="14"/>
  <c r="H298" i="19"/>
  <c r="D158" i="13"/>
  <c r="G158"/>
  <c r="J298" i="19"/>
  <c r="G299" i="12"/>
  <c r="L298" i="19"/>
  <c r="G109" i="10"/>
  <c r="D298" i="5"/>
  <c r="H220" i="9"/>
  <c r="E298" i="5"/>
  <c r="I239" i="17"/>
  <c r="V239"/>
  <c r="AA239"/>
  <c r="B299" i="19"/>
  <c r="J239" i="17"/>
  <c r="W239"/>
  <c r="K239"/>
  <c r="X239"/>
  <c r="L239"/>
  <c r="Y239"/>
  <c r="M239"/>
  <c r="Z239"/>
  <c r="D162" i="16"/>
  <c r="D299" i="19"/>
  <c r="D203" i="15"/>
  <c r="F299" i="19"/>
  <c r="D123" i="14"/>
  <c r="H299" i="19"/>
  <c r="D159" i="13"/>
  <c r="G159"/>
  <c r="J299" i="19"/>
  <c r="G300" i="12"/>
  <c r="L299" i="19"/>
  <c r="G110" i="10"/>
  <c r="D299" i="5"/>
  <c r="H221" i="9"/>
  <c r="E299" i="5"/>
  <c r="I240" i="17"/>
  <c r="V240"/>
  <c r="J240"/>
  <c r="W240"/>
  <c r="K240"/>
  <c r="X240"/>
  <c r="L240"/>
  <c r="Y240"/>
  <c r="M240"/>
  <c r="Z240"/>
  <c r="D163" i="16"/>
  <c r="D300" i="19"/>
  <c r="F300"/>
  <c r="D124" i="14"/>
  <c r="H300" i="19"/>
  <c r="D160" i="13"/>
  <c r="G160"/>
  <c r="J300" i="19"/>
  <c r="G301" i="12"/>
  <c r="L300" i="19"/>
  <c r="G111" i="10"/>
  <c r="D300" i="5"/>
  <c r="H222" i="9"/>
  <c r="E300" i="5"/>
  <c r="I241" i="17"/>
  <c r="V241"/>
  <c r="J241"/>
  <c r="W241"/>
  <c r="K241"/>
  <c r="X241"/>
  <c r="L241"/>
  <c r="Y241"/>
  <c r="M241"/>
  <c r="Z241"/>
  <c r="D164" i="16"/>
  <c r="D301" i="19"/>
  <c r="F301"/>
  <c r="D125" i="14"/>
  <c r="H301" i="19"/>
  <c r="D161" i="13"/>
  <c r="G161"/>
  <c r="J301" i="19"/>
  <c r="G302" i="12"/>
  <c r="L301" i="19"/>
  <c r="G112" i="10"/>
  <c r="D301" i="5"/>
  <c r="H223" i="9"/>
  <c r="E301" i="5"/>
  <c r="I242" i="17"/>
  <c r="V242"/>
  <c r="J242"/>
  <c r="W242"/>
  <c r="K242"/>
  <c r="X242"/>
  <c r="L242"/>
  <c r="Y242"/>
  <c r="M242"/>
  <c r="Z242"/>
  <c r="D165" i="16"/>
  <c r="D302" i="19"/>
  <c r="F302"/>
  <c r="D126" i="14"/>
  <c r="H302" i="19"/>
  <c r="D162" i="13"/>
  <c r="G162"/>
  <c r="J302" i="19"/>
  <c r="G303" i="12"/>
  <c r="L302" i="19"/>
  <c r="G113" i="10"/>
  <c r="D302" i="5"/>
  <c r="H224" i="9"/>
  <c r="E302" i="5"/>
  <c r="I243" i="17"/>
  <c r="V243"/>
  <c r="J243"/>
  <c r="W243"/>
  <c r="K243"/>
  <c r="X243"/>
  <c r="L243"/>
  <c r="Y243"/>
  <c r="M243"/>
  <c r="Z243"/>
  <c r="D166" i="16"/>
  <c r="D303" i="19"/>
  <c r="F303"/>
  <c r="D127" i="14"/>
  <c r="H303" i="19"/>
  <c r="D163" i="13"/>
  <c r="G163"/>
  <c r="J303" i="19"/>
  <c r="G304" i="12"/>
  <c r="L303" i="19"/>
  <c r="G114" i="10"/>
  <c r="D303" i="5"/>
  <c r="H225" i="9"/>
  <c r="E303" i="5"/>
  <c r="I244" i="17"/>
  <c r="V244"/>
  <c r="J244"/>
  <c r="W244"/>
  <c r="K244"/>
  <c r="X244"/>
  <c r="L244"/>
  <c r="Y244"/>
  <c r="M244"/>
  <c r="Z244"/>
  <c r="D167" i="16"/>
  <c r="D304" i="19"/>
  <c r="F304"/>
  <c r="D128" i="14"/>
  <c r="H304" i="19"/>
  <c r="D164" i="13"/>
  <c r="G164"/>
  <c r="J304" i="19"/>
  <c r="G305" i="12"/>
  <c r="L304" i="19"/>
  <c r="G115" i="10"/>
  <c r="D304" i="5"/>
  <c r="H226" i="9"/>
  <c r="E304" i="5"/>
  <c r="I245" i="17"/>
  <c r="V245"/>
  <c r="J245"/>
  <c r="W245"/>
  <c r="K245"/>
  <c r="X245"/>
  <c r="L245"/>
  <c r="Y245"/>
  <c r="M245"/>
  <c r="Z245"/>
  <c r="D168" i="16"/>
  <c r="D305" i="19"/>
  <c r="F305"/>
  <c r="D129" i="14"/>
  <c r="H305" i="19"/>
  <c r="D165" i="13"/>
  <c r="G165"/>
  <c r="J305" i="19"/>
  <c r="G306" i="12"/>
  <c r="L305" i="19"/>
  <c r="G116" i="10"/>
  <c r="D305" i="5"/>
  <c r="H227" i="9"/>
  <c r="E305" i="5"/>
  <c r="I246" i="17"/>
  <c r="V246"/>
  <c r="J246"/>
  <c r="W246"/>
  <c r="K246"/>
  <c r="X246"/>
  <c r="L246"/>
  <c r="Y246"/>
  <c r="M246"/>
  <c r="Z246"/>
  <c r="D169" i="16"/>
  <c r="D306" i="19"/>
  <c r="D210" i="15"/>
  <c r="F306" i="19"/>
  <c r="D130" i="14"/>
  <c r="H306" i="19"/>
  <c r="D166" i="13"/>
  <c r="G166"/>
  <c r="J306" i="19"/>
  <c r="G307" i="12"/>
  <c r="L306" i="19"/>
  <c r="G117" i="10"/>
  <c r="D306" i="5"/>
  <c r="H228" i="9"/>
  <c r="E306" i="5"/>
  <c r="I247" i="17"/>
  <c r="V247"/>
  <c r="J247"/>
  <c r="W247"/>
  <c r="K247"/>
  <c r="X247"/>
  <c r="L247"/>
  <c r="Y247"/>
  <c r="M247"/>
  <c r="Z247"/>
  <c r="D170" i="16"/>
  <c r="D307" i="19"/>
  <c r="D211" i="15"/>
  <c r="F307" i="19"/>
  <c r="D131" i="14"/>
  <c r="H307" i="19"/>
  <c r="D167" i="13"/>
  <c r="G167"/>
  <c r="J307" i="19"/>
  <c r="G308" i="12"/>
  <c r="L307" i="19"/>
  <c r="G118" i="10"/>
  <c r="D307" i="5"/>
  <c r="H229" i="9"/>
  <c r="E307" i="5"/>
  <c r="L307"/>
  <c r="I248" i="17"/>
  <c r="V248"/>
  <c r="AA248"/>
  <c r="B308" i="19"/>
  <c r="J248" i="17"/>
  <c r="W248"/>
  <c r="K248"/>
  <c r="X248"/>
  <c r="L248"/>
  <c r="Y248"/>
  <c r="M248"/>
  <c r="Z248"/>
  <c r="D171" i="16"/>
  <c r="D308" i="19"/>
  <c r="F308"/>
  <c r="D132" i="14"/>
  <c r="H308" i="19"/>
  <c r="D168" i="13"/>
  <c r="G168"/>
  <c r="J308" i="19"/>
  <c r="G309" i="12"/>
  <c r="L308" i="19"/>
  <c r="G119" i="10"/>
  <c r="D308" i="5"/>
  <c r="H230" i="9"/>
  <c r="E308" i="5"/>
  <c r="I249" i="17"/>
  <c r="V249"/>
  <c r="J249"/>
  <c r="W249"/>
  <c r="K249"/>
  <c r="X249"/>
  <c r="L249"/>
  <c r="Y249"/>
  <c r="M249"/>
  <c r="Z249"/>
  <c r="AA249"/>
  <c r="B309" i="19"/>
  <c r="D309"/>
  <c r="F309"/>
  <c r="D133" i="14"/>
  <c r="H309" i="19"/>
  <c r="D169" i="13"/>
  <c r="G169"/>
  <c r="J309" i="19"/>
  <c r="G310" i="12"/>
  <c r="L309" i="19"/>
  <c r="G120" i="10"/>
  <c r="D309" i="5"/>
  <c r="H231" i="9"/>
  <c r="E309" i="5"/>
  <c r="I250" i="17"/>
  <c r="V250"/>
  <c r="J250"/>
  <c r="W250"/>
  <c r="K250"/>
  <c r="X250"/>
  <c r="L250"/>
  <c r="Y250"/>
  <c r="M250"/>
  <c r="Z250"/>
  <c r="D310" i="19"/>
  <c r="F310"/>
  <c r="D134" i="14"/>
  <c r="H310" i="19"/>
  <c r="D170" i="13"/>
  <c r="G170"/>
  <c r="J310" i="19"/>
  <c r="G311" i="12"/>
  <c r="L310" i="19"/>
  <c r="G121" i="10"/>
  <c r="D310" i="5"/>
  <c r="H232" i="9"/>
  <c r="E310" i="5"/>
  <c r="I251" i="17"/>
  <c r="V251"/>
  <c r="J251"/>
  <c r="W251"/>
  <c r="K251"/>
  <c r="X251"/>
  <c r="L251"/>
  <c r="Y251"/>
  <c r="M251"/>
  <c r="Z251"/>
  <c r="D311" i="19"/>
  <c r="F311"/>
  <c r="D135" i="14"/>
  <c r="H311" i="19"/>
  <c r="D171" i="13"/>
  <c r="G171"/>
  <c r="J311" i="19"/>
  <c r="G312" i="12"/>
  <c r="L311" i="19"/>
  <c r="G122" i="10"/>
  <c r="D311" i="5"/>
  <c r="H233" i="9"/>
  <c r="E311" i="5"/>
  <c r="I252" i="17"/>
  <c r="V252"/>
  <c r="AA252"/>
  <c r="B312" i="19"/>
  <c r="J252" i="17"/>
  <c r="W252"/>
  <c r="K252"/>
  <c r="X252"/>
  <c r="L252"/>
  <c r="Y252"/>
  <c r="M252"/>
  <c r="Z252"/>
  <c r="D175" i="16"/>
  <c r="D312" i="19"/>
  <c r="D216" i="15"/>
  <c r="F312" i="19"/>
  <c r="D136" i="14"/>
  <c r="H312" i="19"/>
  <c r="G313" i="12"/>
  <c r="L312" i="19"/>
  <c r="G123" i="10"/>
  <c r="D312" i="5"/>
  <c r="H234" i="9"/>
  <c r="E312" i="5"/>
  <c r="I253" i="17"/>
  <c r="V253"/>
  <c r="J253"/>
  <c r="W253"/>
  <c r="K253"/>
  <c r="X253"/>
  <c r="L253"/>
  <c r="Y253"/>
  <c r="M253"/>
  <c r="Z253"/>
  <c r="AA253"/>
  <c r="B313" i="19"/>
  <c r="D313"/>
  <c r="D217" i="15"/>
  <c r="F313" i="19"/>
  <c r="H313"/>
  <c r="G314" i="12"/>
  <c r="L313" i="19"/>
  <c r="G124" i="10"/>
  <c r="D313" i="5"/>
  <c r="H235" i="9"/>
  <c r="E313" i="5"/>
  <c r="K254" i="17"/>
  <c r="X254"/>
  <c r="I254"/>
  <c r="V254"/>
  <c r="J254"/>
  <c r="W254"/>
  <c r="L254"/>
  <c r="Y254"/>
  <c r="M254"/>
  <c r="Z254"/>
  <c r="AA254"/>
  <c r="B314" i="19"/>
  <c r="D314"/>
  <c r="F314"/>
  <c r="D138" i="14"/>
  <c r="H314" i="19"/>
  <c r="G315" i="12"/>
  <c r="L314" i="19"/>
  <c r="G125" i="10"/>
  <c r="D314" i="5"/>
  <c r="H236" i="9"/>
  <c r="E314" i="5"/>
  <c r="D315" i="19"/>
  <c r="F315"/>
  <c r="D139" i="14"/>
  <c r="H315" i="19"/>
  <c r="G316" i="12"/>
  <c r="L315" i="19"/>
  <c r="G126" i="10"/>
  <c r="D315" i="5"/>
  <c r="H237" i="9"/>
  <c r="E315" i="5"/>
  <c r="D316" i="19"/>
  <c r="F316"/>
  <c r="H316"/>
  <c r="G317" i="12"/>
  <c r="L316" i="19"/>
  <c r="G127" i="10"/>
  <c r="D316" i="5"/>
  <c r="H238" i="9"/>
  <c r="E316" i="5"/>
  <c r="D317" i="19"/>
  <c r="F317"/>
  <c r="H317"/>
  <c r="G318" i="12"/>
  <c r="L317" i="19"/>
  <c r="G128" i="10"/>
  <c r="D317" i="5"/>
  <c r="H239" i="9"/>
  <c r="E317" i="5"/>
  <c r="B318" i="19"/>
  <c r="D181" i="16"/>
  <c r="D318" i="19"/>
  <c r="F318"/>
  <c r="H318"/>
  <c r="G319" i="12"/>
  <c r="L318" i="19"/>
  <c r="G129" i="10"/>
  <c r="D318" i="5"/>
  <c r="H240" i="9"/>
  <c r="E318" i="5"/>
  <c r="D182" i="16"/>
  <c r="D319" i="19"/>
  <c r="F319"/>
  <c r="H319"/>
  <c r="G320" i="12"/>
  <c r="L319" i="19"/>
  <c r="G130" i="10"/>
  <c r="D319" i="5"/>
  <c r="H241" i="9"/>
  <c r="E319" i="5"/>
  <c r="D183" i="16"/>
  <c r="D320" i="19"/>
  <c r="F320"/>
  <c r="H320"/>
  <c r="G321" i="12"/>
  <c r="L320" i="19"/>
  <c r="G131" i="10"/>
  <c r="D320" i="5"/>
  <c r="H242" i="9"/>
  <c r="E320" i="5"/>
  <c r="D184" i="16"/>
  <c r="D321" i="19"/>
  <c r="F321"/>
  <c r="H321"/>
  <c r="G322" i="12"/>
  <c r="L321" i="19"/>
  <c r="G132" i="10"/>
  <c r="D321" i="5"/>
  <c r="H243" i="9"/>
  <c r="E321" i="5"/>
  <c r="D185" i="16"/>
  <c r="D322" i="19"/>
  <c r="F322"/>
  <c r="H322"/>
  <c r="G323" i="12"/>
  <c r="L322" i="19"/>
  <c r="G133" i="10"/>
  <c r="D322" i="5"/>
  <c r="H244" i="9"/>
  <c r="E322" i="5"/>
  <c r="L322"/>
  <c r="D186" i="16"/>
  <c r="D323" i="19"/>
  <c r="D227" i="15"/>
  <c r="F323" i="19"/>
  <c r="H323"/>
  <c r="G324" i="12"/>
  <c r="L323" i="19"/>
  <c r="G134" i="10"/>
  <c r="D323" i="5"/>
  <c r="H245" i="9"/>
  <c r="E323" i="5"/>
  <c r="L323"/>
  <c r="D187" i="16"/>
  <c r="D324" i="19"/>
  <c r="D441"/>
  <c r="D228" i="15"/>
  <c r="F324" i="19"/>
  <c r="H324"/>
  <c r="H441"/>
  <c r="G325" i="12"/>
  <c r="L324" i="19"/>
  <c r="G135" i="10"/>
  <c r="D324" i="5"/>
  <c r="H246" i="9"/>
  <c r="E324" i="5"/>
  <c r="D188" i="16"/>
  <c r="D325" i="19"/>
  <c r="F325"/>
  <c r="D149" i="14"/>
  <c r="H325" i="19"/>
  <c r="G326" i="12"/>
  <c r="L325" i="19"/>
  <c r="G136" i="10"/>
  <c r="D325" i="5"/>
  <c r="H247" i="9"/>
  <c r="E325" i="5"/>
  <c r="L325"/>
  <c r="D189" i="16"/>
  <c r="D326" i="19"/>
  <c r="D230" i="15"/>
  <c r="F326" i="19"/>
  <c r="H326"/>
  <c r="G327" i="12"/>
  <c r="L326" i="19"/>
  <c r="G137" i="10"/>
  <c r="D326" i="5"/>
  <c r="H248" i="9"/>
  <c r="E326" i="5"/>
  <c r="L326"/>
  <c r="D190" i="16"/>
  <c r="D327" i="19"/>
  <c r="F327"/>
  <c r="H327"/>
  <c r="G328" i="12"/>
  <c r="L327" i="19"/>
  <c r="H249" i="9"/>
  <c r="E327" i="5"/>
  <c r="L327" s="1"/>
  <c r="D191" i="16"/>
  <c r="D328" i="19"/>
  <c r="F328"/>
  <c r="D152" i="14"/>
  <c r="H328" i="19"/>
  <c r="G329" i="12"/>
  <c r="L328" i="19"/>
  <c r="G139" i="10"/>
  <c r="D328" i="5"/>
  <c r="H250" i="9"/>
  <c r="E328" i="5"/>
  <c r="D192" i="16"/>
  <c r="D329" i="19"/>
  <c r="D233" i="15"/>
  <c r="F329" i="19"/>
  <c r="H329"/>
  <c r="G330" i="12"/>
  <c r="L329" i="19"/>
  <c r="G140" i="10"/>
  <c r="D329" i="5"/>
  <c r="H251" i="9"/>
  <c r="E329" i="5"/>
  <c r="D193" i="16"/>
  <c r="D330" i="19"/>
  <c r="F330"/>
  <c r="H330"/>
  <c r="G331" i="12"/>
  <c r="L330" i="19"/>
  <c r="G141" i="10"/>
  <c r="D330" i="5"/>
  <c r="H252" i="9"/>
  <c r="E330" i="5"/>
  <c r="D194" i="16"/>
  <c r="D331" i="19"/>
  <c r="F331"/>
  <c r="D155" i="14"/>
  <c r="H331" i="19"/>
  <c r="G332" i="12"/>
  <c r="L331" i="19"/>
  <c r="G142" i="10"/>
  <c r="D331" i="5"/>
  <c r="H253" i="9"/>
  <c r="E331" i="5"/>
  <c r="D195" i="16"/>
  <c r="D332" i="19"/>
  <c r="F332"/>
  <c r="H332"/>
  <c r="G333" i="12"/>
  <c r="L332" i="19"/>
  <c r="G143" i="10"/>
  <c r="D332" i="5"/>
  <c r="H254" i="9"/>
  <c r="E332" i="5"/>
  <c r="L332"/>
  <c r="N333" i="19" s="1"/>
  <c r="D196" i="16"/>
  <c r="D333" i="19"/>
  <c r="D237" i="15"/>
  <c r="F333" i="19"/>
  <c r="D157" i="14"/>
  <c r="H333" i="19"/>
  <c r="G334" i="12"/>
  <c r="L333" i="19"/>
  <c r="G144" i="10"/>
  <c r="D333" i="5"/>
  <c r="H255" i="9"/>
  <c r="E333" i="5"/>
  <c r="L333" s="1"/>
  <c r="D197" i="16"/>
  <c r="D334" i="19"/>
  <c r="D158" i="14"/>
  <c r="H362" i="19"/>
  <c r="G335" i="12"/>
  <c r="L334" i="19"/>
  <c r="K198" i="16"/>
  <c r="D198"/>
  <c r="D335" i="19"/>
  <c r="D159" i="14"/>
  <c r="H364" i="19"/>
  <c r="J4" i="4"/>
  <c r="T336" i="12"/>
  <c r="P336"/>
  <c r="R336"/>
  <c r="G145" i="10"/>
  <c r="D334" i="5"/>
  <c r="H256" i="9"/>
  <c r="E334" i="5"/>
  <c r="D199" i="16"/>
  <c r="D336" i="19"/>
  <c r="J5" i="4"/>
  <c r="T337" i="12"/>
  <c r="P337"/>
  <c r="R337"/>
  <c r="H257" i="9"/>
  <c r="E335" i="5"/>
  <c r="L335"/>
  <c r="D200" i="16"/>
  <c r="D337" i="19"/>
  <c r="J6" i="4"/>
  <c r="T338" i="12"/>
  <c r="P338"/>
  <c r="G338"/>
  <c r="L337" i="19" s="1"/>
  <c r="R338" i="12"/>
  <c r="H258" i="9"/>
  <c r="E336" i="5"/>
  <c r="L336" s="1"/>
  <c r="D201" i="16"/>
  <c r="D338" i="19"/>
  <c r="J7" i="4"/>
  <c r="T339" i="12"/>
  <c r="P339"/>
  <c r="G339"/>
  <c r="L338" i="19"/>
  <c r="R339" i="12"/>
  <c r="H259" i="9"/>
  <c r="E337" i="5"/>
  <c r="X337"/>
  <c r="D339" i="19"/>
  <c r="J8" i="4"/>
  <c r="T340" i="12"/>
  <c r="P340"/>
  <c r="G340"/>
  <c r="L339" i="19"/>
  <c r="R340" i="12"/>
  <c r="G149" i="10"/>
  <c r="D338" i="5"/>
  <c r="H260" i="9"/>
  <c r="E338" i="5"/>
  <c r="L338"/>
  <c r="D340" i="19"/>
  <c r="J9" i="4"/>
  <c r="T341" i="12"/>
  <c r="P341"/>
  <c r="R341"/>
  <c r="H261" i="9"/>
  <c r="E339" i="5"/>
  <c r="D341" i="19"/>
  <c r="J10" i="4"/>
  <c r="T342" i="12"/>
  <c r="P342"/>
  <c r="R342"/>
  <c r="D262" i="9"/>
  <c r="Q340" i="5"/>
  <c r="E340"/>
  <c r="D342" i="19"/>
  <c r="J11" i="4"/>
  <c r="T343" i="12"/>
  <c r="P343"/>
  <c r="R343"/>
  <c r="H263" i="9"/>
  <c r="E341" i="5"/>
  <c r="X341"/>
  <c r="O342" i="19"/>
  <c r="D343"/>
  <c r="J12" i="4"/>
  <c r="T344" i="12"/>
  <c r="P344"/>
  <c r="G153" i="10"/>
  <c r="D342" i="5"/>
  <c r="H264" i="9"/>
  <c r="E342" i="5"/>
  <c r="D344" i="19"/>
  <c r="J13" i="4"/>
  <c r="T345" i="12"/>
  <c r="P345"/>
  <c r="G345"/>
  <c r="L344" i="19"/>
  <c r="R345" i="12"/>
  <c r="G154" i="10"/>
  <c r="D343" i="5"/>
  <c r="H265" i="9"/>
  <c r="E343" i="5"/>
  <c r="D345" i="19"/>
  <c r="J14" i="4"/>
  <c r="T346" i="12"/>
  <c r="P346"/>
  <c r="G155" i="10"/>
  <c r="D344" i="5"/>
  <c r="H266" i="9"/>
  <c r="E344" i="5"/>
  <c r="D346" i="19"/>
  <c r="J15" i="4"/>
  <c r="T347" i="12"/>
  <c r="P347"/>
  <c r="R347"/>
  <c r="G156" i="10"/>
  <c r="D345" i="5"/>
  <c r="H267" i="9"/>
  <c r="E345" i="5"/>
  <c r="D347" i="19"/>
  <c r="J16" i="4"/>
  <c r="T348" i="12"/>
  <c r="P348"/>
  <c r="G348"/>
  <c r="L347" i="19"/>
  <c r="H268" i="9"/>
  <c r="E346" i="5"/>
  <c r="D348" i="19"/>
  <c r="J17" i="4"/>
  <c r="T349" i="12"/>
  <c r="P349"/>
  <c r="G349"/>
  <c r="L348" i="19" s="1"/>
  <c r="H269" i="9"/>
  <c r="E347" i="5"/>
  <c r="D349" i="19"/>
  <c r="J18" i="4"/>
  <c r="T350" i="12"/>
  <c r="P350"/>
  <c r="G350"/>
  <c r="L349" i="19" s="1"/>
  <c r="H270" i="9"/>
  <c r="E348" i="5"/>
  <c r="D350" i="19"/>
  <c r="J19" i="4"/>
  <c r="T351" i="12"/>
  <c r="P351"/>
  <c r="G351"/>
  <c r="L350" i="19" s="1"/>
  <c r="G160" i="10"/>
  <c r="D349" i="5"/>
  <c r="H271" i="9"/>
  <c r="E349" i="5"/>
  <c r="D351" i="19"/>
  <c r="J20" i="4"/>
  <c r="T352" i="12"/>
  <c r="P352"/>
  <c r="G352"/>
  <c r="L351" i="19" s="1"/>
  <c r="H272" i="9"/>
  <c r="E350" i="5"/>
  <c r="D352" i="19"/>
  <c r="J21" i="4"/>
  <c r="T353" i="12"/>
  <c r="P353"/>
  <c r="G353"/>
  <c r="L352" i="19" s="1"/>
  <c r="H273" i="9"/>
  <c r="E351" i="5"/>
  <c r="L351"/>
  <c r="D353" i="19"/>
  <c r="J22" i="4"/>
  <c r="T354" i="12"/>
  <c r="P354"/>
  <c r="H274" i="9"/>
  <c r="E352" i="5"/>
  <c r="L352"/>
  <c r="D354" i="19"/>
  <c r="J23" i="4"/>
  <c r="T355" i="12"/>
  <c r="P355"/>
  <c r="G355"/>
  <c r="L354" i="19" s="1"/>
  <c r="H275" i="9"/>
  <c r="E353" i="5"/>
  <c r="L353"/>
  <c r="D355" i="19"/>
  <c r="J24" i="4"/>
  <c r="T356" i="12"/>
  <c r="P356"/>
  <c r="G356"/>
  <c r="L355" i="19" s="1"/>
  <c r="H276" i="9"/>
  <c r="E354" i="5"/>
  <c r="D356" i="19"/>
  <c r="J25" i="4"/>
  <c r="T357" i="12"/>
  <c r="P357"/>
  <c r="G357"/>
  <c r="L356" i="19" s="1"/>
  <c r="N356"/>
  <c r="D357"/>
  <c r="J26" i="4"/>
  <c r="T358" i="12"/>
  <c r="P358"/>
  <c r="N357" i="19"/>
  <c r="D358"/>
  <c r="J27" i="4"/>
  <c r="T359" i="12"/>
  <c r="P359"/>
  <c r="N358" i="19"/>
  <c r="D359"/>
  <c r="J28" i="4"/>
  <c r="T360" i="12"/>
  <c r="P360"/>
  <c r="N359" i="19"/>
  <c r="D360"/>
  <c r="J29" i="4"/>
  <c r="T361" i="12"/>
  <c r="P361"/>
  <c r="D361" i="19"/>
  <c r="J30" i="4"/>
  <c r="T362" i="12"/>
  <c r="P362"/>
  <c r="G362"/>
  <c r="L361" i="19" s="1"/>
  <c r="N361"/>
  <c r="D362"/>
  <c r="J31" i="4"/>
  <c r="T363" i="12"/>
  <c r="P363"/>
  <c r="G363"/>
  <c r="L362" i="19" s="1"/>
  <c r="N362"/>
  <c r="D363"/>
  <c r="J32" i="4"/>
  <c r="T364" i="12"/>
  <c r="P364"/>
  <c r="G364"/>
  <c r="L363" i="19" s="1"/>
  <c r="N363"/>
  <c r="D364"/>
  <c r="J33" i="4"/>
  <c r="T365" i="12"/>
  <c r="P365"/>
  <c r="N364" i="19"/>
  <c r="D365"/>
  <c r="J34" i="4"/>
  <c r="T366" i="12"/>
  <c r="P366"/>
  <c r="G366"/>
  <c r="L365" i="19" s="1"/>
  <c r="N365"/>
  <c r="D366"/>
  <c r="J35" i="4"/>
  <c r="T367" i="12"/>
  <c r="P367"/>
  <c r="G367"/>
  <c r="L366" i="19" s="1"/>
  <c r="N366"/>
  <c r="D367"/>
  <c r="J36" i="4"/>
  <c r="T368" i="12"/>
  <c r="P368"/>
  <c r="G368"/>
  <c r="L367" i="19"/>
  <c r="N367"/>
  <c r="P367" s="1"/>
  <c r="D368"/>
  <c r="T369" i="12"/>
  <c r="P369"/>
  <c r="G369"/>
  <c r="L368" i="19" s="1"/>
  <c r="T370" i="12"/>
  <c r="P370"/>
  <c r="G370"/>
  <c r="L369" i="19" s="1"/>
  <c r="T371" i="12"/>
  <c r="P371"/>
  <c r="G371"/>
  <c r="L370" i="19" s="1"/>
  <c r="L451" s="1"/>
  <c r="L19" i="12"/>
  <c r="M18" i="19"/>
  <c r="L6" i="12"/>
  <c r="M5" i="19"/>
  <c r="L7" i="12"/>
  <c r="M6" i="19"/>
  <c r="L8" i="12"/>
  <c r="M7" i="19"/>
  <c r="L9" i="12"/>
  <c r="M8" i="19"/>
  <c r="L10" i="12"/>
  <c r="M9" i="19"/>
  <c r="L11" i="12"/>
  <c r="M10" i="19"/>
  <c r="L12" i="12"/>
  <c r="M11" i="19"/>
  <c r="L13" i="12"/>
  <c r="M12" i="19"/>
  <c r="L14" i="12"/>
  <c r="M13" i="19"/>
  <c r="L15" i="12"/>
  <c r="M14" i="19"/>
  <c r="L16" i="12"/>
  <c r="M15" i="19"/>
  <c r="L17" i="12"/>
  <c r="M16" i="19"/>
  <c r="L18" i="12"/>
  <c r="M17" i="19"/>
  <c r="L20" i="12"/>
  <c r="M19" i="19"/>
  <c r="L21" i="12"/>
  <c r="M20" i="19"/>
  <c r="L22" i="12"/>
  <c r="M21" i="19"/>
  <c r="L23" i="12"/>
  <c r="M22" i="19"/>
  <c r="L24" i="12"/>
  <c r="M23" i="19"/>
  <c r="L25" i="12"/>
  <c r="M24" i="19"/>
  <c r="L26" i="12"/>
  <c r="M25" i="19"/>
  <c r="L27" i="12"/>
  <c r="M26" i="19"/>
  <c r="L28" i="12"/>
  <c r="M27" i="19"/>
  <c r="L29" i="12"/>
  <c r="M28" i="19"/>
  <c r="L30" i="12"/>
  <c r="M29" i="19"/>
  <c r="L31" i="12"/>
  <c r="M30" i="19"/>
  <c r="L32" i="12"/>
  <c r="M31" i="19"/>
  <c r="L33" i="12"/>
  <c r="M32" i="19"/>
  <c r="L34" i="12"/>
  <c r="M33" i="19"/>
  <c r="L35" i="12"/>
  <c r="M34" i="19"/>
  <c r="L36" i="12"/>
  <c r="M35" i="19"/>
  <c r="L37" i="12"/>
  <c r="M36" i="19"/>
  <c r="L38" i="12"/>
  <c r="M37" i="19"/>
  <c r="L39" i="12"/>
  <c r="M38" i="19"/>
  <c r="L40" i="12"/>
  <c r="M39" i="19"/>
  <c r="L41" i="12"/>
  <c r="M40" i="19"/>
  <c r="L42" i="12"/>
  <c r="M41" i="19"/>
  <c r="L43" i="12"/>
  <c r="M42" i="19"/>
  <c r="L44" i="12"/>
  <c r="M43" i="19"/>
  <c r="L45" i="12"/>
  <c r="M44" i="19"/>
  <c r="L46" i="12"/>
  <c r="M45" i="19"/>
  <c r="L47" i="12"/>
  <c r="M46" i="19"/>
  <c r="L48" i="12"/>
  <c r="M47" i="19"/>
  <c r="L49" i="12"/>
  <c r="M48" i="19"/>
  <c r="L50" i="12"/>
  <c r="M49" i="19"/>
  <c r="L51" i="12"/>
  <c r="M50" i="19"/>
  <c r="L52" i="12"/>
  <c r="M51" i="19"/>
  <c r="L53" i="12"/>
  <c r="M52" i="19"/>
  <c r="L54" i="12"/>
  <c r="M53" i="19"/>
  <c r="L55" i="12"/>
  <c r="M54" i="19"/>
  <c r="L56" i="12"/>
  <c r="M55" i="19"/>
  <c r="L57" i="12"/>
  <c r="M56" i="19"/>
  <c r="L58" i="12"/>
  <c r="M57" i="19"/>
  <c r="L59" i="12"/>
  <c r="M58" i="19"/>
  <c r="L60" i="12"/>
  <c r="M59" i="19"/>
  <c r="AM6" i="17"/>
  <c r="AZ6"/>
  <c r="BE6"/>
  <c r="C60" i="19"/>
  <c r="L61" i="12"/>
  <c r="M60" i="19"/>
  <c r="L62" i="12"/>
  <c r="M61" i="19"/>
  <c r="L63" i="12"/>
  <c r="M62" i="19"/>
  <c r="L64" i="12"/>
  <c r="M63" i="19"/>
  <c r="L65" i="12"/>
  <c r="M64" i="19"/>
  <c r="L66" i="12"/>
  <c r="M65" i="19"/>
  <c r="L67" i="12"/>
  <c r="M66" i="19"/>
  <c r="AP7" i="17"/>
  <c r="BC7"/>
  <c r="BE7"/>
  <c r="C67" i="19"/>
  <c r="L68" i="12"/>
  <c r="M67" i="19"/>
  <c r="C68"/>
  <c r="L69" i="12"/>
  <c r="M68" i="19"/>
  <c r="AP9" i="17"/>
  <c r="BC9"/>
  <c r="BE9"/>
  <c r="C69" i="19"/>
  <c r="L70" i="12"/>
  <c r="M69" i="19"/>
  <c r="C70"/>
  <c r="L71" i="12"/>
  <c r="M70" i="19"/>
  <c r="AP11" i="17"/>
  <c r="BC11"/>
  <c r="BE11"/>
  <c r="C71" i="19"/>
  <c r="L72" i="12"/>
  <c r="M71" i="19"/>
  <c r="AP12" i="17"/>
  <c r="BC12"/>
  <c r="BE12"/>
  <c r="C72" i="19"/>
  <c r="L73" i="12"/>
  <c r="M72" i="19"/>
  <c r="C73"/>
  <c r="L74" i="12"/>
  <c r="M73" i="19"/>
  <c r="C74"/>
  <c r="L75" i="12"/>
  <c r="M74" i="19"/>
  <c r="C75"/>
  <c r="H6" i="16"/>
  <c r="E75" i="19"/>
  <c r="L76" i="12"/>
  <c r="M75" i="19"/>
  <c r="C76"/>
  <c r="L77" i="12"/>
  <c r="M76" i="19"/>
  <c r="C77"/>
  <c r="L78" i="12"/>
  <c r="M77" i="19"/>
  <c r="C78"/>
  <c r="L79" i="12"/>
  <c r="M78" i="19"/>
  <c r="C79"/>
  <c r="L80" i="12"/>
  <c r="M79" i="19"/>
  <c r="C80"/>
  <c r="L81" i="12"/>
  <c r="M80" i="19"/>
  <c r="C81"/>
  <c r="L82" i="12"/>
  <c r="M81" i="19"/>
  <c r="C82"/>
  <c r="L83" i="12"/>
  <c r="M82" i="19"/>
  <c r="C83"/>
  <c r="L84" i="12"/>
  <c r="M83" i="19"/>
  <c r="C84"/>
  <c r="L85" i="12"/>
  <c r="M84" i="19"/>
  <c r="C85"/>
  <c r="L86" i="12"/>
  <c r="M85" i="19"/>
  <c r="C86"/>
  <c r="L87" i="12"/>
  <c r="M86" i="19"/>
  <c r="AP27" i="17"/>
  <c r="BC27"/>
  <c r="BE27"/>
  <c r="C87" i="19"/>
  <c r="L88" i="12"/>
  <c r="M87" i="19"/>
  <c r="C88"/>
  <c r="L89" i="12"/>
  <c r="M88" i="19"/>
  <c r="C89"/>
  <c r="L90" i="12"/>
  <c r="M89" i="19"/>
  <c r="C90"/>
  <c r="L91" i="12"/>
  <c r="M90" i="19"/>
  <c r="C91"/>
  <c r="L92" i="12"/>
  <c r="M91" i="19"/>
  <c r="C92"/>
  <c r="L93" i="12"/>
  <c r="M92" i="19"/>
  <c r="C93"/>
  <c r="L94" i="12"/>
  <c r="M93" i="19"/>
  <c r="C94"/>
  <c r="L95" i="12"/>
  <c r="M94" i="19"/>
  <c r="C95"/>
  <c r="L96" i="12"/>
  <c r="M95" i="19"/>
  <c r="C96"/>
  <c r="L97" i="12"/>
  <c r="M96" i="19"/>
  <c r="C97"/>
  <c r="L98" i="12"/>
  <c r="M97" i="19"/>
  <c r="C98"/>
  <c r="L99" i="12"/>
  <c r="M98" i="19"/>
  <c r="C99"/>
  <c r="L100" i="12"/>
  <c r="M99" i="19"/>
  <c r="C100"/>
  <c r="H4" i="15"/>
  <c r="G100" i="19"/>
  <c r="L101" i="12"/>
  <c r="M100" i="19"/>
  <c r="C101"/>
  <c r="H5" i="15"/>
  <c r="G101" i="19"/>
  <c r="L102" i="12"/>
  <c r="M101" i="19"/>
  <c r="C102"/>
  <c r="H6" i="15"/>
  <c r="G102" i="19"/>
  <c r="L103" i="12"/>
  <c r="M102" i="19"/>
  <c r="C103"/>
  <c r="H7" i="15"/>
  <c r="G103" i="19"/>
  <c r="L104" i="12"/>
  <c r="M103" i="19"/>
  <c r="C104"/>
  <c r="H8" i="15"/>
  <c r="G104" i="19"/>
  <c r="L105" i="12"/>
  <c r="M104" i="19"/>
  <c r="C116"/>
  <c r="H20" i="15"/>
  <c r="G116" i="19"/>
  <c r="L117" i="12"/>
  <c r="M116" i="19"/>
  <c r="C105"/>
  <c r="H9" i="15"/>
  <c r="G105" i="19"/>
  <c r="L106" i="12"/>
  <c r="M105" i="19"/>
  <c r="C106"/>
  <c r="H10" i="15"/>
  <c r="G106" i="19"/>
  <c r="L107" i="12"/>
  <c r="M106" i="19"/>
  <c r="C107"/>
  <c r="H11" i="15"/>
  <c r="G107" i="19"/>
  <c r="L108" i="12"/>
  <c r="M107" i="19"/>
  <c r="C108"/>
  <c r="H12" i="15"/>
  <c r="G108" i="19"/>
  <c r="L109" i="12"/>
  <c r="M108" i="19"/>
  <c r="C109"/>
  <c r="H13" i="15"/>
  <c r="G109" i="19"/>
  <c r="L110" i="12"/>
  <c r="M109" i="19"/>
  <c r="C110"/>
  <c r="H14" i="15"/>
  <c r="G110" i="19"/>
  <c r="L111" i="12"/>
  <c r="M110" i="19"/>
  <c r="C111"/>
  <c r="H15" i="15"/>
  <c r="G111" i="19"/>
  <c r="L112" i="12"/>
  <c r="M111" i="19"/>
  <c r="C112"/>
  <c r="H16" i="15"/>
  <c r="G112" i="19"/>
  <c r="L113" i="12"/>
  <c r="M112" i="19"/>
  <c r="C113"/>
  <c r="H17" i="15"/>
  <c r="G113" i="19"/>
  <c r="L114" i="12"/>
  <c r="M113" i="19"/>
  <c r="C114"/>
  <c r="H18" i="15"/>
  <c r="G114" i="19"/>
  <c r="L115" i="12"/>
  <c r="M114" i="19"/>
  <c r="C115"/>
  <c r="H19" i="15"/>
  <c r="G115" i="19"/>
  <c r="L116" i="12"/>
  <c r="M115" i="19"/>
  <c r="C117"/>
  <c r="H21" i="15"/>
  <c r="G117" i="19"/>
  <c r="L118" i="12"/>
  <c r="M117" i="19"/>
  <c r="C118"/>
  <c r="H22" i="15"/>
  <c r="G118" i="19"/>
  <c r="L119" i="12"/>
  <c r="M118" i="19"/>
  <c r="C119"/>
  <c r="H23" i="15"/>
  <c r="G119" i="19"/>
  <c r="L120" i="12"/>
  <c r="M119" i="19"/>
  <c r="C120"/>
  <c r="H24" i="15"/>
  <c r="G120" i="19"/>
  <c r="L121" i="12"/>
  <c r="M120" i="19"/>
  <c r="C121"/>
  <c r="H25" i="15"/>
  <c r="G121" i="19"/>
  <c r="L122" i="12"/>
  <c r="M121" i="19"/>
  <c r="C122"/>
  <c r="H26" i="15"/>
  <c r="G122" i="19"/>
  <c r="L123" i="12"/>
  <c r="M122" i="19"/>
  <c r="C123"/>
  <c r="H27" i="15"/>
  <c r="G123" i="19"/>
  <c r="L124" i="12"/>
  <c r="M123" i="19"/>
  <c r="C124"/>
  <c r="H28" i="15"/>
  <c r="G124" i="19"/>
  <c r="L125" i="12"/>
  <c r="M124" i="19"/>
  <c r="C125"/>
  <c r="H29" i="15"/>
  <c r="G125" i="19"/>
  <c r="L126" i="12"/>
  <c r="M125" i="19"/>
  <c r="C126"/>
  <c r="H30" i="15"/>
  <c r="G126" i="19"/>
  <c r="L127" i="12"/>
  <c r="M126" i="19"/>
  <c r="C127"/>
  <c r="H31" i="15"/>
  <c r="G127" i="19"/>
  <c r="L128" i="12"/>
  <c r="M127" i="19"/>
  <c r="C128"/>
  <c r="H32" i="15"/>
  <c r="G128" i="19"/>
  <c r="L129" i="12"/>
  <c r="M128" i="19"/>
  <c r="C129"/>
  <c r="H33" i="15"/>
  <c r="G129" i="19"/>
  <c r="L130" i="12"/>
  <c r="M129" i="19"/>
  <c r="C130"/>
  <c r="H34" i="15"/>
  <c r="G130" i="19"/>
  <c r="L131" i="12"/>
  <c r="M130" i="19"/>
  <c r="C131"/>
  <c r="H35" i="15"/>
  <c r="G131" i="19"/>
  <c r="L132" i="12"/>
  <c r="M131" i="19"/>
  <c r="AM72" i="17"/>
  <c r="AN72"/>
  <c r="AO72"/>
  <c r="AP72"/>
  <c r="AQ72"/>
  <c r="H36" i="15"/>
  <c r="G132" i="19"/>
  <c r="L133" i="12"/>
  <c r="M132" i="19"/>
  <c r="C133"/>
  <c r="H37" i="15"/>
  <c r="G133" i="19"/>
  <c r="L134" i="12"/>
  <c r="M133" i="19"/>
  <c r="C134"/>
  <c r="H38" i="15"/>
  <c r="G134" i="19"/>
  <c r="L135" i="12"/>
  <c r="M134" i="19"/>
  <c r="C135"/>
  <c r="H39" i="15"/>
  <c r="G135" i="19"/>
  <c r="L136" i="12"/>
  <c r="M135" i="19"/>
  <c r="C136"/>
  <c r="H40" i="15"/>
  <c r="G136" i="19"/>
  <c r="L137" i="12"/>
  <c r="M136" i="19"/>
  <c r="AM77" i="17"/>
  <c r="AN77"/>
  <c r="AO77"/>
  <c r="AP77"/>
  <c r="AQ77"/>
  <c r="H41" i="15"/>
  <c r="G137" i="19"/>
  <c r="L138" i="12"/>
  <c r="M137" i="19"/>
  <c r="C138"/>
  <c r="H42" i="15"/>
  <c r="G138" i="19"/>
  <c r="L139" i="12"/>
  <c r="M138" i="19"/>
  <c r="C139"/>
  <c r="H43" i="15"/>
  <c r="G139" i="19"/>
  <c r="L140" i="12"/>
  <c r="M139" i="19"/>
  <c r="C140"/>
  <c r="H44" i="15"/>
  <c r="G140" i="19"/>
  <c r="L141" i="12"/>
  <c r="M140" i="19"/>
  <c r="C141"/>
  <c r="H45" i="15"/>
  <c r="G141" i="19"/>
  <c r="L142" i="12"/>
  <c r="M141" i="19"/>
  <c r="C142"/>
  <c r="H46" i="15"/>
  <c r="G142" i="19"/>
  <c r="L143" i="12"/>
  <c r="M142" i="19"/>
  <c r="C143"/>
  <c r="H47" i="15"/>
  <c r="G143" i="19"/>
  <c r="L144" i="12"/>
  <c r="M143" i="19"/>
  <c r="C144"/>
  <c r="H48" i="15"/>
  <c r="G144" i="19"/>
  <c r="L145" i="12"/>
  <c r="M144" i="19"/>
  <c r="AM85" i="17"/>
  <c r="AN85"/>
  <c r="AO85"/>
  <c r="AP85"/>
  <c r="AQ85"/>
  <c r="H8" i="16"/>
  <c r="E145" i="19"/>
  <c r="H49" i="15"/>
  <c r="G145" i="19"/>
  <c r="N5" i="13"/>
  <c r="K145" i="19"/>
  <c r="L146" i="12"/>
  <c r="M145" i="19"/>
  <c r="AM86" i="17"/>
  <c r="AN86"/>
  <c r="AO86"/>
  <c r="AP86"/>
  <c r="AQ86"/>
  <c r="BE86"/>
  <c r="C146" i="19"/>
  <c r="H9" i="16"/>
  <c r="E146" i="19"/>
  <c r="H50" i="15"/>
  <c r="G146" i="19"/>
  <c r="N6" i="13"/>
  <c r="K146" i="19"/>
  <c r="L147" i="12"/>
  <c r="M146" i="19"/>
  <c r="BE87" i="17"/>
  <c r="C147" i="19"/>
  <c r="H10" i="16"/>
  <c r="E147" i="19"/>
  <c r="H51" i="15"/>
  <c r="G147" i="19"/>
  <c r="N7" i="13"/>
  <c r="K147" i="19"/>
  <c r="L148" i="12"/>
  <c r="M147" i="19"/>
  <c r="AM88" i="17"/>
  <c r="AN88"/>
  <c r="AO88"/>
  <c r="AP88"/>
  <c r="AQ88"/>
  <c r="H11" i="16"/>
  <c r="E148" i="19"/>
  <c r="H52" i="15"/>
  <c r="G148" i="19"/>
  <c r="N8" i="13"/>
  <c r="K148" i="19"/>
  <c r="L149" i="12"/>
  <c r="M148" i="19"/>
  <c r="AM89" i="17"/>
  <c r="AN89"/>
  <c r="AO89"/>
  <c r="AP89"/>
  <c r="AQ89"/>
  <c r="BE89"/>
  <c r="C149" i="19"/>
  <c r="H12" i="16"/>
  <c r="E149" i="19"/>
  <c r="H53" i="15"/>
  <c r="G149" i="19"/>
  <c r="H4" i="14"/>
  <c r="I149" i="19"/>
  <c r="N9" i="13"/>
  <c r="K149" i="19"/>
  <c r="L150" i="12"/>
  <c r="M149" i="19"/>
  <c r="AM90" i="17"/>
  <c r="AN90"/>
  <c r="AO90"/>
  <c r="AP90"/>
  <c r="AQ90"/>
  <c r="H13" i="16"/>
  <c r="E150" i="19"/>
  <c r="H54" i="15"/>
  <c r="G150" i="19"/>
  <c r="N10" i="13"/>
  <c r="K150" i="19"/>
  <c r="L151" i="12"/>
  <c r="M150" i="19"/>
  <c r="AM91" i="17"/>
  <c r="AN91"/>
  <c r="AO91"/>
  <c r="AP91"/>
  <c r="AQ91"/>
  <c r="BE91"/>
  <c r="C151" i="19"/>
  <c r="H14" i="16"/>
  <c r="E151" i="19"/>
  <c r="H55" i="15"/>
  <c r="G151" i="19"/>
  <c r="K11" i="13"/>
  <c r="N11"/>
  <c r="K151" i="19"/>
  <c r="L152" i="12"/>
  <c r="M151" i="19"/>
  <c r="AM92" i="17"/>
  <c r="AN92"/>
  <c r="AO92"/>
  <c r="AP92"/>
  <c r="AQ92"/>
  <c r="H15" i="16"/>
  <c r="E152" i="19"/>
  <c r="H56" i="15"/>
  <c r="G152" i="19"/>
  <c r="I12" i="13"/>
  <c r="K12"/>
  <c r="N12"/>
  <c r="K152" i="19"/>
  <c r="AM93" i="17"/>
  <c r="AN93"/>
  <c r="AO93"/>
  <c r="AP93"/>
  <c r="AQ93"/>
  <c r="BE93"/>
  <c r="C153" i="19"/>
  <c r="H16" i="16"/>
  <c r="E153" i="19"/>
  <c r="H57" i="15"/>
  <c r="G153" i="19"/>
  <c r="I13" i="13"/>
  <c r="K13"/>
  <c r="N13"/>
  <c r="K153" i="19"/>
  <c r="L154" i="12"/>
  <c r="M153" i="19"/>
  <c r="AM94" i="17"/>
  <c r="AN94"/>
  <c r="AO94"/>
  <c r="AP94"/>
  <c r="AQ94"/>
  <c r="H17" i="16"/>
  <c r="E154" i="19"/>
  <c r="H58" i="15"/>
  <c r="G154" i="19"/>
  <c r="H5" i="14"/>
  <c r="I154" i="19"/>
  <c r="I407"/>
  <c r="I14" i="13"/>
  <c r="K14"/>
  <c r="N14"/>
  <c r="K154" i="19"/>
  <c r="L155" i="12"/>
  <c r="M154" i="19"/>
  <c r="AM95" i="17"/>
  <c r="AN95"/>
  <c r="AO95"/>
  <c r="AP95"/>
  <c r="AQ95"/>
  <c r="BE95"/>
  <c r="C155" i="19"/>
  <c r="H18" i="16"/>
  <c r="E155" i="19"/>
  <c r="H59" i="15"/>
  <c r="G155" i="19"/>
  <c r="I15" i="13"/>
  <c r="K15"/>
  <c r="N15"/>
  <c r="K155" i="19"/>
  <c r="L156" i="12"/>
  <c r="M155" i="19"/>
  <c r="AM96" i="17"/>
  <c r="AN96"/>
  <c r="AO96"/>
  <c r="AP96"/>
  <c r="AQ96"/>
  <c r="H19" i="16"/>
  <c r="E156" i="19"/>
  <c r="H60" i="15"/>
  <c r="G156" i="19"/>
  <c r="I16" i="13"/>
  <c r="K16"/>
  <c r="N16"/>
  <c r="K156" i="19"/>
  <c r="L157" i="12"/>
  <c r="M156" i="19"/>
  <c r="AM97" i="17"/>
  <c r="AN97"/>
  <c r="AO97"/>
  <c r="AP97"/>
  <c r="AQ97"/>
  <c r="H20" i="16"/>
  <c r="E157" i="19"/>
  <c r="H61" i="15"/>
  <c r="G157" i="19"/>
  <c r="I17" i="13"/>
  <c r="K17"/>
  <c r="N17"/>
  <c r="K157" i="19"/>
  <c r="AM98" i="17"/>
  <c r="AN98"/>
  <c r="AO98"/>
  <c r="AP98"/>
  <c r="AQ98"/>
  <c r="H21" i="16"/>
  <c r="E158" i="19"/>
  <c r="H62" i="15"/>
  <c r="G158" i="19"/>
  <c r="I18" i="13"/>
  <c r="K18"/>
  <c r="N18"/>
  <c r="K158" i="19"/>
  <c r="L159" i="12"/>
  <c r="M158" i="19"/>
  <c r="AM99" i="17"/>
  <c r="AN99"/>
  <c r="AO99"/>
  <c r="AP99"/>
  <c r="AQ99"/>
  <c r="H22" i="16"/>
  <c r="E159" i="19"/>
  <c r="H63" i="15"/>
  <c r="G159" i="19"/>
  <c r="I19" i="13"/>
  <c r="K19"/>
  <c r="N19"/>
  <c r="K159" i="19"/>
  <c r="L160" i="12"/>
  <c r="M159" i="19"/>
  <c r="AM100" i="17"/>
  <c r="AN100"/>
  <c r="AO100"/>
  <c r="AP100"/>
  <c r="AQ100"/>
  <c r="H23" i="16"/>
  <c r="E160" i="19"/>
  <c r="H64" i="15"/>
  <c r="G160" i="19"/>
  <c r="I20" i="13"/>
  <c r="K20"/>
  <c r="N20"/>
  <c r="K160" i="19"/>
  <c r="L161" i="12"/>
  <c r="M160" i="19"/>
  <c r="AM101" i="17"/>
  <c r="AN101"/>
  <c r="AO101"/>
  <c r="AP101"/>
  <c r="AQ101"/>
  <c r="H24" i="16"/>
  <c r="E161" i="19"/>
  <c r="H65" i="15"/>
  <c r="G161" i="19"/>
  <c r="I21" i="13"/>
  <c r="K21"/>
  <c r="N21"/>
  <c r="K161" i="19"/>
  <c r="AM102" i="17"/>
  <c r="AN102"/>
  <c r="AO102"/>
  <c r="AP102"/>
  <c r="AQ102"/>
  <c r="H25" i="16"/>
  <c r="E162" i="19"/>
  <c r="H66" i="15"/>
  <c r="G162" i="19"/>
  <c r="I22" i="13"/>
  <c r="K22"/>
  <c r="N22"/>
  <c r="K162" i="19"/>
  <c r="L163" i="12"/>
  <c r="M162" i="19"/>
  <c r="AM103" i="17"/>
  <c r="AN103"/>
  <c r="AO103"/>
  <c r="AP103"/>
  <c r="AQ103"/>
  <c r="H26" i="16"/>
  <c r="E163" i="19"/>
  <c r="H67" i="15"/>
  <c r="G163" i="19"/>
  <c r="I23" i="13"/>
  <c r="K23"/>
  <c r="N23"/>
  <c r="K163" i="19"/>
  <c r="L164" i="12"/>
  <c r="M163" i="19"/>
  <c r="AM104" i="17"/>
  <c r="AN104"/>
  <c r="AO104"/>
  <c r="AP104"/>
  <c r="AQ104"/>
  <c r="H27" i="16"/>
  <c r="E164" i="19"/>
  <c r="H68" i="15"/>
  <c r="G164" i="19"/>
  <c r="I24" i="13"/>
  <c r="K24"/>
  <c r="N24"/>
  <c r="K164" i="19"/>
  <c r="BE105" i="17"/>
  <c r="C165" i="19"/>
  <c r="H28" i="16"/>
  <c r="E165" i="19"/>
  <c r="H69" i="15"/>
  <c r="G165" i="19"/>
  <c r="I25" i="13"/>
  <c r="K25"/>
  <c r="N25"/>
  <c r="K165" i="19"/>
  <c r="L166" i="12"/>
  <c r="M165" i="19"/>
  <c r="AM106" i="17"/>
  <c r="AN106"/>
  <c r="AO106"/>
  <c r="AP106"/>
  <c r="AQ106"/>
  <c r="BE106"/>
  <c r="C166" i="19"/>
  <c r="H29" i="16"/>
  <c r="E166" i="19"/>
  <c r="H70" i="15"/>
  <c r="G166" i="19"/>
  <c r="I26" i="13"/>
  <c r="K26"/>
  <c r="N26"/>
  <c r="K166" i="19"/>
  <c r="L167" i="12"/>
  <c r="M166" i="19"/>
  <c r="BE107" i="17"/>
  <c r="C167" i="19"/>
  <c r="H30" i="16"/>
  <c r="E167" i="19"/>
  <c r="H71" i="15"/>
  <c r="G167" i="19"/>
  <c r="I27" i="13"/>
  <c r="K27"/>
  <c r="N27"/>
  <c r="K167" i="19"/>
  <c r="M167"/>
  <c r="BE108" i="17"/>
  <c r="C168" i="19"/>
  <c r="H31" i="16"/>
  <c r="E168" i="19"/>
  <c r="H72" i="15"/>
  <c r="G168" i="19"/>
  <c r="I28" i="13"/>
  <c r="K28"/>
  <c r="N28"/>
  <c r="K168" i="19"/>
  <c r="L169" i="12"/>
  <c r="M168" i="19"/>
  <c r="BE109" i="17"/>
  <c r="C169" i="19"/>
  <c r="H32" i="16"/>
  <c r="E169" i="19"/>
  <c r="H73" i="15"/>
  <c r="G169" i="19"/>
  <c r="I29" i="13"/>
  <c r="K29"/>
  <c r="N29"/>
  <c r="K169" i="19"/>
  <c r="L170" i="12"/>
  <c r="M169" i="19"/>
  <c r="BE110" i="17"/>
  <c r="C170" i="19"/>
  <c r="H33" i="16"/>
  <c r="E170" i="19"/>
  <c r="H74" i="15"/>
  <c r="G170" i="19"/>
  <c r="I30" i="13"/>
  <c r="K30"/>
  <c r="N30"/>
  <c r="K170" i="19"/>
  <c r="L171" i="12"/>
  <c r="M170" i="19"/>
  <c r="BE111" i="17"/>
  <c r="C171" i="19"/>
  <c r="H34" i="16"/>
  <c r="E171" i="19"/>
  <c r="H75" i="15"/>
  <c r="G171" i="19"/>
  <c r="I31" i="13"/>
  <c r="K31"/>
  <c r="N31"/>
  <c r="K171" i="19"/>
  <c r="L172" i="12"/>
  <c r="M171" i="19"/>
  <c r="BE112" i="17"/>
  <c r="C172" i="19"/>
  <c r="H35" i="16"/>
  <c r="E172" i="19"/>
  <c r="H76" i="15"/>
  <c r="G172" i="19"/>
  <c r="I32" i="13"/>
  <c r="K32"/>
  <c r="N32"/>
  <c r="K172" i="19"/>
  <c r="L173" i="12"/>
  <c r="M172" i="19"/>
  <c r="BE113" i="17"/>
  <c r="C173" i="19"/>
  <c r="H36" i="16"/>
  <c r="E173" i="19"/>
  <c r="H77" i="15"/>
  <c r="G173" i="19"/>
  <c r="I33" i="13"/>
  <c r="K33"/>
  <c r="N33"/>
  <c r="K173" i="19"/>
  <c r="L174" i="12"/>
  <c r="M173" i="19"/>
  <c r="BE114" i="17"/>
  <c r="C174" i="19"/>
  <c r="H37" i="16"/>
  <c r="E174" i="19"/>
  <c r="H78" i="15"/>
  <c r="G174" i="19"/>
  <c r="I34" i="13"/>
  <c r="K34"/>
  <c r="N34"/>
  <c r="K174" i="19"/>
  <c r="L175" i="12"/>
  <c r="M174" i="19"/>
  <c r="BE115" i="17"/>
  <c r="C175" i="19"/>
  <c r="H38" i="16"/>
  <c r="E175" i="19"/>
  <c r="H79" i="15"/>
  <c r="G175" i="19"/>
  <c r="I35" i="13"/>
  <c r="K35"/>
  <c r="N35"/>
  <c r="K175" i="19"/>
  <c r="L176" i="12"/>
  <c r="M175" i="19"/>
  <c r="BE116" i="17"/>
  <c r="C176" i="19"/>
  <c r="H39" i="16"/>
  <c r="E176" i="19"/>
  <c r="H80" i="15"/>
  <c r="G176" i="19"/>
  <c r="I36" i="13"/>
  <c r="K36"/>
  <c r="N36"/>
  <c r="K176" i="19"/>
  <c r="L177" i="12"/>
  <c r="M176" i="19"/>
  <c r="BE117" i="17"/>
  <c r="C177" i="19"/>
  <c r="H40" i="16"/>
  <c r="E177" i="19"/>
  <c r="H81" i="15"/>
  <c r="G177" i="19"/>
  <c r="I37" i="13"/>
  <c r="K37"/>
  <c r="N37"/>
  <c r="K177" i="19"/>
  <c r="L178" i="12"/>
  <c r="M177" i="19"/>
  <c r="BE118" i="17"/>
  <c r="C178" i="19"/>
  <c r="H41" i="16"/>
  <c r="E178" i="19"/>
  <c r="H82" i="15"/>
  <c r="G178" i="19"/>
  <c r="I38" i="13"/>
  <c r="K38"/>
  <c r="N38"/>
  <c r="K178" i="19"/>
  <c r="L179" i="12"/>
  <c r="M178" i="19"/>
  <c r="BE119" i="17"/>
  <c r="C179" i="19"/>
  <c r="H42" i="16"/>
  <c r="E179" i="19"/>
  <c r="H83" i="15"/>
  <c r="G179" i="19"/>
  <c r="I39" i="13"/>
  <c r="K39"/>
  <c r="N39"/>
  <c r="K179" i="19"/>
  <c r="L180" i="12"/>
  <c r="M179" i="19"/>
  <c r="BE120" i="17"/>
  <c r="C180" i="19"/>
  <c r="H43" i="16"/>
  <c r="E180" i="19"/>
  <c r="H84" i="15"/>
  <c r="G180" i="19"/>
  <c r="I40" i="13"/>
  <c r="K40"/>
  <c r="N40"/>
  <c r="K180" i="19"/>
  <c r="L181" i="12"/>
  <c r="M180" i="19"/>
  <c r="BE121" i="17"/>
  <c r="C181" i="19"/>
  <c r="H44" i="16"/>
  <c r="E181" i="19"/>
  <c r="H85" i="15"/>
  <c r="G181" i="19"/>
  <c r="I41" i="13"/>
  <c r="K41"/>
  <c r="N41"/>
  <c r="K181" i="19"/>
  <c r="L182" i="12"/>
  <c r="M181" i="19"/>
  <c r="BE122" i="17"/>
  <c r="C182" i="19"/>
  <c r="H45" i="16"/>
  <c r="E182" i="19"/>
  <c r="H86" i="15"/>
  <c r="G182" i="19"/>
  <c r="H6" i="14"/>
  <c r="I182" i="19"/>
  <c r="I42" i="13"/>
  <c r="K42"/>
  <c r="N42"/>
  <c r="K182" i="19"/>
  <c r="L183" i="12"/>
  <c r="M182" i="19"/>
  <c r="BE123" i="17"/>
  <c r="C183" i="19"/>
  <c r="H46" i="16"/>
  <c r="E183" i="19"/>
  <c r="H87" i="15"/>
  <c r="G183" i="19"/>
  <c r="H7" i="14"/>
  <c r="I183" i="19"/>
  <c r="K43" i="13"/>
  <c r="N43"/>
  <c r="K183" i="19"/>
  <c r="L184" i="12"/>
  <c r="M183" i="19"/>
  <c r="BE124" i="17"/>
  <c r="C184" i="19"/>
  <c r="H47" i="16"/>
  <c r="E184" i="19"/>
  <c r="H88" i="15"/>
  <c r="G184" i="19"/>
  <c r="H8" i="14"/>
  <c r="I184" i="19"/>
  <c r="I44" i="13"/>
  <c r="K44"/>
  <c r="N44"/>
  <c r="K184" i="19"/>
  <c r="L185" i="12"/>
  <c r="M184" i="19"/>
  <c r="BE125" i="17"/>
  <c r="C185" i="19"/>
  <c r="H48" i="16"/>
  <c r="E185" i="19"/>
  <c r="H89" i="15"/>
  <c r="G185" i="19"/>
  <c r="H9" i="14"/>
  <c r="I185" i="19"/>
  <c r="I45" i="13"/>
  <c r="K45"/>
  <c r="N45"/>
  <c r="K185" i="19"/>
  <c r="L186" i="12"/>
  <c r="M185" i="19"/>
  <c r="BE126" i="17"/>
  <c r="C186" i="19"/>
  <c r="H49" i="16"/>
  <c r="E186" i="19"/>
  <c r="H90" i="15"/>
  <c r="G186" i="19"/>
  <c r="H10" i="14"/>
  <c r="I186" i="19"/>
  <c r="I46" i="13"/>
  <c r="K46"/>
  <c r="N46"/>
  <c r="K186" i="19"/>
  <c r="L187" i="12"/>
  <c r="M186" i="19"/>
  <c r="BE127" i="17"/>
  <c r="C187" i="19"/>
  <c r="H50" i="16"/>
  <c r="E187" i="19"/>
  <c r="H91" i="15"/>
  <c r="G187" i="19"/>
  <c r="H11" i="14"/>
  <c r="I187" i="19"/>
  <c r="I47" i="13"/>
  <c r="K47"/>
  <c r="N47"/>
  <c r="K187" i="19"/>
  <c r="L188" i="12"/>
  <c r="M187" i="19"/>
  <c r="BE128" i="17"/>
  <c r="C188" i="19"/>
  <c r="H51" i="16"/>
  <c r="E188" i="19"/>
  <c r="H92" i="15"/>
  <c r="G188" i="19"/>
  <c r="H12" i="14"/>
  <c r="I188" i="19"/>
  <c r="I48" i="13"/>
  <c r="K48"/>
  <c r="N48"/>
  <c r="K188" i="19"/>
  <c r="L189" i="12"/>
  <c r="M188" i="19"/>
  <c r="BE129" i="17"/>
  <c r="C189" i="19"/>
  <c r="H52" i="16"/>
  <c r="E189" i="19"/>
  <c r="H93" i="15"/>
  <c r="G189" i="19"/>
  <c r="H13" i="14"/>
  <c r="I189" i="19"/>
  <c r="I49" i="13"/>
  <c r="K49"/>
  <c r="N49"/>
  <c r="K189" i="19"/>
  <c r="L190" i="12"/>
  <c r="M189" i="19"/>
  <c r="BE130" i="17"/>
  <c r="C190" i="19"/>
  <c r="H53" i="16"/>
  <c r="E190" i="19"/>
  <c r="H94" i="15"/>
  <c r="G190" i="19"/>
  <c r="H14" i="14"/>
  <c r="I190" i="19"/>
  <c r="I50" i="13"/>
  <c r="K50"/>
  <c r="N50"/>
  <c r="K190" i="19"/>
  <c r="L191" i="12"/>
  <c r="M190" i="19"/>
  <c r="BE131" i="17"/>
  <c r="C191" i="19"/>
  <c r="H54" i="16"/>
  <c r="E191" i="19"/>
  <c r="H95" i="15"/>
  <c r="G191" i="19"/>
  <c r="H15" i="14"/>
  <c r="I191" i="19"/>
  <c r="K51" i="13"/>
  <c r="N51"/>
  <c r="K191" i="19"/>
  <c r="L192" i="12"/>
  <c r="M191" i="19"/>
  <c r="BE132" i="17"/>
  <c r="C192" i="19"/>
  <c r="H55" i="16"/>
  <c r="E192" i="19"/>
  <c r="H96" i="15"/>
  <c r="G192" i="19"/>
  <c r="H16" i="14"/>
  <c r="I192" i="19"/>
  <c r="K52" i="13"/>
  <c r="N52"/>
  <c r="K192" i="19"/>
  <c r="L193" i="12"/>
  <c r="M192" i="19"/>
  <c r="BE133" i="17"/>
  <c r="C193" i="19"/>
  <c r="H56" i="16"/>
  <c r="E193" i="19"/>
  <c r="H97" i="15"/>
  <c r="G193" i="19"/>
  <c r="H17" i="14"/>
  <c r="I193" i="19"/>
  <c r="I53" i="13"/>
  <c r="K53"/>
  <c r="N53"/>
  <c r="K193" i="19"/>
  <c r="L194" i="12"/>
  <c r="M193" i="19"/>
  <c r="AM134" i="17"/>
  <c r="AN134"/>
  <c r="AO134"/>
  <c r="AP134"/>
  <c r="AQ134"/>
  <c r="AR134"/>
  <c r="BE134"/>
  <c r="C194" i="19"/>
  <c r="H57" i="16"/>
  <c r="E194" i="19"/>
  <c r="H98" i="15"/>
  <c r="G194" i="19"/>
  <c r="H18" i="14"/>
  <c r="I194" i="19"/>
  <c r="K54" i="13"/>
  <c r="N54"/>
  <c r="K194" i="19"/>
  <c r="L195" i="12"/>
  <c r="M194" i="19"/>
  <c r="BE135" i="17"/>
  <c r="C195" i="19"/>
  <c r="H58" i="16"/>
  <c r="E195" i="19"/>
  <c r="H99" i="15"/>
  <c r="G195" i="19"/>
  <c r="H19" i="14"/>
  <c r="I195" i="19"/>
  <c r="K55" i="13"/>
  <c r="N55"/>
  <c r="K195" i="19"/>
  <c r="L196" i="12"/>
  <c r="M195" i="19"/>
  <c r="BE136" i="17"/>
  <c r="C196" i="19"/>
  <c r="H59" i="16"/>
  <c r="E196" i="19"/>
  <c r="H100" i="15"/>
  <c r="G196" i="19"/>
  <c r="H20" i="14"/>
  <c r="I196" i="19"/>
  <c r="K56" i="13"/>
  <c r="N56"/>
  <c r="K196" i="19"/>
  <c r="L197" i="12"/>
  <c r="M196" i="19"/>
  <c r="D7" i="10"/>
  <c r="P196" i="5"/>
  <c r="BE137" i="17"/>
  <c r="C197" i="19"/>
  <c r="H60" i="16"/>
  <c r="E197" i="19"/>
  <c r="H101" i="15"/>
  <c r="G197" i="19"/>
  <c r="H21" i="14"/>
  <c r="I197" i="19"/>
  <c r="K57" i="13"/>
  <c r="N57"/>
  <c r="K197" i="19"/>
  <c r="L198" i="12"/>
  <c r="M197" i="19"/>
  <c r="P197" i="5"/>
  <c r="BE138" i="17"/>
  <c r="C198" i="19"/>
  <c r="H61" i="16"/>
  <c r="E198" i="19"/>
  <c r="H102" i="15"/>
  <c r="G198" i="19"/>
  <c r="H22" i="14"/>
  <c r="I198" i="19"/>
  <c r="K58" i="13"/>
  <c r="N58"/>
  <c r="K198" i="19"/>
  <c r="L199" i="12"/>
  <c r="M198" i="19"/>
  <c r="D9" i="10"/>
  <c r="P198" i="5"/>
  <c r="D120" i="9"/>
  <c r="Q198" i="5"/>
  <c r="BE139" i="17"/>
  <c r="C199" i="19"/>
  <c r="H62" i="16"/>
  <c r="E199" i="19"/>
  <c r="H103" i="15"/>
  <c r="G199" i="19"/>
  <c r="H23" i="14"/>
  <c r="I199" i="19"/>
  <c r="K59" i="13"/>
  <c r="N59"/>
  <c r="K199" i="19"/>
  <c r="L200" i="12"/>
  <c r="M199" i="19"/>
  <c r="D10" i="10"/>
  <c r="P199" i="5"/>
  <c r="D121" i="9"/>
  <c r="Q199" i="5"/>
  <c r="AM140" i="17"/>
  <c r="AZ140"/>
  <c r="BE140"/>
  <c r="C200" i="19"/>
  <c r="AN140" i="17"/>
  <c r="BA140"/>
  <c r="AO140"/>
  <c r="BB140"/>
  <c r="AP140"/>
  <c r="BC140"/>
  <c r="AQ140"/>
  <c r="BD140"/>
  <c r="H63" i="16"/>
  <c r="E200" i="19"/>
  <c r="H104" i="15"/>
  <c r="G200" i="19"/>
  <c r="H24" i="14"/>
  <c r="I200" i="19"/>
  <c r="K60" i="13"/>
  <c r="N60"/>
  <c r="K200" i="19"/>
  <c r="L201" i="12"/>
  <c r="M200" i="19"/>
  <c r="D122" i="9"/>
  <c r="Q200" i="5"/>
  <c r="AM141" i="17"/>
  <c r="AZ141"/>
  <c r="AN141"/>
  <c r="BA141"/>
  <c r="AO141"/>
  <c r="BB141"/>
  <c r="AP141"/>
  <c r="BC141"/>
  <c r="AQ141"/>
  <c r="BD141"/>
  <c r="H64" i="16"/>
  <c r="E201" i="19"/>
  <c r="H105" i="15"/>
  <c r="G201" i="19"/>
  <c r="H25" i="14"/>
  <c r="I201" i="19"/>
  <c r="K61" i="13"/>
  <c r="N61"/>
  <c r="K201" i="19"/>
  <c r="L202" i="12"/>
  <c r="M201" i="19"/>
  <c r="P201" i="5"/>
  <c r="D123" i="9"/>
  <c r="Q201" i="5"/>
  <c r="AM142" i="17"/>
  <c r="AZ142"/>
  <c r="AN142"/>
  <c r="BA142"/>
  <c r="AO142"/>
  <c r="BB142"/>
  <c r="AP142"/>
  <c r="BC142"/>
  <c r="AQ142"/>
  <c r="BD142"/>
  <c r="H65" i="16"/>
  <c r="E202" i="19"/>
  <c r="H106" i="15"/>
  <c r="G202" i="19"/>
  <c r="H26" i="14"/>
  <c r="I202" i="19"/>
  <c r="K62" i="13"/>
  <c r="N62"/>
  <c r="K202" i="19"/>
  <c r="L203" i="12"/>
  <c r="M202" i="19"/>
  <c r="D124" i="9"/>
  <c r="Q202" i="5"/>
  <c r="AM143" i="17"/>
  <c r="AZ143"/>
  <c r="BE143"/>
  <c r="C203" i="19"/>
  <c r="AN143" i="17"/>
  <c r="BA143"/>
  <c r="AO143"/>
  <c r="BB143"/>
  <c r="AP143"/>
  <c r="BC143"/>
  <c r="AQ143"/>
  <c r="BD143"/>
  <c r="H66" i="16"/>
  <c r="E203" i="19"/>
  <c r="H107" i="15"/>
  <c r="G203" i="19"/>
  <c r="H27" i="14"/>
  <c r="I203" i="19"/>
  <c r="K63" i="13"/>
  <c r="N63"/>
  <c r="K203" i="19"/>
  <c r="L204" i="12"/>
  <c r="M203" i="19"/>
  <c r="D125" i="9"/>
  <c r="Q203" i="5"/>
  <c r="AM144" i="17"/>
  <c r="AZ144"/>
  <c r="AN144"/>
  <c r="BA144"/>
  <c r="AO144"/>
  <c r="BB144"/>
  <c r="AP144"/>
  <c r="BC144"/>
  <c r="AQ144"/>
  <c r="BD144"/>
  <c r="H67" i="16"/>
  <c r="E204" i="19"/>
  <c r="H108" i="15"/>
  <c r="G204" i="19"/>
  <c r="H28" i="14"/>
  <c r="I204" i="19"/>
  <c r="K64" i="13"/>
  <c r="N64"/>
  <c r="K204" i="19"/>
  <c r="L205" i="12"/>
  <c r="M204" i="19"/>
  <c r="AM145" i="17"/>
  <c r="AZ145"/>
  <c r="BE145"/>
  <c r="C205" i="19"/>
  <c r="AN145" i="17"/>
  <c r="BA145"/>
  <c r="AO145"/>
  <c r="BB145"/>
  <c r="AP145"/>
  <c r="BC145"/>
  <c r="AQ145"/>
  <c r="BD145"/>
  <c r="D15" i="10"/>
  <c r="P204" i="5"/>
  <c r="D126" i="9"/>
  <c r="Q204" i="5"/>
  <c r="H68" i="16"/>
  <c r="E205" i="19"/>
  <c r="H109" i="15"/>
  <c r="G205" i="19"/>
  <c r="H29" i="14"/>
  <c r="I205" i="19"/>
  <c r="I65" i="13"/>
  <c r="K65"/>
  <c r="N65"/>
  <c r="K205" i="19"/>
  <c r="L206" i="12"/>
  <c r="M205" i="19"/>
  <c r="D127" i="9"/>
  <c r="Q205" i="5"/>
  <c r="AM146" i="17"/>
  <c r="AZ146"/>
  <c r="AN146"/>
  <c r="BA146"/>
  <c r="AO146"/>
  <c r="BB146"/>
  <c r="AP146"/>
  <c r="BC146"/>
  <c r="AQ146"/>
  <c r="BD146"/>
  <c r="H69" i="16"/>
  <c r="E206" i="19"/>
  <c r="H110" i="15"/>
  <c r="G206" i="19"/>
  <c r="H30" i="14"/>
  <c r="I206" i="19"/>
  <c r="I66" i="13"/>
  <c r="K66"/>
  <c r="N66"/>
  <c r="K206" i="19"/>
  <c r="L207" i="12"/>
  <c r="M206" i="19"/>
  <c r="D17" i="10"/>
  <c r="P206" i="5"/>
  <c r="D128" i="9"/>
  <c r="Q206" i="5"/>
  <c r="AM147" i="17"/>
  <c r="AZ147"/>
  <c r="BE147"/>
  <c r="C207" i="19"/>
  <c r="AN147" i="17"/>
  <c r="BA147"/>
  <c r="AO147"/>
  <c r="BB147"/>
  <c r="AP147"/>
  <c r="BC147"/>
  <c r="AQ147"/>
  <c r="BD147"/>
  <c r="H70" i="16"/>
  <c r="E207" i="19"/>
  <c r="H111" i="15"/>
  <c r="G207" i="19"/>
  <c r="H31" i="14"/>
  <c r="I207" i="19"/>
  <c r="I67" i="13"/>
  <c r="K67"/>
  <c r="N67"/>
  <c r="K207" i="19"/>
  <c r="L208" i="12"/>
  <c r="M207" i="19"/>
  <c r="D129" i="9"/>
  <c r="Q207" i="5"/>
  <c r="AM148" i="17"/>
  <c r="AZ148"/>
  <c r="BE148"/>
  <c r="C208" i="19"/>
  <c r="AN148" i="17"/>
  <c r="BA148"/>
  <c r="AO148"/>
  <c r="BB148"/>
  <c r="AP148"/>
  <c r="BC148"/>
  <c r="AQ148"/>
  <c r="BD148"/>
  <c r="H71" i="16"/>
  <c r="E208" i="19"/>
  <c r="H112" i="15"/>
  <c r="G208" i="19"/>
  <c r="H32" i="14"/>
  <c r="I208" i="19"/>
  <c r="K68" i="13"/>
  <c r="N68"/>
  <c r="K208" i="19"/>
  <c r="L209" i="12"/>
  <c r="M208" i="19"/>
  <c r="D130" i="9"/>
  <c r="Q208" i="5"/>
  <c r="AM149" i="17"/>
  <c r="AZ149"/>
  <c r="AN149"/>
  <c r="BA149"/>
  <c r="AO149"/>
  <c r="BB149"/>
  <c r="AP149"/>
  <c r="BC149"/>
  <c r="AQ149"/>
  <c r="BD149"/>
  <c r="H72" i="16"/>
  <c r="E209" i="19"/>
  <c r="H113" i="15"/>
  <c r="G209" i="19"/>
  <c r="H33" i="14"/>
  <c r="I209" i="19"/>
  <c r="K69" i="13"/>
  <c r="N69"/>
  <c r="K209" i="19"/>
  <c r="L210" i="12"/>
  <c r="M209" i="19"/>
  <c r="D131" i="9"/>
  <c r="Q209" i="5"/>
  <c r="AM150" i="17"/>
  <c r="AZ150"/>
  <c r="BE150"/>
  <c r="C210" i="19"/>
  <c r="AN150" i="17"/>
  <c r="BA150"/>
  <c r="AO150"/>
  <c r="BB150"/>
  <c r="AP150"/>
  <c r="BC150"/>
  <c r="AQ150"/>
  <c r="BD150"/>
  <c r="H73" i="16"/>
  <c r="E210" i="19"/>
  <c r="H114" i="15"/>
  <c r="G210" i="19"/>
  <c r="H34" i="14"/>
  <c r="I210" i="19"/>
  <c r="K70" i="13"/>
  <c r="N70"/>
  <c r="K210" i="19"/>
  <c r="L211" i="12"/>
  <c r="M210" i="19"/>
  <c r="D132" i="9"/>
  <c r="Q210" i="5"/>
  <c r="AM151" i="17"/>
  <c r="AZ151"/>
  <c r="AN151"/>
  <c r="BA151"/>
  <c r="AO151"/>
  <c r="BB151"/>
  <c r="AP151"/>
  <c r="BC151"/>
  <c r="AQ151"/>
  <c r="BD151"/>
  <c r="H74" i="16"/>
  <c r="E211" i="19"/>
  <c r="H115" i="15"/>
  <c r="G211" i="19"/>
  <c r="H35" i="14"/>
  <c r="I211" i="19"/>
  <c r="K71" i="13"/>
  <c r="N71"/>
  <c r="K211" i="19"/>
  <c r="L212" i="12"/>
  <c r="M211" i="19"/>
  <c r="D22" i="10"/>
  <c r="P211" i="5"/>
  <c r="D133" i="9"/>
  <c r="Q211" i="5"/>
  <c r="AM152" i="17"/>
  <c r="AZ152"/>
  <c r="AN152"/>
  <c r="BA152"/>
  <c r="AO152"/>
  <c r="BB152"/>
  <c r="AP152"/>
  <c r="BC152"/>
  <c r="AQ152"/>
  <c r="BD152"/>
  <c r="H75" i="16"/>
  <c r="E212" i="19"/>
  <c r="H116" i="15"/>
  <c r="G212" i="19"/>
  <c r="H36" i="14"/>
  <c r="I212" i="19"/>
  <c r="K72" i="13"/>
  <c r="N72"/>
  <c r="K212" i="19"/>
  <c r="L213" i="12"/>
  <c r="M212" i="19"/>
  <c r="D134" i="9"/>
  <c r="Q212" i="5"/>
  <c r="AM153" i="17"/>
  <c r="AZ153"/>
  <c r="BE153"/>
  <c r="C213" i="19"/>
  <c r="AN153" i="17"/>
  <c r="BA153"/>
  <c r="AO153"/>
  <c r="BB153"/>
  <c r="AP153"/>
  <c r="BC153"/>
  <c r="AQ153"/>
  <c r="BD153"/>
  <c r="H76" i="16"/>
  <c r="E213" i="19"/>
  <c r="H117" i="15"/>
  <c r="G213" i="19"/>
  <c r="H37" i="14"/>
  <c r="I213" i="19"/>
  <c r="K73" i="13"/>
  <c r="N73"/>
  <c r="K213" i="19"/>
  <c r="L214" i="12"/>
  <c r="M213" i="19"/>
  <c r="D135" i="9"/>
  <c r="Q213" i="5"/>
  <c r="AM154" i="17"/>
  <c r="AZ154"/>
  <c r="AN154"/>
  <c r="BA154"/>
  <c r="AO154"/>
  <c r="BB154"/>
  <c r="AP154"/>
  <c r="BC154"/>
  <c r="AQ154"/>
  <c r="BD154"/>
  <c r="H77" i="16"/>
  <c r="E214" i="19"/>
  <c r="H118" i="15"/>
  <c r="G214" i="19"/>
  <c r="H38" i="14"/>
  <c r="I214" i="19"/>
  <c r="K74" i="13"/>
  <c r="N74"/>
  <c r="K214" i="19"/>
  <c r="L215" i="12"/>
  <c r="M214" i="19"/>
  <c r="D136" i="9"/>
  <c r="Q214" i="5"/>
  <c r="AM155" i="17"/>
  <c r="AZ155"/>
  <c r="AN155"/>
  <c r="BA155"/>
  <c r="AO155"/>
  <c r="BB155"/>
  <c r="AP155"/>
  <c r="BC155"/>
  <c r="AQ155"/>
  <c r="BD155"/>
  <c r="BE155"/>
  <c r="C215" i="19"/>
  <c r="H78" i="16"/>
  <c r="E215" i="19"/>
  <c r="H119" i="15"/>
  <c r="G215" i="19"/>
  <c r="H39" i="14"/>
  <c r="I215" i="19"/>
  <c r="K75" i="13"/>
  <c r="N75"/>
  <c r="K215" i="19"/>
  <c r="L216" i="12"/>
  <c r="M215" i="19"/>
  <c r="D137" i="9"/>
  <c r="Q215" i="5"/>
  <c r="AM156" i="17"/>
  <c r="AZ156"/>
  <c r="AN156"/>
  <c r="BA156"/>
  <c r="AO156"/>
  <c r="BB156"/>
  <c r="AP156"/>
  <c r="BC156"/>
  <c r="AQ156"/>
  <c r="BD156"/>
  <c r="H79" i="16"/>
  <c r="E216" i="19"/>
  <c r="H120" i="15"/>
  <c r="G216" i="19"/>
  <c r="H40" i="14"/>
  <c r="I216" i="19"/>
  <c r="K76" i="13"/>
  <c r="N76"/>
  <c r="K216" i="19"/>
  <c r="L217" i="12"/>
  <c r="M216" i="19"/>
  <c r="D138" i="9"/>
  <c r="Q216" i="5"/>
  <c r="AM157" i="17"/>
  <c r="AZ157"/>
  <c r="BE157"/>
  <c r="C217" i="19"/>
  <c r="AN157" i="17"/>
  <c r="BA157"/>
  <c r="AO157"/>
  <c r="BB157"/>
  <c r="AP157"/>
  <c r="BC157"/>
  <c r="AQ157"/>
  <c r="BD157"/>
  <c r="H80" i="16"/>
  <c r="E217" i="19"/>
  <c r="H121" i="15"/>
  <c r="G217" i="19"/>
  <c r="H41" i="14"/>
  <c r="I217" i="19"/>
  <c r="K77" i="13"/>
  <c r="N77"/>
  <c r="K217" i="19"/>
  <c r="L218" i="12"/>
  <c r="M217" i="19"/>
  <c r="D139" i="9"/>
  <c r="Q217" i="5"/>
  <c r="AM158" i="17"/>
  <c r="AZ158"/>
  <c r="AN158"/>
  <c r="BA158"/>
  <c r="AO158"/>
  <c r="BB158"/>
  <c r="AP158"/>
  <c r="BC158"/>
  <c r="AQ158"/>
  <c r="BD158"/>
  <c r="H81" i="16"/>
  <c r="E218" i="19"/>
  <c r="H122" i="15"/>
  <c r="G218" i="19"/>
  <c r="H42" i="14"/>
  <c r="I218" i="19"/>
  <c r="K78" i="13"/>
  <c r="N78"/>
  <c r="K218" i="19"/>
  <c r="L219" i="12"/>
  <c r="M218" i="19"/>
  <c r="D140" i="9"/>
  <c r="Q218" i="5"/>
  <c r="AM159" i="17"/>
  <c r="AZ159"/>
  <c r="AN159"/>
  <c r="BA159"/>
  <c r="AO159"/>
  <c r="BB159"/>
  <c r="AP159"/>
  <c r="BC159"/>
  <c r="AQ159"/>
  <c r="BD159"/>
  <c r="BE159"/>
  <c r="C219" i="19"/>
  <c r="H82" i="16"/>
  <c r="E219" i="19"/>
  <c r="H123" i="15"/>
  <c r="G219" i="19"/>
  <c r="H43" i="14"/>
  <c r="I219" i="19"/>
  <c r="K79" i="13"/>
  <c r="N79"/>
  <c r="K219" i="19"/>
  <c r="L220" i="12"/>
  <c r="M219" i="19"/>
  <c r="D141" i="9"/>
  <c r="Q219" i="5"/>
  <c r="AM160" i="17"/>
  <c r="AZ160"/>
  <c r="AN160"/>
  <c r="BA160"/>
  <c r="AO160"/>
  <c r="BB160"/>
  <c r="AP160"/>
  <c r="BC160"/>
  <c r="AQ160"/>
  <c r="BD160"/>
  <c r="H83" i="16"/>
  <c r="E220" i="19"/>
  <c r="H124" i="15"/>
  <c r="G220" i="19"/>
  <c r="H44" i="14"/>
  <c r="I220" i="19"/>
  <c r="K80" i="13"/>
  <c r="N80"/>
  <c r="K220" i="19"/>
  <c r="L221" i="12"/>
  <c r="M220" i="19"/>
  <c r="D142" i="9"/>
  <c r="Q220" i="5"/>
  <c r="AM161" i="17"/>
  <c r="AZ161"/>
  <c r="BE161"/>
  <c r="C221" i="19"/>
  <c r="AN161" i="17"/>
  <c r="BA161"/>
  <c r="AO161"/>
  <c r="BB161"/>
  <c r="AP161"/>
  <c r="BC161"/>
  <c r="AQ161"/>
  <c r="BD161"/>
  <c r="H84" i="16"/>
  <c r="E221" i="19"/>
  <c r="H125" i="15"/>
  <c r="G221" i="19"/>
  <c r="H45" i="14"/>
  <c r="I221" i="19"/>
  <c r="K81" i="13"/>
  <c r="N81"/>
  <c r="K221" i="19"/>
  <c r="L222" i="12"/>
  <c r="M221" i="19"/>
  <c r="D143" i="9"/>
  <c r="Q221" i="5"/>
  <c r="AM162" i="17"/>
  <c r="AZ162"/>
  <c r="AN162"/>
  <c r="BA162"/>
  <c r="AO162"/>
  <c r="BB162"/>
  <c r="AP162"/>
  <c r="BC162"/>
  <c r="AQ162"/>
  <c r="BD162"/>
  <c r="H85" i="16"/>
  <c r="E222" i="19"/>
  <c r="H126" i="15"/>
  <c r="G222" i="19"/>
  <c r="H46" i="14"/>
  <c r="I222" i="19"/>
  <c r="K82" i="13"/>
  <c r="N82"/>
  <c r="K222" i="19"/>
  <c r="L223" i="12"/>
  <c r="M222" i="19"/>
  <c r="D144" i="9"/>
  <c r="Q222" i="5"/>
  <c r="AM163" i="17"/>
  <c r="AZ163"/>
  <c r="AN163"/>
  <c r="BA163"/>
  <c r="AO163"/>
  <c r="BB163"/>
  <c r="AP163"/>
  <c r="BC163"/>
  <c r="AQ163"/>
  <c r="BD163"/>
  <c r="BE163"/>
  <c r="C223" i="19"/>
  <c r="H86" i="16"/>
  <c r="E223" i="19"/>
  <c r="H127" i="15"/>
  <c r="G223" i="19"/>
  <c r="H47" i="14"/>
  <c r="I223" i="19"/>
  <c r="K83" i="13"/>
  <c r="N83"/>
  <c r="K223" i="19"/>
  <c r="L224" i="12"/>
  <c r="M223" i="19"/>
  <c r="D145" i="9"/>
  <c r="Q223" i="5"/>
  <c r="AM164" i="17"/>
  <c r="AZ164"/>
  <c r="AN164"/>
  <c r="BA164"/>
  <c r="AO164"/>
  <c r="BB164"/>
  <c r="AP164"/>
  <c r="BC164"/>
  <c r="AQ164"/>
  <c r="BD164"/>
  <c r="H87" i="16"/>
  <c r="E224" i="19"/>
  <c r="H128" i="15"/>
  <c r="G224" i="19"/>
  <c r="H48" i="14"/>
  <c r="I224" i="19"/>
  <c r="K84" i="13"/>
  <c r="N84"/>
  <c r="K224" i="19"/>
  <c r="L225" i="12"/>
  <c r="M224" i="19"/>
  <c r="D146" i="9"/>
  <c r="Q224" i="5"/>
  <c r="AM165" i="17"/>
  <c r="AZ165"/>
  <c r="BE165"/>
  <c r="C225" i="19"/>
  <c r="AN165" i="17"/>
  <c r="BA165"/>
  <c r="AO165"/>
  <c r="BB165"/>
  <c r="AP165"/>
  <c r="BC165"/>
  <c r="AQ165"/>
  <c r="BD165"/>
  <c r="H88" i="16"/>
  <c r="E225" i="19"/>
  <c r="H129" i="15"/>
  <c r="G225" i="19"/>
  <c r="H49" i="14"/>
  <c r="I225" i="19"/>
  <c r="K85" i="13"/>
  <c r="N85"/>
  <c r="K225" i="19"/>
  <c r="L226" i="12"/>
  <c r="M225" i="19"/>
  <c r="D147" i="9"/>
  <c r="Q225" i="5"/>
  <c r="AM166" i="17"/>
  <c r="AZ166"/>
  <c r="AN166"/>
  <c r="BA166"/>
  <c r="AO166"/>
  <c r="BB166"/>
  <c r="AP166"/>
  <c r="BC166"/>
  <c r="AQ166"/>
  <c r="BD166"/>
  <c r="H89" i="16"/>
  <c r="E226" i="19"/>
  <c r="H130" i="15"/>
  <c r="G226" i="19"/>
  <c r="H50" i="14"/>
  <c r="I226" i="19"/>
  <c r="K86" i="13"/>
  <c r="N86"/>
  <c r="K226" i="19"/>
  <c r="L227" i="12"/>
  <c r="M226" i="19"/>
  <c r="D148" i="9"/>
  <c r="Q226" i="5"/>
  <c r="AM167" i="17"/>
  <c r="AZ167"/>
  <c r="AN167"/>
  <c r="BA167"/>
  <c r="AO167"/>
  <c r="BB167"/>
  <c r="AP167"/>
  <c r="BC167"/>
  <c r="AQ167"/>
  <c r="BD167"/>
  <c r="BE167"/>
  <c r="C227" i="19"/>
  <c r="H90" i="16"/>
  <c r="E227" i="19"/>
  <c r="H131" i="15"/>
  <c r="G227" i="19"/>
  <c r="H51" i="14"/>
  <c r="I227" i="19"/>
  <c r="K87" i="13"/>
  <c r="N87"/>
  <c r="K227" i="19"/>
  <c r="L228" i="12"/>
  <c r="M227" i="19"/>
  <c r="D149" i="9"/>
  <c r="Q227" i="5"/>
  <c r="AM168" i="17"/>
  <c r="AZ168"/>
  <c r="AN168"/>
  <c r="BA168"/>
  <c r="AO168"/>
  <c r="BB168"/>
  <c r="AP168"/>
  <c r="BC168"/>
  <c r="AQ168"/>
  <c r="BD168"/>
  <c r="H91" i="16"/>
  <c r="E228" i="19"/>
  <c r="H132" i="15"/>
  <c r="G228" i="19"/>
  <c r="H52" i="14"/>
  <c r="I228" i="19"/>
  <c r="K88" i="13"/>
  <c r="N88"/>
  <c r="K228" i="19"/>
  <c r="L229" i="12"/>
  <c r="M228" i="19"/>
  <c r="D150" i="9"/>
  <c r="Q228" i="5"/>
  <c r="AM169" i="17"/>
  <c r="AZ169"/>
  <c r="AN169"/>
  <c r="BA169"/>
  <c r="AO169"/>
  <c r="BB169"/>
  <c r="AP169"/>
  <c r="BC169"/>
  <c r="AQ169"/>
  <c r="BD169"/>
  <c r="H92" i="16"/>
  <c r="E229" i="19"/>
  <c r="H133" i="15"/>
  <c r="G229" i="19"/>
  <c r="H53" i="14"/>
  <c r="I229" i="19"/>
  <c r="K89" i="13"/>
  <c r="N89"/>
  <c r="K229" i="19"/>
  <c r="L230" i="12"/>
  <c r="M229" i="19"/>
  <c r="AM170" i="17"/>
  <c r="AZ170"/>
  <c r="AN170"/>
  <c r="BA170"/>
  <c r="AO170"/>
  <c r="BB170"/>
  <c r="AP170"/>
  <c r="BC170"/>
  <c r="AQ170"/>
  <c r="BD170"/>
  <c r="BE170"/>
  <c r="C230" i="19"/>
  <c r="D151" i="9"/>
  <c r="Q229" i="5"/>
  <c r="H93" i="16"/>
  <c r="E230" i="19"/>
  <c r="H134" i="15"/>
  <c r="G230" i="19"/>
  <c r="H54" i="14"/>
  <c r="I230" i="19"/>
  <c r="K90" i="13"/>
  <c r="N90"/>
  <c r="K230" i="19"/>
  <c r="L231" i="12"/>
  <c r="M230" i="19"/>
  <c r="D152" i="9"/>
  <c r="Q230" i="5"/>
  <c r="AM171" i="17"/>
  <c r="AZ171"/>
  <c r="AN171"/>
  <c r="BA171"/>
  <c r="AO171"/>
  <c r="BB171"/>
  <c r="AP171"/>
  <c r="BC171"/>
  <c r="AQ171"/>
  <c r="BD171"/>
  <c r="BE171"/>
  <c r="C231" i="19"/>
  <c r="H94" i="16"/>
  <c r="E231" i="19"/>
  <c r="H135" i="15"/>
  <c r="G231" i="19"/>
  <c r="H55" i="14"/>
  <c r="I231" i="19"/>
  <c r="K91" i="13"/>
  <c r="N91"/>
  <c r="K231" i="19"/>
  <c r="L232" i="12"/>
  <c r="M231" i="19"/>
  <c r="D153" i="9"/>
  <c r="Q231" i="5"/>
  <c r="AM172" i="17"/>
  <c r="AZ172"/>
  <c r="AN172"/>
  <c r="BA172"/>
  <c r="AO172"/>
  <c r="BB172"/>
  <c r="AP172"/>
  <c r="BC172"/>
  <c r="AQ172"/>
  <c r="BD172"/>
  <c r="H95" i="16"/>
  <c r="E232" i="19"/>
  <c r="H136" i="15"/>
  <c r="G232" i="19"/>
  <c r="H56" i="14"/>
  <c r="I232" i="19"/>
  <c r="K92" i="13"/>
  <c r="N92"/>
  <c r="K232" i="19"/>
  <c r="L233" i="12"/>
  <c r="M232" i="19"/>
  <c r="D154" i="9"/>
  <c r="Q232" i="5"/>
  <c r="AM173" i="17"/>
  <c r="AZ173"/>
  <c r="AN173"/>
  <c r="BA173"/>
  <c r="AO173"/>
  <c r="BB173"/>
  <c r="AP173"/>
  <c r="BC173"/>
  <c r="AQ173"/>
  <c r="BD173"/>
  <c r="H96" i="16"/>
  <c r="E233" i="19"/>
  <c r="H137" i="15"/>
  <c r="G233" i="19"/>
  <c r="H57" i="14"/>
  <c r="I233" i="19"/>
  <c r="K93" i="13"/>
  <c r="N93"/>
  <c r="K233" i="19"/>
  <c r="L234" i="12"/>
  <c r="M233" i="19"/>
  <c r="D155" i="9"/>
  <c r="Q233" i="5"/>
  <c r="AM174" i="17"/>
  <c r="AZ174"/>
  <c r="AN174"/>
  <c r="BA174"/>
  <c r="AO174"/>
  <c r="BB174"/>
  <c r="AP174"/>
  <c r="BC174"/>
  <c r="AQ174"/>
  <c r="BD174"/>
  <c r="H97" i="16"/>
  <c r="E234" i="19"/>
  <c r="H138" i="15"/>
  <c r="G234" i="19"/>
  <c r="H58" i="14"/>
  <c r="I234" i="19"/>
  <c r="K94" i="13"/>
  <c r="N94"/>
  <c r="K234" i="19"/>
  <c r="L235" i="12"/>
  <c r="M234" i="19"/>
  <c r="D156" i="9"/>
  <c r="Q234" i="5"/>
  <c r="AM175" i="17"/>
  <c r="AZ175"/>
  <c r="AN175"/>
  <c r="BA175"/>
  <c r="AO175"/>
  <c r="BB175"/>
  <c r="AP175"/>
  <c r="BC175"/>
  <c r="AQ175"/>
  <c r="BD175"/>
  <c r="H98" i="16"/>
  <c r="E235" i="19"/>
  <c r="H139" i="15"/>
  <c r="G235" i="19"/>
  <c r="H59" i="14"/>
  <c r="I235" i="19"/>
  <c r="K95" i="13"/>
  <c r="N95"/>
  <c r="K235" i="19"/>
  <c r="L236" i="12"/>
  <c r="M235" i="19"/>
  <c r="D157" i="9"/>
  <c r="Q235" i="5"/>
  <c r="AM176" i="17"/>
  <c r="AZ176"/>
  <c r="AN176"/>
  <c r="BA176"/>
  <c r="AO176"/>
  <c r="BB176"/>
  <c r="AP176"/>
  <c r="BC176"/>
  <c r="AQ176"/>
  <c r="BD176"/>
  <c r="H99" i="16"/>
  <c r="E236" i="19"/>
  <c r="H140" i="15"/>
  <c r="G236" i="19"/>
  <c r="H60" i="14"/>
  <c r="I236" i="19"/>
  <c r="K96" i="13"/>
  <c r="N96"/>
  <c r="K236" i="19"/>
  <c r="L237" i="12"/>
  <c r="M236" i="19"/>
  <c r="D158" i="9"/>
  <c r="Q236" i="5"/>
  <c r="AM177" i="17"/>
  <c r="AZ177"/>
  <c r="AN177"/>
  <c r="BA177"/>
  <c r="AO177"/>
  <c r="BB177"/>
  <c r="AP177"/>
  <c r="BC177"/>
  <c r="AQ177"/>
  <c r="BD177"/>
  <c r="H100" i="16"/>
  <c r="E237" i="19"/>
  <c r="H141" i="15"/>
  <c r="G237" i="19"/>
  <c r="H61" i="14"/>
  <c r="I237" i="19"/>
  <c r="K97" i="13"/>
  <c r="N97"/>
  <c r="K237" i="19"/>
  <c r="L238" i="12"/>
  <c r="M237" i="19"/>
  <c r="D159" i="9"/>
  <c r="Q237" i="5"/>
  <c r="AM178" i="17"/>
  <c r="AZ178"/>
  <c r="AN178"/>
  <c r="BA178"/>
  <c r="AO178"/>
  <c r="BB178"/>
  <c r="AP178"/>
  <c r="BC178"/>
  <c r="AQ178"/>
  <c r="BD178"/>
  <c r="H101" i="16"/>
  <c r="E238" i="19"/>
  <c r="H142" i="15"/>
  <c r="G238" i="19"/>
  <c r="H62" i="14"/>
  <c r="I238" i="19"/>
  <c r="K98" i="13"/>
  <c r="N98"/>
  <c r="K238" i="19"/>
  <c r="L239" i="12"/>
  <c r="M238" i="19"/>
  <c r="D160" i="9"/>
  <c r="Q238" i="5"/>
  <c r="AM179" i="17"/>
  <c r="AZ179"/>
  <c r="AN179"/>
  <c r="BA179"/>
  <c r="AO179"/>
  <c r="BB179"/>
  <c r="AP179"/>
  <c r="BC179"/>
  <c r="AQ179"/>
  <c r="BD179"/>
  <c r="H102" i="16"/>
  <c r="E239" i="19"/>
  <c r="H143" i="15"/>
  <c r="G239" i="19"/>
  <c r="H63" i="14"/>
  <c r="I239" i="19"/>
  <c r="K99" i="13"/>
  <c r="N99"/>
  <c r="K239" i="19"/>
  <c r="L240" i="12"/>
  <c r="M239" i="19"/>
  <c r="D161" i="9"/>
  <c r="Q239" i="5"/>
  <c r="AM180" i="17"/>
  <c r="AZ180"/>
  <c r="AN180"/>
  <c r="BA180"/>
  <c r="AO180"/>
  <c r="BB180"/>
  <c r="AP180"/>
  <c r="BC180"/>
  <c r="AQ180"/>
  <c r="BD180"/>
  <c r="H103" i="16"/>
  <c r="E240" i="19"/>
  <c r="H144" i="15"/>
  <c r="G240" i="19"/>
  <c r="H64" i="14"/>
  <c r="I240" i="19"/>
  <c r="K100" i="13"/>
  <c r="N100"/>
  <c r="K240" i="19"/>
  <c r="L241" i="12"/>
  <c r="M240" i="19"/>
  <c r="D162" i="9"/>
  <c r="Q240" i="5"/>
  <c r="AM181" i="17"/>
  <c r="AZ181"/>
  <c r="BE181"/>
  <c r="C241" i="19"/>
  <c r="AN181" i="17"/>
  <c r="BA181"/>
  <c r="AO181"/>
  <c r="BB181"/>
  <c r="AP181"/>
  <c r="BC181"/>
  <c r="AQ181"/>
  <c r="BD181"/>
  <c r="H104" i="16"/>
  <c r="E241" i="19"/>
  <c r="H145" i="15"/>
  <c r="G241" i="19"/>
  <c r="H65" i="14"/>
  <c r="I241" i="19"/>
  <c r="K101" i="13"/>
  <c r="N101"/>
  <c r="K241" i="19"/>
  <c r="L242" i="12"/>
  <c r="M241" i="19"/>
  <c r="D163" i="9"/>
  <c r="Q241" i="5"/>
  <c r="AM182" i="17"/>
  <c r="AZ182"/>
  <c r="BE182"/>
  <c r="C242" i="19"/>
  <c r="AN182" i="17"/>
  <c r="BA182"/>
  <c r="AO182"/>
  <c r="BB182"/>
  <c r="AP182"/>
  <c r="BC182"/>
  <c r="AQ182"/>
  <c r="BD182"/>
  <c r="H105" i="16"/>
  <c r="E242" i="19"/>
  <c r="H146" i="15"/>
  <c r="G242" i="19"/>
  <c r="H66" i="14"/>
  <c r="I242" i="19"/>
  <c r="K102" i="13"/>
  <c r="N102"/>
  <c r="K242" i="19"/>
  <c r="L243" i="12"/>
  <c r="M242" i="19"/>
  <c r="D164" i="9"/>
  <c r="Q242" i="5"/>
  <c r="AM183" i="17"/>
  <c r="AZ183"/>
  <c r="AN183"/>
  <c r="BA183"/>
  <c r="AO183"/>
  <c r="BB183"/>
  <c r="AP183"/>
  <c r="BC183"/>
  <c r="AQ183"/>
  <c r="BD183"/>
  <c r="H106" i="16"/>
  <c r="E243" i="19"/>
  <c r="H147" i="15"/>
  <c r="G243" i="19"/>
  <c r="H67" i="14"/>
  <c r="I243" i="19"/>
  <c r="K103" i="13"/>
  <c r="N103"/>
  <c r="K243" i="19"/>
  <c r="L244" i="12"/>
  <c r="M243" i="19"/>
  <c r="D165" i="9"/>
  <c r="Q243" i="5"/>
  <c r="AM184" i="17"/>
  <c r="AZ184"/>
  <c r="AN184"/>
  <c r="BA184"/>
  <c r="AO184"/>
  <c r="BB184"/>
  <c r="AP184"/>
  <c r="BC184"/>
  <c r="AQ184"/>
  <c r="BD184"/>
  <c r="H107" i="16"/>
  <c r="E244" i="19"/>
  <c r="H148" i="15"/>
  <c r="G244" i="19"/>
  <c r="H68" i="14"/>
  <c r="I244" i="19"/>
  <c r="K104" i="13"/>
  <c r="N104"/>
  <c r="K244" i="19"/>
  <c r="L245" i="12"/>
  <c r="M244" i="19"/>
  <c r="D166" i="9"/>
  <c r="Q244" i="5"/>
  <c r="AM185" i="17"/>
  <c r="AZ185"/>
  <c r="AN185"/>
  <c r="BA185"/>
  <c r="AO185"/>
  <c r="BB185"/>
  <c r="AP185"/>
  <c r="BC185"/>
  <c r="AQ185"/>
  <c r="BD185"/>
  <c r="H108" i="16"/>
  <c r="E245" i="19"/>
  <c r="H149" i="15"/>
  <c r="G245" i="19"/>
  <c r="H69" i="14"/>
  <c r="I245" i="19"/>
  <c r="K105" i="13"/>
  <c r="N105"/>
  <c r="K245" i="19"/>
  <c r="L246" i="12"/>
  <c r="M245" i="19"/>
  <c r="D167" i="9"/>
  <c r="Q245" i="5"/>
  <c r="AM186" i="17"/>
  <c r="AZ186"/>
  <c r="AN186"/>
  <c r="BA186"/>
  <c r="AO186"/>
  <c r="BB186"/>
  <c r="AP186"/>
  <c r="BC186"/>
  <c r="AQ186"/>
  <c r="BD186"/>
  <c r="H109" i="16"/>
  <c r="E246" i="19"/>
  <c r="H150" i="15"/>
  <c r="G246" i="19"/>
  <c r="H70" i="14"/>
  <c r="I246" i="19"/>
  <c r="K106" i="13"/>
  <c r="N106"/>
  <c r="K246" i="19"/>
  <c r="L247" i="12"/>
  <c r="M246" i="19"/>
  <c r="D168" i="9"/>
  <c r="Q246" i="5"/>
  <c r="AM187" i="17"/>
  <c r="AZ187"/>
  <c r="AN187"/>
  <c r="BA187"/>
  <c r="AO187"/>
  <c r="BB187"/>
  <c r="AP187"/>
  <c r="BC187"/>
  <c r="AQ187"/>
  <c r="BD187"/>
  <c r="BE187"/>
  <c r="C247" i="19"/>
  <c r="H110" i="16"/>
  <c r="E247" i="19"/>
  <c r="H151" i="15"/>
  <c r="G247" i="19"/>
  <c r="H71" i="14"/>
  <c r="I247" i="19"/>
  <c r="K107" i="13"/>
  <c r="N107"/>
  <c r="K247" i="19"/>
  <c r="L248" i="12"/>
  <c r="M247" i="19"/>
  <c r="D169" i="9"/>
  <c r="Q247" i="5"/>
  <c r="AM188" i="17"/>
  <c r="AZ188"/>
  <c r="AN188"/>
  <c r="BA188"/>
  <c r="AO188"/>
  <c r="BB188"/>
  <c r="AP188"/>
  <c r="BC188"/>
  <c r="AQ188"/>
  <c r="BD188"/>
  <c r="BE188"/>
  <c r="C248" i="19"/>
  <c r="H111" i="16"/>
  <c r="E248" i="19"/>
  <c r="H152" i="15"/>
  <c r="G248" i="19"/>
  <c r="H72" i="14"/>
  <c r="I248" i="19"/>
  <c r="K108" i="13"/>
  <c r="N108"/>
  <c r="K248" i="19"/>
  <c r="L249" i="12"/>
  <c r="M248" i="19"/>
  <c r="D170" i="9"/>
  <c r="Q248" i="5"/>
  <c r="AM189" i="17"/>
  <c r="AZ189"/>
  <c r="AN189"/>
  <c r="BA189"/>
  <c r="AO189"/>
  <c r="BB189"/>
  <c r="AP189"/>
  <c r="BC189"/>
  <c r="AQ189"/>
  <c r="BD189"/>
  <c r="BE189"/>
  <c r="C249" i="19"/>
  <c r="H112" i="16"/>
  <c r="E249" i="19"/>
  <c r="H153" i="15"/>
  <c r="G249" i="19"/>
  <c r="H73" i="14"/>
  <c r="I249" i="19"/>
  <c r="K109" i="13"/>
  <c r="N109"/>
  <c r="K249" i="19"/>
  <c r="L250" i="12"/>
  <c r="M249" i="19"/>
  <c r="D171" i="9"/>
  <c r="Q249" i="5"/>
  <c r="AM190" i="17"/>
  <c r="AZ190"/>
  <c r="AN190"/>
  <c r="BA190"/>
  <c r="AO190"/>
  <c r="BB190"/>
  <c r="AP190"/>
  <c r="BC190"/>
  <c r="AQ190"/>
  <c r="BD190"/>
  <c r="BE190"/>
  <c r="C250" i="19"/>
  <c r="H113" i="16"/>
  <c r="E250" i="19"/>
  <c r="H154" i="15"/>
  <c r="G250" i="19"/>
  <c r="H74" i="14"/>
  <c r="I250" i="19"/>
  <c r="K110" i="13"/>
  <c r="N110"/>
  <c r="K250" i="19"/>
  <c r="L251" i="12"/>
  <c r="M250" i="19"/>
  <c r="D172" i="9"/>
  <c r="Q250" i="5"/>
  <c r="AM191" i="17"/>
  <c r="AZ191"/>
  <c r="AN191"/>
  <c r="BA191"/>
  <c r="AO191"/>
  <c r="BB191"/>
  <c r="AP191"/>
  <c r="BC191"/>
  <c r="AQ191"/>
  <c r="BD191"/>
  <c r="BE191"/>
  <c r="C251" i="19"/>
  <c r="H114" i="16"/>
  <c r="E251" i="19"/>
  <c r="H155" i="15"/>
  <c r="G251" i="19"/>
  <c r="H75" i="14"/>
  <c r="I251" i="19"/>
  <c r="K111" i="13"/>
  <c r="N111"/>
  <c r="K251" i="19"/>
  <c r="L252" i="12"/>
  <c r="M251" i="19"/>
  <c r="D173" i="9"/>
  <c r="Q251" i="5"/>
  <c r="AM192" i="17"/>
  <c r="AZ192"/>
  <c r="AN192"/>
  <c r="BA192"/>
  <c r="AO192"/>
  <c r="BB192"/>
  <c r="BE192"/>
  <c r="C252" i="19"/>
  <c r="AP192" i="17"/>
  <c r="BC192"/>
  <c r="AQ192"/>
  <c r="BD192"/>
  <c r="H115" i="16"/>
  <c r="E252" i="19"/>
  <c r="H156" i="15"/>
  <c r="G252" i="19"/>
  <c r="H76" i="14"/>
  <c r="I252" i="19"/>
  <c r="K112" i="13"/>
  <c r="N112"/>
  <c r="K252" i="19"/>
  <c r="L253" i="12"/>
  <c r="M252" i="19"/>
  <c r="D174" i="9"/>
  <c r="Q252" i="5"/>
  <c r="AM193" i="17"/>
  <c r="AZ193"/>
  <c r="AN193"/>
  <c r="BA193"/>
  <c r="AO193"/>
  <c r="BB193"/>
  <c r="AP193"/>
  <c r="BC193"/>
  <c r="AQ193"/>
  <c r="BD193"/>
  <c r="BE193"/>
  <c r="C253" i="19"/>
  <c r="H116" i="16"/>
  <c r="E253" i="19"/>
  <c r="H157" i="15"/>
  <c r="G253" i="19"/>
  <c r="H77" i="14"/>
  <c r="I253" i="19"/>
  <c r="K113" i="13"/>
  <c r="N113"/>
  <c r="K253" i="19"/>
  <c r="L254" i="12"/>
  <c r="M253" i="19"/>
  <c r="D175" i="9"/>
  <c r="Q253" i="5"/>
  <c r="AM194" i="17"/>
  <c r="AZ194"/>
  <c r="AN194"/>
  <c r="BA194"/>
  <c r="AO194"/>
  <c r="BB194"/>
  <c r="BE194"/>
  <c r="C254" i="19"/>
  <c r="AP194" i="17"/>
  <c r="BC194"/>
  <c r="AQ194"/>
  <c r="BD194"/>
  <c r="H117" i="16"/>
  <c r="E254" i="19"/>
  <c r="H158" i="15"/>
  <c r="G254" i="19"/>
  <c r="H78" i="14"/>
  <c r="I254" i="19"/>
  <c r="K114" i="13"/>
  <c r="N114"/>
  <c r="K254" i="19"/>
  <c r="L255" i="12"/>
  <c r="M254" i="19"/>
  <c r="AM195" i="17"/>
  <c r="AZ195"/>
  <c r="AN195"/>
  <c r="BA195"/>
  <c r="AO195"/>
  <c r="BB195"/>
  <c r="AP195"/>
  <c r="BC195"/>
  <c r="AQ195"/>
  <c r="BD195"/>
  <c r="D176" i="9"/>
  <c r="Q254" i="5"/>
  <c r="H118" i="16"/>
  <c r="E255" i="19"/>
  <c r="H159" i="15"/>
  <c r="G255" i="19"/>
  <c r="H79" i="14"/>
  <c r="I255" i="19"/>
  <c r="K115" i="13"/>
  <c r="N115"/>
  <c r="K255" i="19"/>
  <c r="L256" i="12"/>
  <c r="M255" i="19"/>
  <c r="D177" i="9"/>
  <c r="Q255" i="5"/>
  <c r="AM196" i="17"/>
  <c r="AZ196"/>
  <c r="AN196"/>
  <c r="BA196"/>
  <c r="AO196"/>
  <c r="BB196"/>
  <c r="AP196"/>
  <c r="BC196"/>
  <c r="AQ196"/>
  <c r="BD196"/>
  <c r="BE196"/>
  <c r="C256" i="19"/>
  <c r="H119" i="16"/>
  <c r="E256" i="19"/>
  <c r="H160" i="15"/>
  <c r="G256" i="19"/>
  <c r="H80" i="14"/>
  <c r="I256" i="19"/>
  <c r="K116" i="13"/>
  <c r="N116"/>
  <c r="K256" i="19"/>
  <c r="L257" i="12"/>
  <c r="M256" i="19"/>
  <c r="D178" i="9"/>
  <c r="Q256" i="5"/>
  <c r="AM197" i="17"/>
  <c r="AZ197"/>
  <c r="AN197"/>
  <c r="BA197"/>
  <c r="AO197"/>
  <c r="BB197"/>
  <c r="AP197"/>
  <c r="BC197"/>
  <c r="AQ197"/>
  <c r="BD197"/>
  <c r="H120" i="16"/>
  <c r="E257" i="19"/>
  <c r="H161" i="15"/>
  <c r="G257" i="19"/>
  <c r="H81" i="14"/>
  <c r="I257" i="19"/>
  <c r="K117" i="13"/>
  <c r="N117"/>
  <c r="K257" i="19"/>
  <c r="L258" i="12"/>
  <c r="M257" i="19"/>
  <c r="D179" i="9"/>
  <c r="Q257" i="5"/>
  <c r="AM198" i="17"/>
  <c r="AZ198"/>
  <c r="AN198"/>
  <c r="BA198"/>
  <c r="AO198"/>
  <c r="BB198"/>
  <c r="AP198"/>
  <c r="BC198"/>
  <c r="AQ198"/>
  <c r="BD198"/>
  <c r="BE198"/>
  <c r="C258" i="19"/>
  <c r="H121" i="16"/>
  <c r="E258" i="19"/>
  <c r="H162" i="15"/>
  <c r="G258" i="19"/>
  <c r="H82" i="14"/>
  <c r="I258" i="19"/>
  <c r="K118" i="13"/>
  <c r="N118"/>
  <c r="K258" i="19"/>
  <c r="L259" i="12"/>
  <c r="M258" i="19"/>
  <c r="D180" i="9"/>
  <c r="Q258" i="5"/>
  <c r="AM199" i="17"/>
  <c r="AZ199"/>
  <c r="AN199"/>
  <c r="BA199"/>
  <c r="AO199"/>
  <c r="BB199"/>
  <c r="AP199"/>
  <c r="BC199"/>
  <c r="AQ199"/>
  <c r="BD199"/>
  <c r="H122" i="16"/>
  <c r="E259" i="19"/>
  <c r="H163" i="15"/>
  <c r="G259" i="19"/>
  <c r="H83" i="14"/>
  <c r="I259" i="19"/>
  <c r="K119" i="13"/>
  <c r="N119"/>
  <c r="K259" i="19"/>
  <c r="L260" i="12"/>
  <c r="M259" i="19"/>
  <c r="D181" i="9"/>
  <c r="Q259" i="5"/>
  <c r="AM200" i="17"/>
  <c r="AZ200"/>
  <c r="AN200"/>
  <c r="BA200"/>
  <c r="AO200"/>
  <c r="BB200"/>
  <c r="AP200"/>
  <c r="BC200"/>
  <c r="AQ200"/>
  <c r="BD200"/>
  <c r="BE200"/>
  <c r="C260" i="19"/>
  <c r="H123" i="16"/>
  <c r="E260" i="19"/>
  <c r="H164" i="15"/>
  <c r="G260" i="19"/>
  <c r="H84" i="14"/>
  <c r="I260" i="19"/>
  <c r="K120" i="13"/>
  <c r="N120"/>
  <c r="K260" i="19"/>
  <c r="L261" i="12"/>
  <c r="M260" i="19"/>
  <c r="D182" i="9"/>
  <c r="Q260" i="5"/>
  <c r="AM201" i="17"/>
  <c r="AZ201"/>
  <c r="AN201"/>
  <c r="BA201"/>
  <c r="AO201"/>
  <c r="BB201"/>
  <c r="AP201"/>
  <c r="BC201"/>
  <c r="AQ201"/>
  <c r="BD201"/>
  <c r="H124" i="16"/>
  <c r="E261" i="19"/>
  <c r="H165" i="15"/>
  <c r="G261" i="19"/>
  <c r="H85" i="14"/>
  <c r="I261" i="19"/>
  <c r="K121" i="13"/>
  <c r="N121"/>
  <c r="K261" i="19"/>
  <c r="L262" i="12"/>
  <c r="M261" i="19"/>
  <c r="D183" i="9"/>
  <c r="Q261" i="5"/>
  <c r="AM202" i="17"/>
  <c r="AZ202"/>
  <c r="AN202"/>
  <c r="BA202"/>
  <c r="AO202"/>
  <c r="BB202"/>
  <c r="AP202"/>
  <c r="BC202"/>
  <c r="AQ202"/>
  <c r="BD202"/>
  <c r="BE202"/>
  <c r="C262" i="19"/>
  <c r="H125" i="16"/>
  <c r="E262" i="19"/>
  <c r="H166" i="15"/>
  <c r="G262" i="19"/>
  <c r="H86" i="14"/>
  <c r="I262" i="19"/>
  <c r="K122" i="13"/>
  <c r="N122"/>
  <c r="K262" i="19"/>
  <c r="L263" i="12"/>
  <c r="M262" i="19"/>
  <c r="D184" i="9"/>
  <c r="Q262" i="5"/>
  <c r="AM203" i="17"/>
  <c r="AZ203"/>
  <c r="AN203"/>
  <c r="BA203"/>
  <c r="AO203"/>
  <c r="BB203"/>
  <c r="AP203"/>
  <c r="BC203"/>
  <c r="AQ203"/>
  <c r="BD203"/>
  <c r="H126" i="16"/>
  <c r="E263" i="19"/>
  <c r="H167" i="15"/>
  <c r="G263" i="19"/>
  <c r="H87" i="14"/>
  <c r="I263" i="19"/>
  <c r="K123" i="13"/>
  <c r="N123"/>
  <c r="K263" i="19"/>
  <c r="L264" i="12"/>
  <c r="M263" i="19"/>
  <c r="D185" i="9"/>
  <c r="Q263" i="5"/>
  <c r="AM204" i="17"/>
  <c r="AZ204"/>
  <c r="AN204"/>
  <c r="BA204"/>
  <c r="AO204"/>
  <c r="BB204"/>
  <c r="AP204"/>
  <c r="BC204"/>
  <c r="AQ204"/>
  <c r="BD204"/>
  <c r="BE204"/>
  <c r="C264" i="19"/>
  <c r="H127" i="16"/>
  <c r="E264" i="19"/>
  <c r="H168" i="15"/>
  <c r="G264" i="19"/>
  <c r="H88" i="14"/>
  <c r="I264" i="19"/>
  <c r="K124" i="13"/>
  <c r="N124"/>
  <c r="K264" i="19"/>
  <c r="L265" i="12"/>
  <c r="M264" i="19"/>
  <c r="D186" i="9"/>
  <c r="Q264" i="5"/>
  <c r="AM205" i="17"/>
  <c r="AZ205"/>
  <c r="AN205"/>
  <c r="BA205"/>
  <c r="AO205"/>
  <c r="BB205"/>
  <c r="AP205"/>
  <c r="BC205"/>
  <c r="AQ205"/>
  <c r="BD205"/>
  <c r="H128" i="16"/>
  <c r="E265" i="19"/>
  <c r="H169" i="15"/>
  <c r="G265" i="19"/>
  <c r="H89" i="14"/>
  <c r="I265" i="19"/>
  <c r="K125" i="13"/>
  <c r="N125"/>
  <c r="K265" i="19"/>
  <c r="L266" i="12"/>
  <c r="M265" i="19"/>
  <c r="D187" i="9"/>
  <c r="Q265" i="5"/>
  <c r="AM206" i="17"/>
  <c r="AZ206"/>
  <c r="AN206"/>
  <c r="BA206"/>
  <c r="AO206"/>
  <c r="BB206"/>
  <c r="AP206"/>
  <c r="BC206"/>
  <c r="AQ206"/>
  <c r="BD206"/>
  <c r="BE206"/>
  <c r="C266" i="19"/>
  <c r="H129" i="16"/>
  <c r="E266" i="19"/>
  <c r="H170" i="15"/>
  <c r="G266" i="19"/>
  <c r="H90" i="14"/>
  <c r="I266" i="19"/>
  <c r="K126" i="13"/>
  <c r="N126"/>
  <c r="K266" i="19"/>
  <c r="L267" i="12"/>
  <c r="M266" i="19"/>
  <c r="D188" i="9"/>
  <c r="Q266" i="5"/>
  <c r="AM207" i="17"/>
  <c r="AZ207"/>
  <c r="AN207"/>
  <c r="BA207"/>
  <c r="AO207"/>
  <c r="BB207"/>
  <c r="AP207"/>
  <c r="BC207"/>
  <c r="AQ207"/>
  <c r="BD207"/>
  <c r="H130" i="16"/>
  <c r="E267" i="19"/>
  <c r="H171" i="15"/>
  <c r="G267" i="19"/>
  <c r="H91" i="14"/>
  <c r="I267" i="19"/>
  <c r="K127" i="13"/>
  <c r="N127"/>
  <c r="K267" i="19"/>
  <c r="L268" i="12"/>
  <c r="M267" i="19"/>
  <c r="D189" i="9"/>
  <c r="Q267" i="5"/>
  <c r="AM208" i="17"/>
  <c r="AZ208"/>
  <c r="AN208"/>
  <c r="BA208"/>
  <c r="AO208"/>
  <c r="BB208"/>
  <c r="AP208"/>
  <c r="BC208"/>
  <c r="AQ208"/>
  <c r="BD208"/>
  <c r="BE208"/>
  <c r="C268" i="19"/>
  <c r="H131" i="16"/>
  <c r="E268" i="19"/>
  <c r="H172" i="15"/>
  <c r="G268" i="19"/>
  <c r="H92" i="14"/>
  <c r="I268" i="19"/>
  <c r="K128" i="13"/>
  <c r="N128"/>
  <c r="K268" i="19"/>
  <c r="L269" i="12"/>
  <c r="M268" i="19"/>
  <c r="D190" i="9"/>
  <c r="Q268" i="5"/>
  <c r="AM209" i="17"/>
  <c r="AZ209"/>
  <c r="AN209"/>
  <c r="BA209"/>
  <c r="AO209"/>
  <c r="BB209"/>
  <c r="AP209"/>
  <c r="BC209"/>
  <c r="AQ209"/>
  <c r="BD209"/>
  <c r="H132" i="16"/>
  <c r="E269" i="19"/>
  <c r="H173" i="15"/>
  <c r="G269" i="19"/>
  <c r="H93" i="14"/>
  <c r="I269" i="19"/>
  <c r="K129" i="13"/>
  <c r="N129"/>
  <c r="K269" i="19"/>
  <c r="L270" i="12"/>
  <c r="M269" i="19"/>
  <c r="D191" i="9"/>
  <c r="Q269" i="5"/>
  <c r="AM210" i="17"/>
  <c r="AZ210"/>
  <c r="AN210"/>
  <c r="BA210"/>
  <c r="AO210"/>
  <c r="BB210"/>
  <c r="AP210"/>
  <c r="BC210"/>
  <c r="AQ210"/>
  <c r="BD210"/>
  <c r="BE210"/>
  <c r="C270" i="19"/>
  <c r="H133" i="16"/>
  <c r="E270" i="19"/>
  <c r="H174" i="15"/>
  <c r="G270" i="19"/>
  <c r="H94" i="14"/>
  <c r="I270" i="19"/>
  <c r="K130" i="13"/>
  <c r="N130"/>
  <c r="K270" i="19"/>
  <c r="L271" i="12"/>
  <c r="M270" i="19"/>
  <c r="D192" i="9"/>
  <c r="Q270" i="5"/>
  <c r="AM211" i="17"/>
  <c r="AZ211"/>
  <c r="AN211"/>
  <c r="BA211"/>
  <c r="AO211"/>
  <c r="BB211"/>
  <c r="AP211"/>
  <c r="BC211"/>
  <c r="AQ211"/>
  <c r="BD211"/>
  <c r="H134" i="16"/>
  <c r="E271" i="19"/>
  <c r="H175" i="15"/>
  <c r="G271" i="19"/>
  <c r="H95" i="14"/>
  <c r="I271" i="19"/>
  <c r="K131" i="13"/>
  <c r="N131"/>
  <c r="K271" i="19"/>
  <c r="L272" i="12"/>
  <c r="M271" i="19"/>
  <c r="D193" i="9"/>
  <c r="Q271" i="5"/>
  <c r="AM212" i="17"/>
  <c r="AZ212"/>
  <c r="AN212"/>
  <c r="BA212"/>
  <c r="AO212"/>
  <c r="BB212"/>
  <c r="AP212"/>
  <c r="BC212"/>
  <c r="AQ212"/>
  <c r="BD212"/>
  <c r="BE212"/>
  <c r="C272" i="19"/>
  <c r="H135" i="16"/>
  <c r="E272" i="19"/>
  <c r="H176" i="15"/>
  <c r="G272" i="19"/>
  <c r="H96" i="14"/>
  <c r="I272" i="19"/>
  <c r="K132" i="13"/>
  <c r="N132"/>
  <c r="K272" i="19"/>
  <c r="L273" i="12"/>
  <c r="M272" i="19"/>
  <c r="D194" i="9"/>
  <c r="Q272" i="5"/>
  <c r="AM213" i="17"/>
  <c r="AZ213"/>
  <c r="AN213"/>
  <c r="BA213"/>
  <c r="AO213"/>
  <c r="BB213"/>
  <c r="AP213"/>
  <c r="BC213"/>
  <c r="AQ213"/>
  <c r="BD213"/>
  <c r="H136" i="16"/>
  <c r="E273" i="19"/>
  <c r="H177" i="15"/>
  <c r="G273" i="19"/>
  <c r="H97" i="14"/>
  <c r="I273" i="19"/>
  <c r="K133" i="13"/>
  <c r="N133"/>
  <c r="K273" i="19"/>
  <c r="L274" i="12"/>
  <c r="M273" i="19"/>
  <c r="D195" i="9"/>
  <c r="Q273" i="5"/>
  <c r="AM214" i="17"/>
  <c r="AZ214"/>
  <c r="AN214"/>
  <c r="BA214"/>
  <c r="AO214"/>
  <c r="BB214"/>
  <c r="AP214"/>
  <c r="BC214"/>
  <c r="AQ214"/>
  <c r="BD214"/>
  <c r="BE214"/>
  <c r="C274" i="19"/>
  <c r="H137" i="16"/>
  <c r="E274" i="19"/>
  <c r="H178" i="15"/>
  <c r="G274" i="19"/>
  <c r="H98" i="14"/>
  <c r="I274" i="19"/>
  <c r="K134" i="13"/>
  <c r="N134"/>
  <c r="K274" i="19"/>
  <c r="L275" i="12"/>
  <c r="M274" i="19"/>
  <c r="D196" i="9"/>
  <c r="Q274" i="5"/>
  <c r="AM215" i="17"/>
  <c r="AZ215"/>
  <c r="AN215"/>
  <c r="BA215"/>
  <c r="AO215"/>
  <c r="BB215"/>
  <c r="AP215"/>
  <c r="BC215"/>
  <c r="AQ215"/>
  <c r="BD215"/>
  <c r="H138" i="16"/>
  <c r="E275" i="19"/>
  <c r="H179" i="15"/>
  <c r="G275" i="19"/>
  <c r="H99" i="14"/>
  <c r="I275" i="19"/>
  <c r="K135" i="13"/>
  <c r="N135"/>
  <c r="K275" i="19"/>
  <c r="L276" i="12"/>
  <c r="M275" i="19"/>
  <c r="D197" i="9"/>
  <c r="Q275" i="5"/>
  <c r="AM216" i="17"/>
  <c r="AZ216"/>
  <c r="AN216"/>
  <c r="BA216"/>
  <c r="AO216"/>
  <c r="BB216"/>
  <c r="AP216"/>
  <c r="BC216"/>
  <c r="AQ216"/>
  <c r="BD216"/>
  <c r="BE216"/>
  <c r="C276" i="19"/>
  <c r="H139" i="16"/>
  <c r="E276" i="19"/>
  <c r="H180" i="15"/>
  <c r="G276" i="19"/>
  <c r="H100" i="14"/>
  <c r="I276" i="19"/>
  <c r="K136" i="13"/>
  <c r="N136"/>
  <c r="K276" i="19"/>
  <c r="L277" i="12"/>
  <c r="M276" i="19"/>
  <c r="D198" i="9"/>
  <c r="Q276" i="5"/>
  <c r="AM217" i="17"/>
  <c r="AZ217"/>
  <c r="AN217"/>
  <c r="BA217"/>
  <c r="AO217"/>
  <c r="BB217"/>
  <c r="AP217"/>
  <c r="BC217"/>
  <c r="AQ217"/>
  <c r="BD217"/>
  <c r="H140" i="16"/>
  <c r="E277" i="19"/>
  <c r="H181" i="15"/>
  <c r="G277" i="19"/>
  <c r="H101" i="14"/>
  <c r="I277" i="19"/>
  <c r="K137" i="13"/>
  <c r="N137"/>
  <c r="K277" i="19"/>
  <c r="L278" i="12"/>
  <c r="M277" i="19"/>
  <c r="D199" i="9"/>
  <c r="Q277" i="5"/>
  <c r="AM218" i="17"/>
  <c r="AZ218"/>
  <c r="AN218"/>
  <c r="BA218"/>
  <c r="AO218"/>
  <c r="BB218"/>
  <c r="AP218"/>
  <c r="BC218"/>
  <c r="AQ218"/>
  <c r="BD218"/>
  <c r="BE218"/>
  <c r="C278" i="19"/>
  <c r="H141" i="16"/>
  <c r="E278" i="19"/>
  <c r="H182" i="15"/>
  <c r="G278" i="19"/>
  <c r="H102" i="14"/>
  <c r="I278" i="19"/>
  <c r="K138" i="13"/>
  <c r="N138"/>
  <c r="K278" i="19"/>
  <c r="L279" i="12"/>
  <c r="M278" i="19"/>
  <c r="D200" i="9"/>
  <c r="Q278" i="5"/>
  <c r="AM219" i="17"/>
  <c r="AZ219"/>
  <c r="AN219"/>
  <c r="BA219"/>
  <c r="AO219"/>
  <c r="BB219"/>
  <c r="AP219"/>
  <c r="BC219"/>
  <c r="AQ219"/>
  <c r="BD219"/>
  <c r="H142" i="16"/>
  <c r="E279" i="19"/>
  <c r="H183" i="15"/>
  <c r="G279" i="19"/>
  <c r="H103" i="14"/>
  <c r="I279" i="19"/>
  <c r="K139" i="13"/>
  <c r="N139"/>
  <c r="K279" i="19"/>
  <c r="L280" i="12"/>
  <c r="M279" i="19"/>
  <c r="AM220" i="17"/>
  <c r="AZ220"/>
  <c r="AN220"/>
  <c r="BA220"/>
  <c r="AO220"/>
  <c r="BB220"/>
  <c r="BE220"/>
  <c r="C280" i="19"/>
  <c r="AP220" i="17"/>
  <c r="BC220"/>
  <c r="AQ220"/>
  <c r="BD220"/>
  <c r="D201" i="9"/>
  <c r="Q279" i="5"/>
  <c r="H143" i="16"/>
  <c r="E280" i="19"/>
  <c r="H184" i="15"/>
  <c r="G280" i="19"/>
  <c r="H104" i="14"/>
  <c r="I280" i="19"/>
  <c r="K140" i="13"/>
  <c r="N140"/>
  <c r="K280" i="19"/>
  <c r="L281" i="12"/>
  <c r="M280" i="19"/>
  <c r="D202" i="9"/>
  <c r="Q280" i="5"/>
  <c r="AM221" i="17"/>
  <c r="AZ221"/>
  <c r="AN221"/>
  <c r="BA221"/>
  <c r="AO221"/>
  <c r="BB221"/>
  <c r="AP221"/>
  <c r="BC221"/>
  <c r="AQ221"/>
  <c r="BD221"/>
  <c r="H144" i="16"/>
  <c r="E281" i="19"/>
  <c r="H185" i="15"/>
  <c r="G281" i="19"/>
  <c r="H105" i="14"/>
  <c r="I281" i="19"/>
  <c r="K141" i="13"/>
  <c r="N141"/>
  <c r="K281" i="19"/>
  <c r="L282" i="12"/>
  <c r="M281" i="19"/>
  <c r="D203" i="9"/>
  <c r="Q281" i="5"/>
  <c r="AM222" i="17"/>
  <c r="AZ222"/>
  <c r="AN222"/>
  <c r="BA222"/>
  <c r="AO222"/>
  <c r="BB222"/>
  <c r="AP222"/>
  <c r="BC222"/>
  <c r="AQ222"/>
  <c r="BD222"/>
  <c r="BE222"/>
  <c r="C282" i="19"/>
  <c r="H145" i="16"/>
  <c r="E282" i="19"/>
  <c r="H186" i="15"/>
  <c r="G282" i="19"/>
  <c r="H106" i="14"/>
  <c r="I282" i="19"/>
  <c r="K142" i="13"/>
  <c r="N142"/>
  <c r="K282" i="19"/>
  <c r="L283" i="12"/>
  <c r="M282" i="19"/>
  <c r="D204" i="9"/>
  <c r="Q282" i="5"/>
  <c r="AM223" i="17"/>
  <c r="AZ223"/>
  <c r="AN223"/>
  <c r="BA223"/>
  <c r="AO223"/>
  <c r="BB223"/>
  <c r="AP223"/>
  <c r="BC223"/>
  <c r="AQ223"/>
  <c r="BD223"/>
  <c r="H146" i="16"/>
  <c r="E283" i="19"/>
  <c r="H187" i="15"/>
  <c r="G283" i="19"/>
  <c r="H107" i="14"/>
  <c r="I283" i="19"/>
  <c r="L284" i="12"/>
  <c r="M283" i="19"/>
  <c r="D205" i="9"/>
  <c r="Q283" i="5"/>
  <c r="AM224" i="17"/>
  <c r="AZ224"/>
  <c r="AN224"/>
  <c r="BA224"/>
  <c r="AO224"/>
  <c r="BB224"/>
  <c r="AP224"/>
  <c r="BC224"/>
  <c r="AQ224"/>
  <c r="BD224"/>
  <c r="BE224"/>
  <c r="C284" i="19"/>
  <c r="E284"/>
  <c r="H188" i="15"/>
  <c r="G284" i="19"/>
  <c r="H108" i="14"/>
  <c r="I284" i="19"/>
  <c r="L285" i="12"/>
  <c r="M284" i="19"/>
  <c r="D206" i="9"/>
  <c r="Q284" i="5"/>
  <c r="AM225" i="17"/>
  <c r="AZ225"/>
  <c r="AN225"/>
  <c r="BA225"/>
  <c r="AO225"/>
  <c r="BB225"/>
  <c r="AP225"/>
  <c r="BC225"/>
  <c r="AQ225"/>
  <c r="BD225"/>
  <c r="BE225"/>
  <c r="C285" i="19"/>
  <c r="H148" i="16"/>
  <c r="E285" i="19"/>
  <c r="H189" i="15"/>
  <c r="G285" i="19"/>
  <c r="H109" i="14"/>
  <c r="I285" i="19"/>
  <c r="K145" i="13"/>
  <c r="N145"/>
  <c r="K285" i="19"/>
  <c r="L286" i="12"/>
  <c r="M285" i="19"/>
  <c r="D207" i="9"/>
  <c r="Q285" i="5"/>
  <c r="AM226" i="17"/>
  <c r="AZ226"/>
  <c r="AN226"/>
  <c r="BA226"/>
  <c r="AO226"/>
  <c r="BB226"/>
  <c r="AP226"/>
  <c r="BC226"/>
  <c r="AQ226"/>
  <c r="BD226"/>
  <c r="H149" i="16"/>
  <c r="E286" i="19"/>
  <c r="H190" i="15"/>
  <c r="G286" i="19"/>
  <c r="H110" i="14"/>
  <c r="I286" i="19"/>
  <c r="L287" i="12"/>
  <c r="M286" i="19"/>
  <c r="D208" i="9"/>
  <c r="Q286" i="5"/>
  <c r="AM227" i="17"/>
  <c r="AZ227"/>
  <c r="AN227"/>
  <c r="BA227"/>
  <c r="AO227"/>
  <c r="BB227"/>
  <c r="AP227"/>
  <c r="BC227"/>
  <c r="AQ227"/>
  <c r="BD227"/>
  <c r="BE227"/>
  <c r="C287" i="19"/>
  <c r="H150" i="16"/>
  <c r="E287" i="19"/>
  <c r="H191" i="15"/>
  <c r="G287" i="19"/>
  <c r="H111" i="14"/>
  <c r="I287" i="19"/>
  <c r="K147" i="13"/>
  <c r="N147"/>
  <c r="K287" i="19"/>
  <c r="L288" i="12"/>
  <c r="M287" i="19"/>
  <c r="D209" i="9"/>
  <c r="Q287" i="5"/>
  <c r="AM228" i="17"/>
  <c r="AZ228"/>
  <c r="AN228"/>
  <c r="BA228"/>
  <c r="AO228"/>
  <c r="BB228"/>
  <c r="AP228"/>
  <c r="BC228"/>
  <c r="AQ228"/>
  <c r="BD228"/>
  <c r="H151" i="16"/>
  <c r="E288" i="19"/>
  <c r="H192" i="15"/>
  <c r="G288" i="19"/>
  <c r="H112" i="14"/>
  <c r="I288" i="19"/>
  <c r="L289" i="12"/>
  <c r="M288" i="19"/>
  <c r="D210" i="9"/>
  <c r="Q288" i="5"/>
  <c r="AM229" i="17"/>
  <c r="AZ229"/>
  <c r="AN229"/>
  <c r="BA229"/>
  <c r="AO229"/>
  <c r="BB229"/>
  <c r="AP229"/>
  <c r="BC229"/>
  <c r="AQ229"/>
  <c r="BD229"/>
  <c r="BE229"/>
  <c r="C289" i="19"/>
  <c r="H152" i="16"/>
  <c r="E289" i="19"/>
  <c r="H193" i="15"/>
  <c r="G289" i="19"/>
  <c r="H113" i="14"/>
  <c r="I289" i="19"/>
  <c r="K149" i="13"/>
  <c r="N149"/>
  <c r="K289" i="19"/>
  <c r="L290" i="12"/>
  <c r="M289" i="19"/>
  <c r="D211" i="9"/>
  <c r="Q289" i="5"/>
  <c r="AM230" i="17"/>
  <c r="AZ230"/>
  <c r="AN230"/>
  <c r="BA230"/>
  <c r="AO230"/>
  <c r="BB230"/>
  <c r="AP230"/>
  <c r="BC230"/>
  <c r="AQ230"/>
  <c r="BD230"/>
  <c r="H153" i="16"/>
  <c r="E290" i="19"/>
  <c r="H194" i="15"/>
  <c r="G290" i="19"/>
  <c r="H114" i="14"/>
  <c r="I290" i="19"/>
  <c r="K150" i="13"/>
  <c r="N150"/>
  <c r="K290" i="19"/>
  <c r="L291" i="12"/>
  <c r="M290" i="19"/>
  <c r="D212" i="9"/>
  <c r="Q290" i="5"/>
  <c r="AM231" i="17"/>
  <c r="AZ231"/>
  <c r="AN231"/>
  <c r="BA231"/>
  <c r="AO231"/>
  <c r="BB231"/>
  <c r="AP231"/>
  <c r="BC231"/>
  <c r="AQ231"/>
  <c r="BD231"/>
  <c r="BE231"/>
  <c r="C291" i="19"/>
  <c r="H154" i="16"/>
  <c r="E291" i="19"/>
  <c r="H195" i="15"/>
  <c r="G291" i="19"/>
  <c r="H115" i="14"/>
  <c r="I291" i="19"/>
  <c r="K151" i="13"/>
  <c r="N151"/>
  <c r="K291" i="19"/>
  <c r="L292" i="12"/>
  <c r="M291" i="19"/>
  <c r="D213" i="9"/>
  <c r="Q291" i="5"/>
  <c r="AM232" i="17"/>
  <c r="AZ232"/>
  <c r="AN232"/>
  <c r="BA232"/>
  <c r="AO232"/>
  <c r="BB232"/>
  <c r="AP232"/>
  <c r="BC232"/>
  <c r="AQ232"/>
  <c r="BD232"/>
  <c r="H155" i="16"/>
  <c r="E292" i="19"/>
  <c r="H196" i="15"/>
  <c r="G292" i="19"/>
  <c r="H116" i="14"/>
  <c r="I292" i="19"/>
  <c r="L293" i="12"/>
  <c r="M292" i="19"/>
  <c r="D214" i="9"/>
  <c r="Q292" i="5"/>
  <c r="AM233" i="17"/>
  <c r="AZ233"/>
  <c r="AN233"/>
  <c r="BA233"/>
  <c r="AO233"/>
  <c r="BB233"/>
  <c r="AP233"/>
  <c r="BC233"/>
  <c r="AQ233"/>
  <c r="BD233"/>
  <c r="BE233"/>
  <c r="C293" i="19"/>
  <c r="H156" i="16"/>
  <c r="E293" i="19"/>
  <c r="H197" i="15"/>
  <c r="G293" i="19"/>
  <c r="H117" i="14"/>
  <c r="I293" i="19"/>
  <c r="K153" i="13"/>
  <c r="N153"/>
  <c r="K293" i="19"/>
  <c r="L294" i="12"/>
  <c r="M293" i="19"/>
  <c r="D215" i="9"/>
  <c r="Q293" i="5"/>
  <c r="AM234" i="17"/>
  <c r="AZ234"/>
  <c r="AN234"/>
  <c r="BA234"/>
  <c r="AO234"/>
  <c r="BB234"/>
  <c r="AP234"/>
  <c r="BC234"/>
  <c r="AQ234"/>
  <c r="BD234"/>
  <c r="H157" i="16"/>
  <c r="E294" i="19"/>
  <c r="H198" i="15"/>
  <c r="G294" i="19"/>
  <c r="H118" i="14"/>
  <c r="I294" i="19"/>
  <c r="K154" i="13"/>
  <c r="N154"/>
  <c r="K294" i="19"/>
  <c r="L295" i="12"/>
  <c r="M294" i="19"/>
  <c r="D216" i="9"/>
  <c r="Q294" i="5"/>
  <c r="AM235" i="17"/>
  <c r="AZ235"/>
  <c r="AN235"/>
  <c r="BA235"/>
  <c r="AO235"/>
  <c r="BB235"/>
  <c r="AP235"/>
  <c r="BC235"/>
  <c r="AQ235"/>
  <c r="BD235"/>
  <c r="H158" i="16"/>
  <c r="E295" i="19"/>
  <c r="H199" i="15"/>
  <c r="G295" i="19"/>
  <c r="H119" i="14"/>
  <c r="I295" i="19"/>
  <c r="K155" i="13"/>
  <c r="N155"/>
  <c r="K295" i="19"/>
  <c r="L296" i="12"/>
  <c r="M295" i="19"/>
  <c r="D217" i="9"/>
  <c r="Q295" i="5"/>
  <c r="AM236" i="17"/>
  <c r="AZ236"/>
  <c r="AN236"/>
  <c r="BA236"/>
  <c r="AO236"/>
  <c r="BB236"/>
  <c r="AP236"/>
  <c r="BC236"/>
  <c r="AQ236"/>
  <c r="BD236"/>
  <c r="H159" i="16"/>
  <c r="E296" i="19"/>
  <c r="H200" i="15"/>
  <c r="G296" i="19"/>
  <c r="H120" i="14"/>
  <c r="I296" i="19"/>
  <c r="K156" i="13"/>
  <c r="N156"/>
  <c r="K296" i="19"/>
  <c r="L297" i="12"/>
  <c r="M296" i="19"/>
  <c r="D218" i="9"/>
  <c r="Q296" i="5"/>
  <c r="AM237" i="17"/>
  <c r="AZ237"/>
  <c r="AN237"/>
  <c r="BA237"/>
  <c r="AO237"/>
  <c r="BB237"/>
  <c r="AP237"/>
  <c r="BC237"/>
  <c r="AQ237"/>
  <c r="BD237"/>
  <c r="H160" i="16"/>
  <c r="E297" i="19"/>
  <c r="H201" i="15"/>
  <c r="G297" i="19"/>
  <c r="H121" i="14"/>
  <c r="I297" i="19"/>
  <c r="K157" i="13"/>
  <c r="N157"/>
  <c r="K297" i="19"/>
  <c r="L298" i="12"/>
  <c r="M297" i="19"/>
  <c r="D108" i="10"/>
  <c r="P297" i="5"/>
  <c r="D219" i="9"/>
  <c r="Q297" i="5"/>
  <c r="AM238" i="17"/>
  <c r="AZ238"/>
  <c r="AN238"/>
  <c r="BA238"/>
  <c r="AO238"/>
  <c r="BB238"/>
  <c r="AP238"/>
  <c r="BC238"/>
  <c r="AQ238"/>
  <c r="BD238"/>
  <c r="H161" i="16"/>
  <c r="E298" i="19"/>
  <c r="H202" i="15"/>
  <c r="G298" i="19"/>
  <c r="H122" i="14"/>
  <c r="I298" i="19"/>
  <c r="K158" i="13"/>
  <c r="N158"/>
  <c r="K298" i="19"/>
  <c r="L299" i="12"/>
  <c r="M298" i="19"/>
  <c r="D109" i="10"/>
  <c r="P298" i="5"/>
  <c r="D220" i="9"/>
  <c r="Q298" i="5"/>
  <c r="AM239" i="17"/>
  <c r="AZ239"/>
  <c r="AN239"/>
  <c r="BA239"/>
  <c r="AO239"/>
  <c r="BB239"/>
  <c r="AP239"/>
  <c r="BC239"/>
  <c r="AQ239"/>
  <c r="BD239"/>
  <c r="H162" i="16"/>
  <c r="E299" i="19"/>
  <c r="H203" i="15"/>
  <c r="G299" i="19"/>
  <c r="H123" i="14"/>
  <c r="I299" i="19"/>
  <c r="K159" i="13"/>
  <c r="N159"/>
  <c r="K299" i="19"/>
  <c r="L300" i="12"/>
  <c r="M299" i="19"/>
  <c r="D110" i="10"/>
  <c r="P299" i="5"/>
  <c r="D221" i="9"/>
  <c r="Q299" i="5"/>
  <c r="AM240" i="17"/>
  <c r="AZ240"/>
  <c r="AN240"/>
  <c r="BA240"/>
  <c r="AO240"/>
  <c r="BB240"/>
  <c r="AP240"/>
  <c r="BC240"/>
  <c r="AQ240"/>
  <c r="BD240"/>
  <c r="H163" i="16"/>
  <c r="E300" i="19"/>
  <c r="H204" i="15"/>
  <c r="G300" i="19"/>
  <c r="H124" i="14"/>
  <c r="I300" i="19"/>
  <c r="L301" i="12"/>
  <c r="M300" i="19"/>
  <c r="D111" i="10"/>
  <c r="P300" i="5"/>
  <c r="D222" i="9"/>
  <c r="Q300" i="5"/>
  <c r="AM241" i="17"/>
  <c r="AZ241"/>
  <c r="AN241"/>
  <c r="BA241"/>
  <c r="AO241"/>
  <c r="BB241"/>
  <c r="AP241"/>
  <c r="BC241"/>
  <c r="AQ241"/>
  <c r="BD241"/>
  <c r="H164" i="16"/>
  <c r="E301" i="19"/>
  <c r="H205" i="15"/>
  <c r="G301" i="19"/>
  <c r="H125" i="14"/>
  <c r="I301" i="19"/>
  <c r="K161" i="13"/>
  <c r="N161"/>
  <c r="K301" i="19"/>
  <c r="L302" i="12"/>
  <c r="M301" i="19"/>
  <c r="D112" i="10"/>
  <c r="P301" i="5"/>
  <c r="D223" i="9"/>
  <c r="Q301" i="5"/>
  <c r="AM242" i="17"/>
  <c r="AZ242"/>
  <c r="AN242"/>
  <c r="BA242"/>
  <c r="AO242"/>
  <c r="BB242"/>
  <c r="AP242"/>
  <c r="BC242"/>
  <c r="AQ242"/>
  <c r="BD242"/>
  <c r="H165" i="16"/>
  <c r="E302" i="19"/>
  <c r="H206" i="15"/>
  <c r="G302" i="19"/>
  <c r="H126" i="14"/>
  <c r="I302" i="19"/>
  <c r="L303" i="12"/>
  <c r="M302" i="19"/>
  <c r="D113" i="10"/>
  <c r="P302" i="5"/>
  <c r="D224" i="9"/>
  <c r="Q302" i="5"/>
  <c r="AM243" i="17"/>
  <c r="AZ243"/>
  <c r="AN243"/>
  <c r="BA243"/>
  <c r="AO243"/>
  <c r="BB243"/>
  <c r="AP243"/>
  <c r="BC243"/>
  <c r="AQ243"/>
  <c r="BD243"/>
  <c r="H166" i="16"/>
  <c r="E303" i="19"/>
  <c r="H207" i="15"/>
  <c r="G303" i="19"/>
  <c r="H127" i="14"/>
  <c r="I303" i="19"/>
  <c r="K163" i="13"/>
  <c r="N163"/>
  <c r="K303" i="19"/>
  <c r="L304" i="12"/>
  <c r="M303" i="19"/>
  <c r="D114" i="10"/>
  <c r="P303" i="5"/>
  <c r="D225" i="9"/>
  <c r="Q303" i="5"/>
  <c r="AM244" i="17"/>
  <c r="AZ244"/>
  <c r="AN244"/>
  <c r="BA244"/>
  <c r="AO244"/>
  <c r="BB244"/>
  <c r="AP244"/>
  <c r="BC244"/>
  <c r="AQ244"/>
  <c r="BD244"/>
  <c r="H167" i="16"/>
  <c r="E304" i="19"/>
  <c r="H208" i="15"/>
  <c r="G304" i="19"/>
  <c r="H128" i="14"/>
  <c r="I304" i="19"/>
  <c r="L305" i="12"/>
  <c r="M304" i="19"/>
  <c r="AM245" i="17"/>
  <c r="AZ245"/>
  <c r="AN245"/>
  <c r="BA245"/>
  <c r="AO245"/>
  <c r="BB245"/>
  <c r="BE245"/>
  <c r="C305" i="19"/>
  <c r="AP245" i="17"/>
  <c r="BC245"/>
  <c r="AQ245"/>
  <c r="BD245"/>
  <c r="D115" i="10"/>
  <c r="P304" i="5"/>
  <c r="D226" i="9"/>
  <c r="Q304" i="5"/>
  <c r="H168" i="16"/>
  <c r="E305" i="19"/>
  <c r="H209" i="15"/>
  <c r="G305" i="19"/>
  <c r="H129" i="14"/>
  <c r="I305" i="19"/>
  <c r="K165" i="13"/>
  <c r="N165"/>
  <c r="K305" i="19"/>
  <c r="L306" i="12"/>
  <c r="M305" i="19"/>
  <c r="D116" i="10"/>
  <c r="P305" i="5"/>
  <c r="D227" i="9"/>
  <c r="Q305" i="5"/>
  <c r="AM246" i="17"/>
  <c r="AZ246"/>
  <c r="AN246"/>
  <c r="BA246"/>
  <c r="AO246"/>
  <c r="BB246"/>
  <c r="AP246"/>
  <c r="BC246"/>
  <c r="AQ246"/>
  <c r="BD246"/>
  <c r="H169" i="16"/>
  <c r="E306" i="19"/>
  <c r="H210" i="15"/>
  <c r="G306" i="19"/>
  <c r="H130" i="14"/>
  <c r="I306" i="19"/>
  <c r="K166" i="13"/>
  <c r="N166"/>
  <c r="K306" i="19"/>
  <c r="L307" i="12"/>
  <c r="M306" i="19"/>
  <c r="D117" i="10"/>
  <c r="P306" i="5"/>
  <c r="D228" i="9"/>
  <c r="Q306" i="5"/>
  <c r="AM247" i="17"/>
  <c r="AZ247"/>
  <c r="AN247"/>
  <c r="BA247"/>
  <c r="AO247"/>
  <c r="BB247"/>
  <c r="AP247"/>
  <c r="BC247"/>
  <c r="AQ247"/>
  <c r="BD247"/>
  <c r="H170" i="16"/>
  <c r="E307" i="19"/>
  <c r="H211" i="15"/>
  <c r="G307" i="19"/>
  <c r="H131" i="14"/>
  <c r="I307" i="19"/>
  <c r="K167" i="13"/>
  <c r="N167"/>
  <c r="K307" i="19"/>
  <c r="L308" i="12"/>
  <c r="M307" i="19"/>
  <c r="D118" i="10"/>
  <c r="P307" i="5"/>
  <c r="D229" i="9"/>
  <c r="Q307" i="5"/>
  <c r="AM248" i="17"/>
  <c r="AZ248"/>
  <c r="AN248"/>
  <c r="BA248"/>
  <c r="AO248"/>
  <c r="BB248"/>
  <c r="AP248"/>
  <c r="BC248"/>
  <c r="AQ248"/>
  <c r="BD248"/>
  <c r="H171" i="16"/>
  <c r="E308" i="19"/>
  <c r="H212" i="15"/>
  <c r="G308" i="19"/>
  <c r="H132" i="14"/>
  <c r="I308" i="19"/>
  <c r="K168" i="13"/>
  <c r="N168"/>
  <c r="K308" i="19"/>
  <c r="L309" i="12"/>
  <c r="M308" i="19"/>
  <c r="D119" i="10"/>
  <c r="P308" i="5"/>
  <c r="D230" i="9"/>
  <c r="Q308" i="5"/>
  <c r="AM249" i="17"/>
  <c r="AZ249"/>
  <c r="AN249"/>
  <c r="BA249"/>
  <c r="AO249"/>
  <c r="BB249"/>
  <c r="AP249"/>
  <c r="BC249"/>
  <c r="AQ249"/>
  <c r="BD249"/>
  <c r="H172" i="16"/>
  <c r="E309" i="19"/>
  <c r="H213" i="15"/>
  <c r="G309" i="19"/>
  <c r="H133" i="14"/>
  <c r="I309" i="19"/>
  <c r="L310" i="12"/>
  <c r="M309" i="19"/>
  <c r="D120" i="10"/>
  <c r="P309" i="5"/>
  <c r="D231" i="9"/>
  <c r="Q309" i="5"/>
  <c r="AM250" i="17"/>
  <c r="AZ250"/>
  <c r="AN250"/>
  <c r="BA250"/>
  <c r="AO250"/>
  <c r="BB250"/>
  <c r="AP250"/>
  <c r="BC250"/>
  <c r="AQ250"/>
  <c r="BD250"/>
  <c r="H173" i="16"/>
  <c r="E310" i="19"/>
  <c r="H214" i="15"/>
  <c r="G310" i="19"/>
  <c r="H134" i="14"/>
  <c r="I310" i="19"/>
  <c r="K170" i="13"/>
  <c r="N170"/>
  <c r="K310" i="19"/>
  <c r="L311" i="12"/>
  <c r="M310" i="19"/>
  <c r="D121" i="10"/>
  <c r="P310" i="5"/>
  <c r="D232" i="9"/>
  <c r="Q310" i="5"/>
  <c r="AM251" i="17"/>
  <c r="AZ251"/>
  <c r="AN251"/>
  <c r="BA251"/>
  <c r="AO251"/>
  <c r="BB251"/>
  <c r="AP251"/>
  <c r="BC251"/>
  <c r="AQ251"/>
  <c r="BD251"/>
  <c r="H174" i="16"/>
  <c r="E311" i="19"/>
  <c r="H215" i="15"/>
  <c r="G311" i="19"/>
  <c r="H135" i="14"/>
  <c r="I311" i="19"/>
  <c r="K171" i="13"/>
  <c r="N171"/>
  <c r="K311" i="19"/>
  <c r="L312" i="12"/>
  <c r="M311" i="19"/>
  <c r="D122" i="10"/>
  <c r="P311" i="5"/>
  <c r="D233" i="9"/>
  <c r="Q311" i="5"/>
  <c r="AM252" i="17"/>
  <c r="AZ252"/>
  <c r="AN252"/>
  <c r="BA252"/>
  <c r="AO252"/>
  <c r="BB252"/>
  <c r="AP252"/>
  <c r="BC252"/>
  <c r="AQ252"/>
  <c r="BD252"/>
  <c r="H175" i="16"/>
  <c r="E312" i="19"/>
  <c r="H216" i="15"/>
  <c r="G312" i="19"/>
  <c r="H136" i="14"/>
  <c r="I312" i="19"/>
  <c r="L313" i="12"/>
  <c r="M312" i="19"/>
  <c r="D123" i="10"/>
  <c r="P312" i="5"/>
  <c r="D234" i="9"/>
  <c r="Q312" i="5"/>
  <c r="AM253" i="17"/>
  <c r="AZ253"/>
  <c r="BE253"/>
  <c r="C313" i="19"/>
  <c r="AN253" i="17"/>
  <c r="BA253"/>
  <c r="AO253"/>
  <c r="BB253"/>
  <c r="AP253"/>
  <c r="BC253"/>
  <c r="AQ253"/>
  <c r="BD253"/>
  <c r="H176" i="16"/>
  <c r="E313" i="19"/>
  <c r="H217" i="15"/>
  <c r="G313" i="19"/>
  <c r="H137" i="14"/>
  <c r="I313" i="19"/>
  <c r="L314" i="12"/>
  <c r="M313" i="19"/>
  <c r="D124" i="10"/>
  <c r="P313" i="5"/>
  <c r="D235" i="9"/>
  <c r="Q313" i="5"/>
  <c r="AM254" i="17"/>
  <c r="AZ254"/>
  <c r="AN254"/>
  <c r="BA254"/>
  <c r="AO254"/>
  <c r="BB254"/>
  <c r="AP254"/>
  <c r="BC254"/>
  <c r="AQ254"/>
  <c r="BD254"/>
  <c r="H177" i="16"/>
  <c r="E314" i="19"/>
  <c r="H218" i="15"/>
  <c r="G314" i="19"/>
  <c r="H138" i="14"/>
  <c r="I314" i="19"/>
  <c r="L315" i="12"/>
  <c r="M314" i="19"/>
  <c r="D125" i="10"/>
  <c r="P314" i="5"/>
  <c r="D236" i="9"/>
  <c r="Q314" i="5"/>
  <c r="H178" i="16"/>
  <c r="E315" i="19"/>
  <c r="H219" i="15"/>
  <c r="G315" i="19"/>
  <c r="H139" i="14"/>
  <c r="I315" i="19"/>
  <c r="L316" i="12"/>
  <c r="M315" i="19"/>
  <c r="D126" i="10"/>
  <c r="P315" i="5"/>
  <c r="D237" i="9"/>
  <c r="Q315" i="5"/>
  <c r="H179" i="16"/>
  <c r="E316" i="19"/>
  <c r="H220" i="15"/>
  <c r="G316" i="19"/>
  <c r="H140" i="14"/>
  <c r="I316" i="19"/>
  <c r="L317" i="12"/>
  <c r="M316" i="19"/>
  <c r="D127" i="10"/>
  <c r="P316" i="5"/>
  <c r="D238" i="9"/>
  <c r="Q316" i="5"/>
  <c r="H180" i="16"/>
  <c r="E317" i="19"/>
  <c r="H221" i="15"/>
  <c r="G317" i="19"/>
  <c r="H141" i="14"/>
  <c r="I317" i="19"/>
  <c r="L318" i="12"/>
  <c r="M317" i="19"/>
  <c r="D128" i="10"/>
  <c r="P317" i="5"/>
  <c r="D239" i="9"/>
  <c r="Q317" i="5"/>
  <c r="C318" i="19"/>
  <c r="C440"/>
  <c r="H181" i="16"/>
  <c r="E318" i="19"/>
  <c r="H222" i="15"/>
  <c r="G318" i="19"/>
  <c r="H142" i="14"/>
  <c r="I318" i="19"/>
  <c r="L319" i="12"/>
  <c r="M318" i="19"/>
  <c r="D129" i="10"/>
  <c r="P318" i="5"/>
  <c r="D240" i="9"/>
  <c r="Q318" i="5"/>
  <c r="H182" i="16"/>
  <c r="E319" i="19"/>
  <c r="H223" i="15"/>
  <c r="G319" i="19"/>
  <c r="H143" i="14"/>
  <c r="I319" i="19"/>
  <c r="L320" i="12"/>
  <c r="M319" i="19"/>
  <c r="D130" i="10"/>
  <c r="P319" i="5"/>
  <c r="D241" i="9"/>
  <c r="Q319" i="5"/>
  <c r="H183" i="16"/>
  <c r="E320" i="19"/>
  <c r="H224" i="15"/>
  <c r="G320" i="19"/>
  <c r="H144" i="14"/>
  <c r="I320" i="19"/>
  <c r="L321" i="12"/>
  <c r="M320" i="19"/>
  <c r="D131" i="10"/>
  <c r="P320" i="5"/>
  <c r="D242" i="9"/>
  <c r="Q320" i="5"/>
  <c r="H184" i="16"/>
  <c r="E321" i="19"/>
  <c r="H225" i="15"/>
  <c r="G321" i="19"/>
  <c r="H145" i="14"/>
  <c r="I321" i="19"/>
  <c r="L322" i="12"/>
  <c r="M321" i="19"/>
  <c r="D132" i="10"/>
  <c r="P321" i="5"/>
  <c r="D243" i="9"/>
  <c r="Q321" i="5"/>
  <c r="H185" i="16"/>
  <c r="E322" i="19"/>
  <c r="H226" i="15"/>
  <c r="G322" i="19"/>
  <c r="H146" i="14"/>
  <c r="I322" i="19"/>
  <c r="L323" i="12"/>
  <c r="M322" i="19"/>
  <c r="D133" i="10"/>
  <c r="P322" i="5"/>
  <c r="D244" i="9"/>
  <c r="Q322" i="5"/>
  <c r="H186" i="16"/>
  <c r="E323" i="19"/>
  <c r="H227" i="15"/>
  <c r="G323" i="19"/>
  <c r="H147" i="14"/>
  <c r="I323" i="19"/>
  <c r="L324" i="12"/>
  <c r="M323" i="19"/>
  <c r="D134" i="10"/>
  <c r="P323" i="5"/>
  <c r="D245" i="9"/>
  <c r="Q323" i="5"/>
  <c r="H187" i="16"/>
  <c r="E324" i="19"/>
  <c r="H228" i="15"/>
  <c r="G324" i="19"/>
  <c r="H148" i="14"/>
  <c r="I324" i="19"/>
  <c r="L325" i="12"/>
  <c r="M324" i="19"/>
  <c r="D135" i="10"/>
  <c r="P324" i="5"/>
  <c r="D246" i="9"/>
  <c r="Q324" i="5"/>
  <c r="H188" i="16"/>
  <c r="E325" i="19"/>
  <c r="H229" i="15"/>
  <c r="G325" i="19"/>
  <c r="H149" i="14"/>
  <c r="I325" i="19"/>
  <c r="L326" i="12"/>
  <c r="M325" i="19"/>
  <c r="D136" i="10"/>
  <c r="P325" i="5"/>
  <c r="D247" i="9"/>
  <c r="Q325" i="5"/>
  <c r="H189" i="16"/>
  <c r="E326" i="19"/>
  <c r="H230" i="15"/>
  <c r="G326" i="19"/>
  <c r="I326"/>
  <c r="L327" i="12"/>
  <c r="M326" i="19"/>
  <c r="D137" i="10"/>
  <c r="P326" i="5"/>
  <c r="D248" i="9"/>
  <c r="Q326" i="5"/>
  <c r="H190" i="16"/>
  <c r="E327" i="19"/>
  <c r="H231" i="15"/>
  <c r="G327" i="19"/>
  <c r="I327"/>
  <c r="L328" i="12"/>
  <c r="M327" i="19"/>
  <c r="D138" i="10"/>
  <c r="P327" i="5"/>
  <c r="D249" i="9"/>
  <c r="Q327" i="5"/>
  <c r="H191" i="16"/>
  <c r="E328" i="19"/>
  <c r="H232" i="15"/>
  <c r="G328" i="19"/>
  <c r="H152" i="14"/>
  <c r="I328" i="19"/>
  <c r="L329" i="12"/>
  <c r="M328" i="19"/>
  <c r="D139" i="10"/>
  <c r="P328" i="5"/>
  <c r="D250" i="9"/>
  <c r="Q328" i="5"/>
  <c r="H192" i="16"/>
  <c r="E329" i="19"/>
  <c r="H233" i="15"/>
  <c r="G329" i="19"/>
  <c r="I329"/>
  <c r="L330" i="12"/>
  <c r="M329" i="19"/>
  <c r="D140" i="10"/>
  <c r="P329" i="5"/>
  <c r="D251" i="9"/>
  <c r="Q329" i="5"/>
  <c r="H193" i="16"/>
  <c r="E330" i="19"/>
  <c r="H234" i="15"/>
  <c r="G330" i="19"/>
  <c r="I330"/>
  <c r="L331" i="12"/>
  <c r="M330" i="19"/>
  <c r="D141" i="10"/>
  <c r="P330" i="5"/>
  <c r="D252" i="9"/>
  <c r="Q330" i="5"/>
  <c r="H194" i="16"/>
  <c r="E331" i="19"/>
  <c r="H235" i="15"/>
  <c r="G331" i="19"/>
  <c r="H155" i="14"/>
  <c r="I331" i="19"/>
  <c r="L332" i="12"/>
  <c r="M331" i="19"/>
  <c r="D142" i="10"/>
  <c r="P331" i="5"/>
  <c r="D253" i="9"/>
  <c r="Q331" i="5"/>
  <c r="H195" i="16"/>
  <c r="E332" i="19"/>
  <c r="H236" i="15"/>
  <c r="G332" i="19"/>
  <c r="I332"/>
  <c r="L333" i="12"/>
  <c r="M332" i="19"/>
  <c r="D143" i="10"/>
  <c r="P332" i="5"/>
  <c r="D254" i="9"/>
  <c r="Q332" i="5"/>
  <c r="H196" i="16"/>
  <c r="E333" i="19"/>
  <c r="H237" i="15"/>
  <c r="G333" i="19"/>
  <c r="H157" i="14"/>
  <c r="I333" i="19"/>
  <c r="L334" i="12"/>
  <c r="M333" i="19"/>
  <c r="D144" i="10"/>
  <c r="P333" i="5"/>
  <c r="D255" i="9"/>
  <c r="Q333" i="5"/>
  <c r="H197" i="16"/>
  <c r="E334" i="19"/>
  <c r="L335" i="12"/>
  <c r="M334" i="19"/>
  <c r="AC336" i="12"/>
  <c r="Y336"/>
  <c r="M198" i="16"/>
  <c r="H198"/>
  <c r="E335" i="19"/>
  <c r="D145" i="10"/>
  <c r="P334" i="5"/>
  <c r="H199" i="16"/>
  <c r="E336" i="19"/>
  <c r="E5" i="4"/>
  <c r="AC337" i="12"/>
  <c r="Y337"/>
  <c r="H200" i="16"/>
  <c r="E337" i="19"/>
  <c r="E6" i="4"/>
  <c r="AC338" i="12"/>
  <c r="Y338"/>
  <c r="X336" i="5"/>
  <c r="O337" i="19"/>
  <c r="H201" i="16"/>
  <c r="E338" i="19"/>
  <c r="E7" i="4"/>
  <c r="AC339" i="12"/>
  <c r="Y339"/>
  <c r="AA339"/>
  <c r="O338" i="19"/>
  <c r="E339"/>
  <c r="E8" i="4"/>
  <c r="AC340" i="12"/>
  <c r="Y340"/>
  <c r="D149" i="10"/>
  <c r="P338" i="5"/>
  <c r="E340" i="19"/>
  <c r="E9" i="4"/>
  <c r="AC341" i="12"/>
  <c r="Y341"/>
  <c r="AA341"/>
  <c r="D150" i="10"/>
  <c r="P339" i="5"/>
  <c r="E341" i="19"/>
  <c r="E10" i="4"/>
  <c r="AC342" i="12"/>
  <c r="Y342"/>
  <c r="D151" i="10"/>
  <c r="P340" i="5"/>
  <c r="E342" i="19"/>
  <c r="E11" i="4"/>
  <c r="AC343" i="12"/>
  <c r="Y343"/>
  <c r="AA343"/>
  <c r="E343" i="19"/>
  <c r="E12" i="4"/>
  <c r="AC344" i="12"/>
  <c r="Y344"/>
  <c r="AA344"/>
  <c r="D153" i="10"/>
  <c r="P342" i="5"/>
  <c r="D264" i="9"/>
  <c r="Q342" i="5"/>
  <c r="E344" i="19"/>
  <c r="E13" i="4"/>
  <c r="AC345" i="12"/>
  <c r="Y345"/>
  <c r="AA345"/>
  <c r="D154" i="10"/>
  <c r="P343" i="5"/>
  <c r="D265" i="9"/>
  <c r="Q343" i="5"/>
  <c r="E345" i="19"/>
  <c r="E14" i="4"/>
  <c r="AC346" i="12"/>
  <c r="Y346"/>
  <c r="AA346"/>
  <c r="L346"/>
  <c r="D155" i="10"/>
  <c r="P344" i="5"/>
  <c r="D266" i="9"/>
  <c r="Q344" i="5"/>
  <c r="E346" i="19"/>
  <c r="E15" i="4"/>
  <c r="AC347" i="12"/>
  <c r="Y347"/>
  <c r="D156" i="10"/>
  <c r="P345" i="5"/>
  <c r="D267" i="9"/>
  <c r="Q345" i="5"/>
  <c r="E347" i="19"/>
  <c r="E16" i="4"/>
  <c r="AC348" i="12"/>
  <c r="Y348"/>
  <c r="L348"/>
  <c r="M347" i="19" s="1"/>
  <c r="D157" i="10"/>
  <c r="P346" i="5"/>
  <c r="D268" i="9"/>
  <c r="Q346" i="5"/>
  <c r="X346"/>
  <c r="O347" i="19" s="1"/>
  <c r="E348"/>
  <c r="E17" i="4"/>
  <c r="AC349" i="12"/>
  <c r="Y349"/>
  <c r="L349"/>
  <c r="M348" i="19" s="1"/>
  <c r="D158" i="10"/>
  <c r="P347" i="5"/>
  <c r="D269" i="9"/>
  <c r="Q347" i="5"/>
  <c r="E349" i="19"/>
  <c r="E18" i="4"/>
  <c r="AC350" i="12"/>
  <c r="Y350"/>
  <c r="L350"/>
  <c r="M349" i="19" s="1"/>
  <c r="D159" i="10"/>
  <c r="P348" i="5"/>
  <c r="D270" i="9"/>
  <c r="Q348" i="5"/>
  <c r="E350" i="19"/>
  <c r="E19" i="4"/>
  <c r="AC351" i="12"/>
  <c r="Y351"/>
  <c r="L351"/>
  <c r="M350" i="19" s="1"/>
  <c r="D160" i="10"/>
  <c r="P349" i="5"/>
  <c r="D271" i="9"/>
  <c r="Q349" i="5"/>
  <c r="E351" i="19"/>
  <c r="E20" i="4"/>
  <c r="AC352" i="12"/>
  <c r="Y352"/>
  <c r="L352"/>
  <c r="M351" i="19" s="1"/>
  <c r="D272" i="9"/>
  <c r="Q350" i="5"/>
  <c r="E352" i="19"/>
  <c r="E21" i="4"/>
  <c r="AC353" i="12"/>
  <c r="Y353"/>
  <c r="L353"/>
  <c r="M352" i="19" s="1"/>
  <c r="D273" i="9"/>
  <c r="Q351" i="5"/>
  <c r="E353" i="19"/>
  <c r="E22" i="4"/>
  <c r="AC354" i="12"/>
  <c r="Y354"/>
  <c r="L354"/>
  <c r="M353" i="19" s="1"/>
  <c r="D274" i="9"/>
  <c r="Q352" i="5"/>
  <c r="X352"/>
  <c r="O353" i="19" s="1"/>
  <c r="E354"/>
  <c r="E23" i="4"/>
  <c r="AC355" i="12"/>
  <c r="Y355"/>
  <c r="L355"/>
  <c r="M354" i="19" s="1"/>
  <c r="D275" i="9"/>
  <c r="Q353" i="5"/>
  <c r="E355" i="19"/>
  <c r="E24" i="4"/>
  <c r="AC356" i="12"/>
  <c r="Y356"/>
  <c r="L356"/>
  <c r="M355" i="19" s="1"/>
  <c r="D276" i="9"/>
  <c r="Q354" i="5"/>
  <c r="E356" i="19"/>
  <c r="E25" i="4"/>
  <c r="AC357" i="12"/>
  <c r="Y357"/>
  <c r="E357" i="19"/>
  <c r="E26" i="4"/>
  <c r="AC358" i="12"/>
  <c r="Y358"/>
  <c r="O357" i="19"/>
  <c r="E358"/>
  <c r="E27" i="4"/>
  <c r="AC359" i="12"/>
  <c r="Y359"/>
  <c r="O358" i="19"/>
  <c r="E359"/>
  <c r="E28" i="4"/>
  <c r="AC360" i="12"/>
  <c r="Y360"/>
  <c r="L360"/>
  <c r="M359" i="19" s="1"/>
  <c r="O359"/>
  <c r="E360"/>
  <c r="E29" i="4"/>
  <c r="AC361" i="12"/>
  <c r="Y361"/>
  <c r="E361" i="19"/>
  <c r="E30" i="4"/>
  <c r="AC362" i="12"/>
  <c r="Y362"/>
  <c r="L362"/>
  <c r="M361" i="19" s="1"/>
  <c r="E362"/>
  <c r="H158" i="14"/>
  <c r="I362" i="19"/>
  <c r="E31" i="4"/>
  <c r="AC363" i="12"/>
  <c r="Y363"/>
  <c r="L363"/>
  <c r="M362" i="19" s="1"/>
  <c r="E363"/>
  <c r="E32" i="4"/>
  <c r="AC364" i="12"/>
  <c r="Y364"/>
  <c r="E364" i="19"/>
  <c r="H159" i="14"/>
  <c r="I364" i="19"/>
  <c r="E33" i="4"/>
  <c r="AC365" i="12"/>
  <c r="Y365"/>
  <c r="L365"/>
  <c r="M364" i="19" s="1"/>
  <c r="E365"/>
  <c r="E34" i="4"/>
  <c r="AC366" i="12"/>
  <c r="Y366"/>
  <c r="L366"/>
  <c r="M365" i="19" s="1"/>
  <c r="E366"/>
  <c r="E35" i="4"/>
  <c r="AC367" i="12"/>
  <c r="Y367"/>
  <c r="L367"/>
  <c r="M366" i="19" s="1"/>
  <c r="E367"/>
  <c r="E36" i="4"/>
  <c r="AC368" i="12"/>
  <c r="Y368"/>
  <c r="E368" i="19"/>
  <c r="AC369" i="12"/>
  <c r="Y369"/>
  <c r="AC370"/>
  <c r="Y370"/>
  <c r="L370"/>
  <c r="M369" i="19"/>
  <c r="O369"/>
  <c r="AC371" i="12"/>
  <c r="Y371"/>
  <c r="L371"/>
  <c r="M370" i="19" s="1"/>
  <c r="M451" s="1"/>
  <c r="L174" i="9"/>
  <c r="P91" i="6"/>
  <c r="L91"/>
  <c r="M91"/>
  <c r="L173" i="9"/>
  <c r="P90" i="6"/>
  <c r="Q90" s="1"/>
  <c r="L90"/>
  <c r="M90"/>
  <c r="L172" i="9"/>
  <c r="P89" i="6"/>
  <c r="L89"/>
  <c r="M89"/>
  <c r="L169" i="9"/>
  <c r="P86" i="6"/>
  <c r="Q86"/>
  <c r="L86"/>
  <c r="M86"/>
  <c r="L167" i="9"/>
  <c r="P84" i="6"/>
  <c r="L84"/>
  <c r="M84"/>
  <c r="L163" i="9"/>
  <c r="P80" i="6"/>
  <c r="Q80" s="1"/>
  <c r="L80"/>
  <c r="M80"/>
  <c r="L152" i="9"/>
  <c r="P69" i="6"/>
  <c r="L150" i="9"/>
  <c r="P67" i="6"/>
  <c r="G166" i="10"/>
  <c r="E166"/>
  <c r="D166"/>
  <c r="B166"/>
  <c r="S372" i="12"/>
  <c r="U372"/>
  <c r="F161"/>
  <c r="F159"/>
  <c r="F156"/>
  <c r="K372"/>
  <c r="I372"/>
  <c r="AD372"/>
  <c r="AB372"/>
  <c r="AC372"/>
  <c r="AA316"/>
  <c r="AA317"/>
  <c r="AA318"/>
  <c r="AA319"/>
  <c r="AA320"/>
  <c r="AA321"/>
  <c r="AA322"/>
  <c r="AA323"/>
  <c r="AA324"/>
  <c r="AA325"/>
  <c r="AA326"/>
  <c r="AA327"/>
  <c r="AA328"/>
  <c r="AA329"/>
  <c r="AA330"/>
  <c r="AA331"/>
  <c r="AA332"/>
  <c r="AA333"/>
  <c r="AA334"/>
  <c r="AA335"/>
  <c r="Z372"/>
  <c r="Y372"/>
  <c r="W372"/>
  <c r="R335"/>
  <c r="R334"/>
  <c r="R333"/>
  <c r="R332"/>
  <c r="R330"/>
  <c r="R327"/>
  <c r="R326"/>
  <c r="R325"/>
  <c r="R324"/>
  <c r="R323"/>
  <c r="R322"/>
  <c r="R321"/>
  <c r="R320"/>
  <c r="R319"/>
  <c r="R318"/>
  <c r="R317"/>
  <c r="R316"/>
  <c r="R328"/>
  <c r="R329"/>
  <c r="R331"/>
  <c r="Q372"/>
  <c r="N372"/>
  <c r="P372"/>
  <c r="D372"/>
  <c r="AG372"/>
  <c r="AF372"/>
  <c r="I61" i="13"/>
  <c r="I59"/>
  <c r="I58"/>
  <c r="I57"/>
  <c r="I56"/>
  <c r="I55"/>
  <c r="I54"/>
  <c r="N252" i="17"/>
  <c r="N6"/>
  <c r="N7"/>
  <c r="N9"/>
  <c r="N11"/>
  <c r="N12"/>
  <c r="N27"/>
  <c r="N72"/>
  <c r="N77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J107"/>
  <c r="K107"/>
  <c r="L107"/>
  <c r="M107"/>
  <c r="N107"/>
  <c r="I108"/>
  <c r="J108"/>
  <c r="K108"/>
  <c r="N108"/>
  <c r="L108"/>
  <c r="M108"/>
  <c r="I109"/>
  <c r="J109"/>
  <c r="K109"/>
  <c r="N109"/>
  <c r="L109"/>
  <c r="M109"/>
  <c r="I110"/>
  <c r="N110"/>
  <c r="J110"/>
  <c r="K110"/>
  <c r="L110"/>
  <c r="M110"/>
  <c r="I111"/>
  <c r="N111"/>
  <c r="J111"/>
  <c r="K111"/>
  <c r="L111"/>
  <c r="M111"/>
  <c r="I112"/>
  <c r="N112"/>
  <c r="J112"/>
  <c r="K112"/>
  <c r="L112"/>
  <c r="M112"/>
  <c r="I113"/>
  <c r="N113"/>
  <c r="J113"/>
  <c r="K113"/>
  <c r="L113"/>
  <c r="M113"/>
  <c r="I117"/>
  <c r="N117"/>
  <c r="J117"/>
  <c r="K117"/>
  <c r="L117"/>
  <c r="M117"/>
  <c r="I118"/>
  <c r="N118"/>
  <c r="J118"/>
  <c r="K118"/>
  <c r="L118"/>
  <c r="M118"/>
  <c r="I119"/>
  <c r="N119"/>
  <c r="J119"/>
  <c r="K119"/>
  <c r="L119"/>
  <c r="M119"/>
  <c r="I120"/>
  <c r="N120"/>
  <c r="J120"/>
  <c r="K120"/>
  <c r="L120"/>
  <c r="M120"/>
  <c r="I121"/>
  <c r="N121"/>
  <c r="J121"/>
  <c r="K121"/>
  <c r="L121"/>
  <c r="M121"/>
  <c r="I122"/>
  <c r="N122"/>
  <c r="J122"/>
  <c r="K122"/>
  <c r="L122"/>
  <c r="M122"/>
  <c r="I123"/>
  <c r="N123"/>
  <c r="J123"/>
  <c r="K123"/>
  <c r="L123"/>
  <c r="M123"/>
  <c r="I124"/>
  <c r="N124"/>
  <c r="J124"/>
  <c r="K124"/>
  <c r="L124"/>
  <c r="M124"/>
  <c r="I125"/>
  <c r="N125"/>
  <c r="J125"/>
  <c r="K125"/>
  <c r="L125"/>
  <c r="M125"/>
  <c r="I126"/>
  <c r="N126"/>
  <c r="J126"/>
  <c r="K126"/>
  <c r="L126"/>
  <c r="M126"/>
  <c r="I127"/>
  <c r="N127"/>
  <c r="J127"/>
  <c r="K127"/>
  <c r="L127"/>
  <c r="M127"/>
  <c r="I128"/>
  <c r="N128"/>
  <c r="J128"/>
  <c r="K128"/>
  <c r="L128"/>
  <c r="M128"/>
  <c r="I129"/>
  <c r="N129"/>
  <c r="J129"/>
  <c r="K129"/>
  <c r="L129"/>
  <c r="M129"/>
  <c r="I130"/>
  <c r="N130"/>
  <c r="J130"/>
  <c r="K130"/>
  <c r="L130"/>
  <c r="M130"/>
  <c r="I131"/>
  <c r="N131"/>
  <c r="J131"/>
  <c r="K131"/>
  <c r="L131"/>
  <c r="M131"/>
  <c r="I132"/>
  <c r="N132"/>
  <c r="J132"/>
  <c r="K132"/>
  <c r="L132"/>
  <c r="M132"/>
  <c r="I133"/>
  <c r="N133"/>
  <c r="J133"/>
  <c r="K133"/>
  <c r="L133"/>
  <c r="M133"/>
  <c r="J134"/>
  <c r="K134"/>
  <c r="L134"/>
  <c r="M134"/>
  <c r="N134"/>
  <c r="I135"/>
  <c r="J135"/>
  <c r="K135"/>
  <c r="L135"/>
  <c r="M135"/>
  <c r="N135"/>
  <c r="I136"/>
  <c r="J136"/>
  <c r="K136"/>
  <c r="L136"/>
  <c r="M136"/>
  <c r="N136"/>
  <c r="I137"/>
  <c r="J137"/>
  <c r="K137"/>
  <c r="L137"/>
  <c r="M137"/>
  <c r="N137"/>
  <c r="I138"/>
  <c r="J138"/>
  <c r="K138"/>
  <c r="L138"/>
  <c r="M138"/>
  <c r="N138"/>
  <c r="I139"/>
  <c r="J139"/>
  <c r="K139"/>
  <c r="L139"/>
  <c r="M139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3"/>
  <c r="N254"/>
  <c r="M256"/>
  <c r="L256"/>
  <c r="K256"/>
  <c r="J256"/>
  <c r="I256"/>
  <c r="O370" i="19"/>
  <c r="O371"/>
  <c r="Q371"/>
  <c r="H238" i="15"/>
  <c r="L378" i="19"/>
  <c r="B378"/>
  <c r="D378"/>
  <c r="F378"/>
  <c r="H378"/>
  <c r="J378"/>
  <c r="L379"/>
  <c r="B379"/>
  <c r="D379"/>
  <c r="F379"/>
  <c r="H379"/>
  <c r="J379"/>
  <c r="L380"/>
  <c r="B380"/>
  <c r="D380"/>
  <c r="F380"/>
  <c r="H380"/>
  <c r="J380"/>
  <c r="L381"/>
  <c r="B381"/>
  <c r="D381"/>
  <c r="F381"/>
  <c r="H381"/>
  <c r="J381"/>
  <c r="L382"/>
  <c r="B382"/>
  <c r="D382"/>
  <c r="F382"/>
  <c r="H382"/>
  <c r="J382"/>
  <c r="L383"/>
  <c r="B383"/>
  <c r="D383"/>
  <c r="F383"/>
  <c r="H383"/>
  <c r="J383"/>
  <c r="L384"/>
  <c r="B384"/>
  <c r="D384"/>
  <c r="F384"/>
  <c r="H384"/>
  <c r="J384"/>
  <c r="L385"/>
  <c r="B385"/>
  <c r="D385"/>
  <c r="F385"/>
  <c r="H385"/>
  <c r="J385"/>
  <c r="L386"/>
  <c r="B386"/>
  <c r="D386"/>
  <c r="F386"/>
  <c r="H386"/>
  <c r="J386"/>
  <c r="L387"/>
  <c r="B387"/>
  <c r="D387"/>
  <c r="F387"/>
  <c r="H387"/>
  <c r="J387"/>
  <c r="L388"/>
  <c r="B388"/>
  <c r="D388"/>
  <c r="F388"/>
  <c r="H388"/>
  <c r="J388"/>
  <c r="B389"/>
  <c r="L389"/>
  <c r="D389"/>
  <c r="F389"/>
  <c r="H389"/>
  <c r="J389"/>
  <c r="B390"/>
  <c r="L390"/>
  <c r="D390"/>
  <c r="F390"/>
  <c r="H390"/>
  <c r="J390"/>
  <c r="B391"/>
  <c r="L391"/>
  <c r="D391"/>
  <c r="F391"/>
  <c r="H391"/>
  <c r="J391"/>
  <c r="B392"/>
  <c r="D392"/>
  <c r="L392"/>
  <c r="F392"/>
  <c r="H392"/>
  <c r="J392"/>
  <c r="B393"/>
  <c r="L393"/>
  <c r="D393"/>
  <c r="F393"/>
  <c r="H393"/>
  <c r="J393"/>
  <c r="B394"/>
  <c r="L394"/>
  <c r="D394"/>
  <c r="F394"/>
  <c r="H394"/>
  <c r="J394"/>
  <c r="B395"/>
  <c r="L395"/>
  <c r="D395"/>
  <c r="F395"/>
  <c r="H395"/>
  <c r="J395"/>
  <c r="B396"/>
  <c r="L396"/>
  <c r="D396"/>
  <c r="F396"/>
  <c r="H396"/>
  <c r="J396"/>
  <c r="B397"/>
  <c r="F397"/>
  <c r="L397"/>
  <c r="D397"/>
  <c r="H397"/>
  <c r="J397"/>
  <c r="B398"/>
  <c r="F398"/>
  <c r="L398"/>
  <c r="D398"/>
  <c r="H398"/>
  <c r="J398"/>
  <c r="B399"/>
  <c r="F399"/>
  <c r="L399"/>
  <c r="D399"/>
  <c r="H399"/>
  <c r="J399"/>
  <c r="B400"/>
  <c r="F400"/>
  <c r="L400"/>
  <c r="D400"/>
  <c r="H400"/>
  <c r="J400"/>
  <c r="B401"/>
  <c r="L401"/>
  <c r="D401"/>
  <c r="F401"/>
  <c r="H401"/>
  <c r="J401"/>
  <c r="B402"/>
  <c r="L402"/>
  <c r="D402"/>
  <c r="F402"/>
  <c r="H402"/>
  <c r="J402"/>
  <c r="B403"/>
  <c r="F403"/>
  <c r="L403"/>
  <c r="D403"/>
  <c r="H403"/>
  <c r="J403"/>
  <c r="B404"/>
  <c r="L404"/>
  <c r="D404"/>
  <c r="F404"/>
  <c r="H404"/>
  <c r="J404"/>
  <c r="B405"/>
  <c r="F405"/>
  <c r="L405"/>
  <c r="D405"/>
  <c r="H405"/>
  <c r="J405"/>
  <c r="B406"/>
  <c r="D406"/>
  <c r="F406"/>
  <c r="H406"/>
  <c r="J406"/>
  <c r="L406"/>
  <c r="B407"/>
  <c r="D407"/>
  <c r="F407"/>
  <c r="H407"/>
  <c r="J407"/>
  <c r="B408"/>
  <c r="D408"/>
  <c r="F408"/>
  <c r="H408"/>
  <c r="J408"/>
  <c r="B409"/>
  <c r="D409"/>
  <c r="F409"/>
  <c r="H409"/>
  <c r="J409"/>
  <c r="B410"/>
  <c r="D410"/>
  <c r="F410"/>
  <c r="H410"/>
  <c r="J410"/>
  <c r="L410"/>
  <c r="B411"/>
  <c r="D411"/>
  <c r="F411"/>
  <c r="H411"/>
  <c r="J411"/>
  <c r="L411"/>
  <c r="B412"/>
  <c r="D412"/>
  <c r="F412"/>
  <c r="H412"/>
  <c r="J412"/>
  <c r="L412"/>
  <c r="B413"/>
  <c r="D413"/>
  <c r="F413"/>
  <c r="H413"/>
  <c r="J413"/>
  <c r="L413"/>
  <c r="B414"/>
  <c r="D414"/>
  <c r="F414"/>
  <c r="H414"/>
  <c r="J414"/>
  <c r="L414"/>
  <c r="B415"/>
  <c r="D415"/>
  <c r="F415"/>
  <c r="H415"/>
  <c r="J415"/>
  <c r="L415"/>
  <c r="B416"/>
  <c r="D416"/>
  <c r="F416"/>
  <c r="H416"/>
  <c r="J416"/>
  <c r="L416"/>
  <c r="D417"/>
  <c r="F417"/>
  <c r="H417"/>
  <c r="J417"/>
  <c r="L417"/>
  <c r="D418"/>
  <c r="F418"/>
  <c r="H418"/>
  <c r="J418"/>
  <c r="L418"/>
  <c r="D419"/>
  <c r="H419"/>
  <c r="J419"/>
  <c r="L419"/>
  <c r="F420"/>
  <c r="J420"/>
  <c r="D421"/>
  <c r="H421"/>
  <c r="L421"/>
  <c r="F422"/>
  <c r="J422"/>
  <c r="B423"/>
  <c r="F423"/>
  <c r="J423"/>
  <c r="D424"/>
  <c r="H424"/>
  <c r="D425"/>
  <c r="H425"/>
  <c r="F426"/>
  <c r="J426"/>
  <c r="D427"/>
  <c r="H427"/>
  <c r="F428"/>
  <c r="J428"/>
  <c r="D429"/>
  <c r="H429"/>
  <c r="F430"/>
  <c r="J430"/>
  <c r="D431"/>
  <c r="H431"/>
  <c r="F432"/>
  <c r="J432"/>
  <c r="D433"/>
  <c r="F433"/>
  <c r="H433"/>
  <c r="F434"/>
  <c r="J434"/>
  <c r="D435"/>
  <c r="H435"/>
  <c r="J435"/>
  <c r="F436"/>
  <c r="J436"/>
  <c r="D437"/>
  <c r="H437"/>
  <c r="J437"/>
  <c r="F438"/>
  <c r="J438"/>
  <c r="D439"/>
  <c r="H439"/>
  <c r="B440"/>
  <c r="D440"/>
  <c r="H440"/>
  <c r="J440"/>
  <c r="F441"/>
  <c r="B441"/>
  <c r="J441"/>
  <c r="F442"/>
  <c r="B442"/>
  <c r="J442"/>
  <c r="F443"/>
  <c r="B443"/>
  <c r="J443"/>
  <c r="B444"/>
  <c r="F444"/>
  <c r="H444"/>
  <c r="J444"/>
  <c r="D445"/>
  <c r="B445"/>
  <c r="F445"/>
  <c r="H445"/>
  <c r="J445"/>
  <c r="B446"/>
  <c r="F446"/>
  <c r="H446"/>
  <c r="J446"/>
  <c r="B447"/>
  <c r="F447"/>
  <c r="H447"/>
  <c r="J447"/>
  <c r="D448"/>
  <c r="B448"/>
  <c r="F448"/>
  <c r="H448"/>
  <c r="J448"/>
  <c r="H449"/>
  <c r="B449"/>
  <c r="F449"/>
  <c r="J449"/>
  <c r="D450"/>
  <c r="N368"/>
  <c r="N369"/>
  <c r="N450" s="1"/>
  <c r="B450"/>
  <c r="F450"/>
  <c r="H450"/>
  <c r="J450"/>
  <c r="N370"/>
  <c r="N371"/>
  <c r="N451"/>
  <c r="B451"/>
  <c r="D451"/>
  <c r="F451"/>
  <c r="H451"/>
  <c r="J451"/>
  <c r="E372"/>
  <c r="I372"/>
  <c r="F372"/>
  <c r="J372"/>
  <c r="D457"/>
  <c r="D458"/>
  <c r="D459"/>
  <c r="D460"/>
  <c r="D462"/>
  <c r="D464"/>
  <c r="D466"/>
  <c r="C470"/>
  <c r="C475"/>
  <c r="E470"/>
  <c r="E471"/>
  <c r="E472"/>
  <c r="E475"/>
  <c r="G470"/>
  <c r="G471"/>
  <c r="G473"/>
  <c r="G475"/>
  <c r="I470"/>
  <c r="I471"/>
  <c r="I473"/>
  <c r="I475"/>
  <c r="K470"/>
  <c r="K471"/>
  <c r="K472"/>
  <c r="K475"/>
  <c r="B470"/>
  <c r="B471"/>
  <c r="B475"/>
  <c r="D470"/>
  <c r="D471"/>
  <c r="D472"/>
  <c r="D473"/>
  <c r="D475"/>
  <c r="F470"/>
  <c r="F471"/>
  <c r="F472"/>
  <c r="F473"/>
  <c r="F475"/>
  <c r="H470"/>
  <c r="H471"/>
  <c r="H472"/>
  <c r="H474"/>
  <c r="J470"/>
  <c r="J471"/>
  <c r="J472"/>
  <c r="J473"/>
  <c r="J475"/>
  <c r="L470"/>
  <c r="L471"/>
  <c r="C457"/>
  <c r="C466"/>
  <c r="C467"/>
  <c r="E459"/>
  <c r="E461"/>
  <c r="E463"/>
  <c r="E465"/>
  <c r="E467"/>
  <c r="G457"/>
  <c r="G459"/>
  <c r="G461"/>
  <c r="G463"/>
  <c r="G465"/>
  <c r="G467"/>
  <c r="I457"/>
  <c r="I458"/>
  <c r="I459"/>
  <c r="I461"/>
  <c r="I463"/>
  <c r="I465"/>
  <c r="I467"/>
  <c r="K457"/>
  <c r="K458"/>
  <c r="K460"/>
  <c r="K462"/>
  <c r="K463"/>
  <c r="K466"/>
  <c r="K467"/>
  <c r="B457"/>
  <c r="B458"/>
  <c r="B459"/>
  <c r="B466"/>
  <c r="B467"/>
  <c r="F457"/>
  <c r="F458"/>
  <c r="F459"/>
  <c r="F460"/>
  <c r="F462"/>
  <c r="F464"/>
  <c r="F466"/>
  <c r="F467"/>
  <c r="H457"/>
  <c r="H458"/>
  <c r="H459"/>
  <c r="H460"/>
  <c r="H461"/>
  <c r="H463"/>
  <c r="H465"/>
  <c r="H467"/>
  <c r="J457"/>
  <c r="J458"/>
  <c r="J459"/>
  <c r="J460"/>
  <c r="J462"/>
  <c r="J464"/>
  <c r="J466"/>
  <c r="J467"/>
  <c r="L457"/>
  <c r="L460"/>
  <c r="L461"/>
  <c r="C378"/>
  <c r="C379"/>
  <c r="C380"/>
  <c r="C381"/>
  <c r="C382"/>
  <c r="C383"/>
  <c r="C384"/>
  <c r="C385"/>
  <c r="C386"/>
  <c r="C387"/>
  <c r="C388"/>
  <c r="C389"/>
  <c r="C390"/>
  <c r="C392"/>
  <c r="C394"/>
  <c r="C395"/>
  <c r="C396"/>
  <c r="C397"/>
  <c r="C398"/>
  <c r="C400"/>
  <c r="C402"/>
  <c r="C411"/>
  <c r="C413"/>
  <c r="C415"/>
  <c r="C427"/>
  <c r="C441"/>
  <c r="C442"/>
  <c r="C443"/>
  <c r="C444"/>
  <c r="C445"/>
  <c r="C446"/>
  <c r="C447"/>
  <c r="C448"/>
  <c r="C449"/>
  <c r="C450"/>
  <c r="C451"/>
  <c r="E378"/>
  <c r="E379"/>
  <c r="E380"/>
  <c r="E381"/>
  <c r="E382"/>
  <c r="E383"/>
  <c r="E384"/>
  <c r="E385"/>
  <c r="E386"/>
  <c r="E387"/>
  <c r="E388"/>
  <c r="E389"/>
  <c r="E390"/>
  <c r="E391"/>
  <c r="E393"/>
  <c r="E394"/>
  <c r="E395"/>
  <c r="E396"/>
  <c r="E397"/>
  <c r="E398"/>
  <c r="E399"/>
  <c r="E400"/>
  <c r="E401"/>
  <c r="E402"/>
  <c r="E403"/>
  <c r="E404"/>
  <c r="E405"/>
  <c r="E407"/>
  <c r="E409"/>
  <c r="E411"/>
  <c r="E413"/>
  <c r="E415"/>
  <c r="E417"/>
  <c r="E419"/>
  <c r="E420"/>
  <c r="E421"/>
  <c r="E422"/>
  <c r="E423"/>
  <c r="E424"/>
  <c r="E425"/>
  <c r="E427"/>
  <c r="E429"/>
  <c r="E431"/>
  <c r="E433"/>
  <c r="E435"/>
  <c r="E437"/>
  <c r="E438"/>
  <c r="E439"/>
  <c r="E441"/>
  <c r="E443"/>
  <c r="E445"/>
  <c r="E447"/>
  <c r="E449"/>
  <c r="E451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9"/>
  <c r="G401"/>
  <c r="G402"/>
  <c r="G403"/>
  <c r="G404"/>
  <c r="G405"/>
  <c r="G407"/>
  <c r="G409"/>
  <c r="G411"/>
  <c r="G413"/>
  <c r="G415"/>
  <c r="G417"/>
  <c r="G419"/>
  <c r="G420"/>
  <c r="G421"/>
  <c r="G422"/>
  <c r="G423"/>
  <c r="G424"/>
  <c r="G425"/>
  <c r="G427"/>
  <c r="G429"/>
  <c r="G431"/>
  <c r="G433"/>
  <c r="G435"/>
  <c r="G437"/>
  <c r="G438"/>
  <c r="G439"/>
  <c r="G441"/>
  <c r="G443"/>
  <c r="G444"/>
  <c r="G445"/>
  <c r="G446"/>
  <c r="G447"/>
  <c r="G448"/>
  <c r="G449"/>
  <c r="G450"/>
  <c r="G451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8"/>
  <c r="I409"/>
  <c r="I410"/>
  <c r="I411"/>
  <c r="I412"/>
  <c r="I414"/>
  <c r="I416"/>
  <c r="I418"/>
  <c r="I420"/>
  <c r="I421"/>
  <c r="I422"/>
  <c r="I423"/>
  <c r="I424"/>
  <c r="I426"/>
  <c r="I428"/>
  <c r="I430"/>
  <c r="I432"/>
  <c r="I434"/>
  <c r="I436"/>
  <c r="I438"/>
  <c r="I440"/>
  <c r="I442"/>
  <c r="I444"/>
  <c r="I445"/>
  <c r="I446"/>
  <c r="I447"/>
  <c r="I448"/>
  <c r="I450"/>
  <c r="I451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8"/>
  <c r="K410"/>
  <c r="K411"/>
  <c r="K412"/>
  <c r="K414"/>
  <c r="K416"/>
  <c r="K417"/>
  <c r="K418"/>
  <c r="K420"/>
  <c r="K422"/>
  <c r="K424"/>
  <c r="K426"/>
  <c r="K427"/>
  <c r="K428"/>
  <c r="K429"/>
  <c r="K430"/>
  <c r="K431"/>
  <c r="K432"/>
  <c r="K436"/>
  <c r="K439"/>
  <c r="K440"/>
  <c r="K441"/>
  <c r="K442"/>
  <c r="K443"/>
  <c r="K444"/>
  <c r="K445"/>
  <c r="K446"/>
  <c r="K447"/>
  <c r="K448"/>
  <c r="K449"/>
  <c r="K450"/>
  <c r="K451"/>
  <c r="O451"/>
  <c r="F277" i="9"/>
  <c r="B277"/>
  <c r="L255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K144" i="10"/>
  <c r="L144"/>
  <c r="M144"/>
  <c r="N172" i="6"/>
  <c r="K143" i="10"/>
  <c r="L143"/>
  <c r="M143"/>
  <c r="N171" i="6"/>
  <c r="K142" i="10"/>
  <c r="L142"/>
  <c r="M142"/>
  <c r="N170" i="6"/>
  <c r="K141" i="10"/>
  <c r="L141"/>
  <c r="M141"/>
  <c r="N169" i="6"/>
  <c r="K140" i="10"/>
  <c r="L140"/>
  <c r="M140"/>
  <c r="N168" i="6"/>
  <c r="K139" i="10"/>
  <c r="L139"/>
  <c r="M139"/>
  <c r="N167" i="6"/>
  <c r="K138" i="10"/>
  <c r="L138"/>
  <c r="M138"/>
  <c r="N166" i="6"/>
  <c r="K137" i="10"/>
  <c r="L137"/>
  <c r="M137"/>
  <c r="N165" i="6"/>
  <c r="K136" i="10"/>
  <c r="L136"/>
  <c r="M136"/>
  <c r="N164" i="6"/>
  <c r="K135" i="10"/>
  <c r="L135"/>
  <c r="M135"/>
  <c r="N163" i="6"/>
  <c r="K134" i="10"/>
  <c r="L134"/>
  <c r="M134"/>
  <c r="N162" i="6"/>
  <c r="K133" i="10"/>
  <c r="L133"/>
  <c r="M133"/>
  <c r="N161" i="6"/>
  <c r="K132" i="10"/>
  <c r="L132"/>
  <c r="M132"/>
  <c r="N160" i="6"/>
  <c r="K131" i="10"/>
  <c r="L131"/>
  <c r="M131"/>
  <c r="N159" i="6"/>
  <c r="K130" i="10"/>
  <c r="L130"/>
  <c r="M130"/>
  <c r="N158" i="6"/>
  <c r="K129" i="10"/>
  <c r="L129"/>
  <c r="M129"/>
  <c r="N157" i="6"/>
  <c r="K128" i="10"/>
  <c r="L128"/>
  <c r="M128"/>
  <c r="N156" i="6"/>
  <c r="K127" i="10"/>
  <c r="L127"/>
  <c r="M127"/>
  <c r="N155" i="6"/>
  <c r="K126" i="10"/>
  <c r="L126"/>
  <c r="M126"/>
  <c r="N154" i="6"/>
  <c r="K125" i="10"/>
  <c r="L125"/>
  <c r="M125"/>
  <c r="N153" i="6"/>
  <c r="K124" i="10"/>
  <c r="L124"/>
  <c r="M124"/>
  <c r="N152" i="6"/>
  <c r="K123" i="10"/>
  <c r="L123"/>
  <c r="M123"/>
  <c r="N151" i="6"/>
  <c r="K122" i="10"/>
  <c r="L122"/>
  <c r="M122"/>
  <c r="N150" i="6"/>
  <c r="K121" i="10"/>
  <c r="L121"/>
  <c r="M121"/>
  <c r="N149" i="6"/>
  <c r="K120" i="10"/>
  <c r="L120"/>
  <c r="M120"/>
  <c r="N148" i="6"/>
  <c r="K119" i="10"/>
  <c r="L119"/>
  <c r="M119"/>
  <c r="N147" i="6"/>
  <c r="K118" i="10"/>
  <c r="L118"/>
  <c r="M118"/>
  <c r="N146" i="6"/>
  <c r="K117" i="10"/>
  <c r="L117"/>
  <c r="M117"/>
  <c r="N145" i="6"/>
  <c r="K116" i="10"/>
  <c r="L116"/>
  <c r="M116"/>
  <c r="N144" i="6"/>
  <c r="K115" i="10"/>
  <c r="L115"/>
  <c r="M115"/>
  <c r="N143" i="6"/>
  <c r="K114" i="10"/>
  <c r="L114"/>
  <c r="M114"/>
  <c r="N142" i="6"/>
  <c r="K113" i="10"/>
  <c r="L113"/>
  <c r="M113"/>
  <c r="N141" i="6"/>
  <c r="K112" i="10"/>
  <c r="L112"/>
  <c r="M112"/>
  <c r="N140" i="6"/>
  <c r="K111" i="10"/>
  <c r="L111"/>
  <c r="M111"/>
  <c r="N139" i="6"/>
  <c r="K110" i="10"/>
  <c r="L110"/>
  <c r="M110"/>
  <c r="N138" i="6"/>
  <c r="K109" i="10"/>
  <c r="L109"/>
  <c r="M109"/>
  <c r="N137" i="6"/>
  <c r="K108" i="10"/>
  <c r="L108"/>
  <c r="M108"/>
  <c r="N136" i="6"/>
  <c r="B372" i="12"/>
  <c r="M172" i="13"/>
  <c r="L172"/>
  <c r="I172"/>
  <c r="G172"/>
  <c r="F172"/>
  <c r="E172"/>
  <c r="D23"/>
  <c r="D172"/>
  <c r="B172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R30"/>
  <c r="H160" i="14"/>
  <c r="D160"/>
  <c r="F160"/>
  <c r="B160"/>
  <c r="D238" i="15"/>
  <c r="H232" i="16"/>
  <c r="D232"/>
  <c r="M231"/>
  <c r="K231"/>
  <c r="M230"/>
  <c r="K230"/>
  <c r="M229"/>
  <c r="K229"/>
  <c r="M228"/>
  <c r="K228"/>
  <c r="M227"/>
  <c r="K227"/>
  <c r="M226"/>
  <c r="K226"/>
  <c r="M225"/>
  <c r="K225"/>
  <c r="M224"/>
  <c r="K224"/>
  <c r="M223"/>
  <c r="K223"/>
  <c r="M222"/>
  <c r="K222"/>
  <c r="M221"/>
  <c r="K221"/>
  <c r="M220"/>
  <c r="K220"/>
  <c r="M219"/>
  <c r="K219"/>
  <c r="M218"/>
  <c r="K218"/>
  <c r="M217"/>
  <c r="K217"/>
  <c r="M216"/>
  <c r="K216"/>
  <c r="M215"/>
  <c r="K215"/>
  <c r="M214"/>
  <c r="K214"/>
  <c r="M213"/>
  <c r="K213"/>
  <c r="M212"/>
  <c r="K212"/>
  <c r="M211"/>
  <c r="K211"/>
  <c r="M210"/>
  <c r="K210"/>
  <c r="M209"/>
  <c r="K209"/>
  <c r="M208"/>
  <c r="K208"/>
  <c r="M207"/>
  <c r="K207"/>
  <c r="M206"/>
  <c r="K206"/>
  <c r="M205"/>
  <c r="K205"/>
  <c r="M204"/>
  <c r="K204"/>
  <c r="M203"/>
  <c r="K203"/>
  <c r="M202"/>
  <c r="K202"/>
  <c r="M201"/>
  <c r="K201"/>
  <c r="M200"/>
  <c r="K200"/>
  <c r="M199"/>
  <c r="K199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P172" i="6"/>
  <c r="P171"/>
  <c r="P170"/>
  <c r="P169"/>
  <c r="P168"/>
  <c r="P167"/>
  <c r="P166"/>
  <c r="P165"/>
  <c r="P164"/>
  <c r="P163"/>
  <c r="P162"/>
  <c r="P161"/>
  <c r="P160"/>
  <c r="P159"/>
  <c r="P158"/>
  <c r="P157"/>
  <c r="P156"/>
  <c r="P155"/>
  <c r="P154"/>
  <c r="P153"/>
  <c r="P152"/>
  <c r="P151"/>
  <c r="P150"/>
  <c r="P149"/>
  <c r="P148"/>
  <c r="P147"/>
  <c r="P146"/>
  <c r="P145"/>
  <c r="P144"/>
  <c r="P143"/>
  <c r="P142"/>
  <c r="P141"/>
  <c r="P140"/>
  <c r="P139"/>
  <c r="P138"/>
  <c r="P137"/>
  <c r="P136"/>
  <c r="H173"/>
  <c r="G152"/>
  <c r="G162"/>
  <c r="G173"/>
  <c r="E152"/>
  <c r="E162"/>
  <c r="E172"/>
  <c r="C152"/>
  <c r="C173"/>
  <c r="C162"/>
  <c r="C172"/>
  <c r="H172"/>
  <c r="L172"/>
  <c r="M172"/>
  <c r="Q172"/>
  <c r="T172" s="1"/>
  <c r="G172"/>
  <c r="H171"/>
  <c r="L171"/>
  <c r="M171"/>
  <c r="Q171"/>
  <c r="T171" s="1"/>
  <c r="L170"/>
  <c r="M170"/>
  <c r="Q170"/>
  <c r="H169"/>
  <c r="L169"/>
  <c r="M169"/>
  <c r="Q169"/>
  <c r="H168"/>
  <c r="L168"/>
  <c r="M168"/>
  <c r="Q168"/>
  <c r="T168" s="1"/>
  <c r="L167"/>
  <c r="M167"/>
  <c r="Q167"/>
  <c r="H166"/>
  <c r="L166"/>
  <c r="M166"/>
  <c r="Q166"/>
  <c r="H165"/>
  <c r="L165"/>
  <c r="M165"/>
  <c r="Q165"/>
  <c r="T165" s="1"/>
  <c r="H164"/>
  <c r="L164"/>
  <c r="M164"/>
  <c r="Q164"/>
  <c r="H163"/>
  <c r="L163"/>
  <c r="M163"/>
  <c r="Q163"/>
  <c r="T163"/>
  <c r="L162"/>
  <c r="M162"/>
  <c r="I162"/>
  <c r="L161"/>
  <c r="M161"/>
  <c r="Q161"/>
  <c r="L160"/>
  <c r="M160"/>
  <c r="Q160"/>
  <c r="L159"/>
  <c r="M159"/>
  <c r="Q159"/>
  <c r="L158"/>
  <c r="M158"/>
  <c r="Q158"/>
  <c r="L157"/>
  <c r="M157"/>
  <c r="Q157"/>
  <c r="L156"/>
  <c r="M156"/>
  <c r="Q156"/>
  <c r="L155"/>
  <c r="M155"/>
  <c r="Q155"/>
  <c r="L154"/>
  <c r="M154"/>
  <c r="Q154"/>
  <c r="L153"/>
  <c r="M153"/>
  <c r="Q153"/>
  <c r="L152"/>
  <c r="M152"/>
  <c r="I152"/>
  <c r="L151"/>
  <c r="M151"/>
  <c r="L150"/>
  <c r="M150"/>
  <c r="L149"/>
  <c r="M149"/>
  <c r="L148"/>
  <c r="M148"/>
  <c r="Q148"/>
  <c r="T148" s="1"/>
  <c r="L147"/>
  <c r="M147"/>
  <c r="L146"/>
  <c r="M146"/>
  <c r="Q146"/>
  <c r="L145"/>
  <c r="M145"/>
  <c r="L144"/>
  <c r="M144"/>
  <c r="Q144"/>
  <c r="L143"/>
  <c r="M143"/>
  <c r="Q143"/>
  <c r="L142"/>
  <c r="M142"/>
  <c r="Q142"/>
  <c r="I142"/>
  <c r="G142"/>
  <c r="E142"/>
  <c r="C142"/>
  <c r="L141"/>
  <c r="M141"/>
  <c r="Q141"/>
  <c r="L140"/>
  <c r="M140"/>
  <c r="Q140"/>
  <c r="L139"/>
  <c r="M139"/>
  <c r="Q139"/>
  <c r="L138"/>
  <c r="M138"/>
  <c r="Q138"/>
  <c r="L137"/>
  <c r="M137"/>
  <c r="Q137"/>
  <c r="L136"/>
  <c r="M136"/>
  <c r="Q136"/>
  <c r="I132"/>
  <c r="G132"/>
  <c r="E132"/>
  <c r="C132"/>
  <c r="I122"/>
  <c r="G122"/>
  <c r="E122"/>
  <c r="C122"/>
  <c r="I112"/>
  <c r="E112"/>
  <c r="C112"/>
  <c r="I102"/>
  <c r="G102"/>
  <c r="E102"/>
  <c r="C102"/>
  <c r="E92"/>
  <c r="C92"/>
  <c r="E82"/>
  <c r="C82"/>
  <c r="E72"/>
  <c r="C72"/>
  <c r="S14"/>
  <c r="S13"/>
  <c r="S12"/>
  <c r="S11"/>
  <c r="S10"/>
  <c r="S9"/>
  <c r="S8"/>
  <c r="P41" i="4"/>
  <c r="O41"/>
  <c r="M41"/>
  <c r="L41"/>
  <c r="J41"/>
  <c r="I41"/>
  <c r="H41"/>
  <c r="G41"/>
  <c r="E41"/>
  <c r="D41"/>
  <c r="C41"/>
  <c r="B41"/>
  <c r="BD85" i="17"/>
  <c r="BD86"/>
  <c r="BD87"/>
  <c r="BD88"/>
  <c r="BD89"/>
  <c r="BD90"/>
  <c r="BD91"/>
  <c r="BD92"/>
  <c r="BD93"/>
  <c r="BD94"/>
  <c r="BD95"/>
  <c r="BD96"/>
  <c r="BD97"/>
  <c r="BD98"/>
  <c r="BD99"/>
  <c r="BD100"/>
  <c r="BD101"/>
  <c r="BD102"/>
  <c r="BD103"/>
  <c r="BD104"/>
  <c r="BD105"/>
  <c r="BD106"/>
  <c r="AQ107"/>
  <c r="BD107"/>
  <c r="AQ108"/>
  <c r="AM108"/>
  <c r="AN108"/>
  <c r="AR108"/>
  <c r="AO108"/>
  <c r="AP108"/>
  <c r="AQ109"/>
  <c r="AM109"/>
  <c r="AN109"/>
  <c r="AO109"/>
  <c r="AP109"/>
  <c r="AR109"/>
  <c r="BD109"/>
  <c r="AQ110"/>
  <c r="AM110"/>
  <c r="AN110"/>
  <c r="AR110"/>
  <c r="AO110"/>
  <c r="AP110"/>
  <c r="AQ111"/>
  <c r="AM111"/>
  <c r="AN111"/>
  <c r="AO111"/>
  <c r="AP111"/>
  <c r="AR111"/>
  <c r="BD111"/>
  <c r="AQ112"/>
  <c r="AM112"/>
  <c r="AN112"/>
  <c r="AR112"/>
  <c r="AO112"/>
  <c r="AP112"/>
  <c r="AQ113"/>
  <c r="AM113"/>
  <c r="AN113"/>
  <c r="AO113"/>
  <c r="AP113"/>
  <c r="AR113"/>
  <c r="BD113"/>
  <c r="AQ114"/>
  <c r="AM114"/>
  <c r="AN114"/>
  <c r="AR114"/>
  <c r="AO114"/>
  <c r="AP114"/>
  <c r="AM115"/>
  <c r="AN115"/>
  <c r="AR115"/>
  <c r="AQ116"/>
  <c r="AM116"/>
  <c r="AZ116"/>
  <c r="AN116"/>
  <c r="AO116"/>
  <c r="AP116"/>
  <c r="AR116"/>
  <c r="BD116"/>
  <c r="AQ117"/>
  <c r="AM117"/>
  <c r="AN117"/>
  <c r="AR117"/>
  <c r="AO117"/>
  <c r="AP117"/>
  <c r="AQ118"/>
  <c r="AM118"/>
  <c r="AZ118"/>
  <c r="AN118"/>
  <c r="AO118"/>
  <c r="AP118"/>
  <c r="AR118"/>
  <c r="BD118"/>
  <c r="AQ119"/>
  <c r="AM119"/>
  <c r="AN119"/>
  <c r="AR119"/>
  <c r="AO119"/>
  <c r="AP119"/>
  <c r="AQ120"/>
  <c r="AM120"/>
  <c r="AZ120"/>
  <c r="AN120"/>
  <c r="AO120"/>
  <c r="AP120"/>
  <c r="AR120"/>
  <c r="BD120"/>
  <c r="AQ121"/>
  <c r="AM121"/>
  <c r="AN121"/>
  <c r="AR121"/>
  <c r="AO121"/>
  <c r="AP121"/>
  <c r="AQ122"/>
  <c r="AM122"/>
  <c r="AZ122"/>
  <c r="AN122"/>
  <c r="AO122"/>
  <c r="AP122"/>
  <c r="AR122"/>
  <c r="BD122"/>
  <c r="AQ123"/>
  <c r="AM123"/>
  <c r="AN123"/>
  <c r="AR123"/>
  <c r="AO123"/>
  <c r="AP123"/>
  <c r="AQ124"/>
  <c r="AM124"/>
  <c r="AZ124"/>
  <c r="AN124"/>
  <c r="AO124"/>
  <c r="AP124"/>
  <c r="AR124"/>
  <c r="BD124"/>
  <c r="AQ125"/>
  <c r="AM125"/>
  <c r="AN125"/>
  <c r="AR125"/>
  <c r="AO125"/>
  <c r="AP125"/>
  <c r="AQ126"/>
  <c r="AM126"/>
  <c r="AZ126"/>
  <c r="AN126"/>
  <c r="AO126"/>
  <c r="AP126"/>
  <c r="AR126"/>
  <c r="BD126"/>
  <c r="AQ127"/>
  <c r="AM127"/>
  <c r="AN127"/>
  <c r="AR127"/>
  <c r="AO127"/>
  <c r="AP127"/>
  <c r="AQ128"/>
  <c r="AM128"/>
  <c r="AZ128"/>
  <c r="AN128"/>
  <c r="AO128"/>
  <c r="AP128"/>
  <c r="AR128"/>
  <c r="BD128"/>
  <c r="AQ129"/>
  <c r="AM129"/>
  <c r="AN129"/>
  <c r="AR129"/>
  <c r="AO129"/>
  <c r="AP129"/>
  <c r="AQ130"/>
  <c r="AM130"/>
  <c r="AZ130"/>
  <c r="AN130"/>
  <c r="AO130"/>
  <c r="AP130"/>
  <c r="AR130"/>
  <c r="BD130"/>
  <c r="AQ131"/>
  <c r="AM131"/>
  <c r="AN131"/>
  <c r="AR131"/>
  <c r="AO131"/>
  <c r="AP131"/>
  <c r="AQ132"/>
  <c r="AM132"/>
  <c r="AZ132"/>
  <c r="AN132"/>
  <c r="AO132"/>
  <c r="AP132"/>
  <c r="AR132"/>
  <c r="BD132"/>
  <c r="AQ133"/>
  <c r="AM133"/>
  <c r="AN133"/>
  <c r="AR133"/>
  <c r="AO133"/>
  <c r="AP133"/>
  <c r="BD134"/>
  <c r="AQ135"/>
  <c r="AM135"/>
  <c r="AN135"/>
  <c r="AR135"/>
  <c r="AO135"/>
  <c r="AP135"/>
  <c r="AQ136"/>
  <c r="AM136"/>
  <c r="AZ136"/>
  <c r="AN136"/>
  <c r="AO136"/>
  <c r="AP136"/>
  <c r="AR136"/>
  <c r="BD136"/>
  <c r="AQ137"/>
  <c r="AM137"/>
  <c r="AN137"/>
  <c r="AR137"/>
  <c r="AO137"/>
  <c r="AP137"/>
  <c r="AQ138"/>
  <c r="AM138"/>
  <c r="AZ138"/>
  <c r="AN138"/>
  <c r="AO138"/>
  <c r="AP138"/>
  <c r="AR138"/>
  <c r="BD138"/>
  <c r="AQ139"/>
  <c r="AM139"/>
  <c r="AN139"/>
  <c r="AR139"/>
  <c r="AO139"/>
  <c r="AP139"/>
  <c r="BC89"/>
  <c r="BC90"/>
  <c r="BC91"/>
  <c r="BC105"/>
  <c r="BB256"/>
  <c r="AZ72"/>
  <c r="AZ85"/>
  <c r="AZ86"/>
  <c r="AZ87"/>
  <c r="AZ88"/>
  <c r="AZ89"/>
  <c r="AZ90"/>
  <c r="AZ91"/>
  <c r="AZ92"/>
  <c r="AZ93"/>
  <c r="AZ94"/>
  <c r="AZ95"/>
  <c r="AZ96"/>
  <c r="AZ97"/>
  <c r="AZ98"/>
  <c r="AZ99"/>
  <c r="AZ100"/>
  <c r="AZ101"/>
  <c r="AZ102"/>
  <c r="AZ103"/>
  <c r="AZ104"/>
  <c r="AZ105"/>
  <c r="AZ106"/>
  <c r="AM107"/>
  <c r="AN107"/>
  <c r="AR107"/>
  <c r="AZ107"/>
  <c r="AO107"/>
  <c r="AP107"/>
  <c r="AZ109"/>
  <c r="AZ111"/>
  <c r="AZ113"/>
  <c r="AZ134"/>
  <c r="AN6"/>
  <c r="AN256"/>
  <c r="AO6"/>
  <c r="AP6"/>
  <c r="AP256"/>
  <c r="AQ6"/>
  <c r="AR6"/>
  <c r="AM7"/>
  <c r="AN7"/>
  <c r="AR7"/>
  <c r="AO7"/>
  <c r="AQ7"/>
  <c r="AM9"/>
  <c r="AN9"/>
  <c r="AO9"/>
  <c r="AQ9"/>
  <c r="AR9"/>
  <c r="AM11"/>
  <c r="AN11"/>
  <c r="AR11"/>
  <c r="AO11"/>
  <c r="AQ11"/>
  <c r="AM12"/>
  <c r="AN12"/>
  <c r="AO12"/>
  <c r="AQ12"/>
  <c r="AR12"/>
  <c r="AM27"/>
  <c r="AN27"/>
  <c r="AR27"/>
  <c r="AO27"/>
  <c r="AQ27"/>
  <c r="AR72"/>
  <c r="AR77"/>
  <c r="AR85"/>
  <c r="AR86"/>
  <c r="AR88"/>
  <c r="AR89"/>
  <c r="AR90"/>
  <c r="AR91"/>
  <c r="AR92"/>
  <c r="AR93"/>
  <c r="AR94"/>
  <c r="AR95"/>
  <c r="AR96"/>
  <c r="AR97"/>
  <c r="AR98"/>
  <c r="AR99"/>
  <c r="AR100"/>
  <c r="AR101"/>
  <c r="AR102"/>
  <c r="AR103"/>
  <c r="AR104"/>
  <c r="AR106"/>
  <c r="AR140"/>
  <c r="AR141"/>
  <c r="AR142"/>
  <c r="AR143"/>
  <c r="AR144"/>
  <c r="AR145"/>
  <c r="AR146"/>
  <c r="AR147"/>
  <c r="AR148"/>
  <c r="AR149"/>
  <c r="AR150"/>
  <c r="AR151"/>
  <c r="AR152"/>
  <c r="AR153"/>
  <c r="AR154"/>
  <c r="AR155"/>
  <c r="AR156"/>
  <c r="AR157"/>
  <c r="AR158"/>
  <c r="AR159"/>
  <c r="AR160"/>
  <c r="AR161"/>
  <c r="AR162"/>
  <c r="AR163"/>
  <c r="AR164"/>
  <c r="AR165"/>
  <c r="AR166"/>
  <c r="AR167"/>
  <c r="AR168"/>
  <c r="AR169"/>
  <c r="AR170"/>
  <c r="AR171"/>
  <c r="AR172"/>
  <c r="AR173"/>
  <c r="AR174"/>
  <c r="AR175"/>
  <c r="AR176"/>
  <c r="AR177"/>
  <c r="AR178"/>
  <c r="AR179"/>
  <c r="AR180"/>
  <c r="AR181"/>
  <c r="AR182"/>
  <c r="AR183"/>
  <c r="AR184"/>
  <c r="AR185"/>
  <c r="AR186"/>
  <c r="AR187"/>
  <c r="AR188"/>
  <c r="AR189"/>
  <c r="AR190"/>
  <c r="AR191"/>
  <c r="AR192"/>
  <c r="AR193"/>
  <c r="AR194"/>
  <c r="AR195"/>
  <c r="AR196"/>
  <c r="AR197"/>
  <c r="AR198"/>
  <c r="AR199"/>
  <c r="AR200"/>
  <c r="AR201"/>
  <c r="AR202"/>
  <c r="AR203"/>
  <c r="AR204"/>
  <c r="AR205"/>
  <c r="AR206"/>
  <c r="AR207"/>
  <c r="AR208"/>
  <c r="AR209"/>
  <c r="AR210"/>
  <c r="AR211"/>
  <c r="AR212"/>
  <c r="AR213"/>
  <c r="AR214"/>
  <c r="AR215"/>
  <c r="AR216"/>
  <c r="AR217"/>
  <c r="AR218"/>
  <c r="AR219"/>
  <c r="AR220"/>
  <c r="AR221"/>
  <c r="AR222"/>
  <c r="AR223"/>
  <c r="AR224"/>
  <c r="AR225"/>
  <c r="AR226"/>
  <c r="AR227"/>
  <c r="AR228"/>
  <c r="AR229"/>
  <c r="AR230"/>
  <c r="AR231"/>
  <c r="AR232"/>
  <c r="AR233"/>
  <c r="AR234"/>
  <c r="AR235"/>
  <c r="AR236"/>
  <c r="AR237"/>
  <c r="AR238"/>
  <c r="AR239"/>
  <c r="AR240"/>
  <c r="AR241"/>
  <c r="AR242"/>
  <c r="AR243"/>
  <c r="AR244"/>
  <c r="AR245"/>
  <c r="AR246"/>
  <c r="AR247"/>
  <c r="AR248"/>
  <c r="AR249"/>
  <c r="AR250"/>
  <c r="AR251"/>
  <c r="AR252"/>
  <c r="AR253"/>
  <c r="AR254"/>
  <c r="AM255"/>
  <c r="AN255"/>
  <c r="AO255"/>
  <c r="AP255"/>
  <c r="AQ255"/>
  <c r="AR255"/>
  <c r="AQ256"/>
  <c r="AO256"/>
  <c r="AM256"/>
  <c r="Z85"/>
  <c r="Z256"/>
  <c r="Z86"/>
  <c r="Z87"/>
  <c r="Z88"/>
  <c r="Z89"/>
  <c r="Z90"/>
  <c r="Z91"/>
  <c r="Z92"/>
  <c r="Z93"/>
  <c r="Z94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Z114"/>
  <c r="Z115"/>
  <c r="Z116"/>
  <c r="Z117"/>
  <c r="Z118"/>
  <c r="Z119"/>
  <c r="Z120"/>
  <c r="Z121"/>
  <c r="Z122"/>
  <c r="Z123"/>
  <c r="Z124"/>
  <c r="Z125"/>
  <c r="Z126"/>
  <c r="Z127"/>
  <c r="Z128"/>
  <c r="Z129"/>
  <c r="Z130"/>
  <c r="Z131"/>
  <c r="Z132"/>
  <c r="Z133"/>
  <c r="Z134"/>
  <c r="Z135"/>
  <c r="Z136"/>
  <c r="Z137"/>
  <c r="Z138"/>
  <c r="Z139"/>
  <c r="Y7"/>
  <c r="Y9"/>
  <c r="Y11"/>
  <c r="Y12"/>
  <c r="Y27"/>
  <c r="Y89"/>
  <c r="Y90"/>
  <c r="Y91"/>
  <c r="Y105"/>
  <c r="Y127"/>
  <c r="Y256"/>
  <c r="X256"/>
  <c r="W130"/>
  <c r="W131"/>
  <c r="W256"/>
  <c r="V6"/>
  <c r="V72"/>
  <c r="V77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G256"/>
  <c r="F256"/>
  <c r="E256"/>
  <c r="D256"/>
  <c r="C256"/>
  <c r="B256"/>
  <c r="AE108"/>
  <c r="AE109"/>
  <c r="AE110"/>
  <c r="AE111"/>
  <c r="AE112"/>
  <c r="AE113"/>
  <c r="AE114"/>
  <c r="AE115"/>
  <c r="AE116"/>
  <c r="AE117"/>
  <c r="AE118"/>
  <c r="AE119"/>
  <c r="AE120"/>
  <c r="AE121"/>
  <c r="AE122"/>
  <c r="AE123"/>
  <c r="AE124"/>
  <c r="AE125"/>
  <c r="AE126"/>
  <c r="AE127"/>
  <c r="AE128"/>
  <c r="AE129"/>
  <c r="AE130"/>
  <c r="AE131"/>
  <c r="AE132"/>
  <c r="AE133"/>
  <c r="AE134"/>
  <c r="AE135"/>
  <c r="AE136"/>
  <c r="AE137"/>
  <c r="AE138"/>
  <c r="AE139"/>
  <c r="AE140"/>
  <c r="AE141"/>
  <c r="AE142"/>
  <c r="AE143"/>
  <c r="AE144"/>
  <c r="AE145"/>
  <c r="AE146"/>
  <c r="AE147"/>
  <c r="AE148"/>
  <c r="AE149"/>
  <c r="AE150"/>
  <c r="AE151"/>
  <c r="AE152"/>
  <c r="AE153"/>
  <c r="AE154"/>
  <c r="AE155"/>
  <c r="AE156"/>
  <c r="AE157"/>
  <c r="AE158"/>
  <c r="AE159"/>
  <c r="AE160"/>
  <c r="AE161"/>
  <c r="AE162"/>
  <c r="AE163"/>
  <c r="AE164"/>
  <c r="AE165"/>
  <c r="AE166"/>
  <c r="AE167"/>
  <c r="AE168"/>
  <c r="AE169"/>
  <c r="AE170"/>
  <c r="AE171"/>
  <c r="AE172"/>
  <c r="AE173"/>
  <c r="AE174"/>
  <c r="AE175"/>
  <c r="AE176"/>
  <c r="AE177"/>
  <c r="AE178"/>
  <c r="AE179"/>
  <c r="AE180"/>
  <c r="AE181"/>
  <c r="AE182"/>
  <c r="AE183"/>
  <c r="AE184"/>
  <c r="AE185"/>
  <c r="AE186"/>
  <c r="AE187"/>
  <c r="AE188"/>
  <c r="AE189"/>
  <c r="AE190"/>
  <c r="AE191"/>
  <c r="AE192"/>
  <c r="AE193"/>
  <c r="AE194"/>
  <c r="AE195"/>
  <c r="AE196"/>
  <c r="AE197"/>
  <c r="AE198"/>
  <c r="AE199"/>
  <c r="AE200"/>
  <c r="AE201"/>
  <c r="AE202"/>
  <c r="AE203"/>
  <c r="AE204"/>
  <c r="AE205"/>
  <c r="AE206"/>
  <c r="AE207"/>
  <c r="AE208"/>
  <c r="AE209"/>
  <c r="AE210"/>
  <c r="AE211"/>
  <c r="AE212"/>
  <c r="AE213"/>
  <c r="AE214"/>
  <c r="AE215"/>
  <c r="AE216"/>
  <c r="AE217"/>
  <c r="AE218"/>
  <c r="AE219"/>
  <c r="AE220"/>
  <c r="AE221"/>
  <c r="AE222"/>
  <c r="AE223"/>
  <c r="AE224"/>
  <c r="AE225"/>
  <c r="AE226"/>
  <c r="AE227"/>
  <c r="AE228"/>
  <c r="AE229"/>
  <c r="AE230"/>
  <c r="AE231"/>
  <c r="AE232"/>
  <c r="AE233"/>
  <c r="AE234"/>
  <c r="AE235"/>
  <c r="AE236"/>
  <c r="AE237"/>
  <c r="AE238"/>
  <c r="AE239"/>
  <c r="AE240"/>
  <c r="AE241"/>
  <c r="AE242"/>
  <c r="AE243"/>
  <c r="AE244"/>
  <c r="AE245"/>
  <c r="AE246"/>
  <c r="AE247"/>
  <c r="AE248"/>
  <c r="AE249"/>
  <c r="AE250"/>
  <c r="AE251"/>
  <c r="AE252"/>
  <c r="AE253"/>
  <c r="AE254"/>
  <c r="AE255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F372" i="12"/>
  <c r="N308" i="19"/>
  <c r="J140" i="11"/>
  <c r="N138" i="5"/>
  <c r="X138" s="1"/>
  <c r="O139" i="19" s="1"/>
  <c r="J136" i="11"/>
  <c r="N134" i="5"/>
  <c r="X134" s="1"/>
  <c r="O135" i="19" s="1"/>
  <c r="J114" i="11"/>
  <c r="N112" i="5"/>
  <c r="J112" i="11"/>
  <c r="N110" i="5"/>
  <c r="J110" i="11"/>
  <c r="N108" i="5"/>
  <c r="J108" i="11"/>
  <c r="N106" i="5"/>
  <c r="J98" i="11"/>
  <c r="N96" i="5"/>
  <c r="J96" i="11"/>
  <c r="N94" i="5"/>
  <c r="J94" i="11"/>
  <c r="N92" i="5"/>
  <c r="J92" i="11"/>
  <c r="N90" i="5"/>
  <c r="J82" i="11"/>
  <c r="N80" i="5"/>
  <c r="X80" s="1"/>
  <c r="O81" i="19" s="1"/>
  <c r="J80" i="11"/>
  <c r="N78" i="5"/>
  <c r="J78" i="11"/>
  <c r="N76" i="5"/>
  <c r="X76" s="1"/>
  <c r="O77" i="19" s="1"/>
  <c r="J76" i="11"/>
  <c r="N74" i="5"/>
  <c r="J66" i="11"/>
  <c r="N64" i="5"/>
  <c r="J64" i="11"/>
  <c r="N62" i="5"/>
  <c r="J62" i="11"/>
  <c r="N60" i="5"/>
  <c r="J60" i="11"/>
  <c r="N58" i="5"/>
  <c r="J54" i="11"/>
  <c r="N52" i="5"/>
  <c r="J52" i="11"/>
  <c r="N50" i="5"/>
  <c r="J46" i="11"/>
  <c r="N44" i="5"/>
  <c r="J44" i="11"/>
  <c r="N42" i="5"/>
  <c r="J38" i="11"/>
  <c r="N36" i="5"/>
  <c r="X36" s="1"/>
  <c r="O37" i="19" s="1"/>
  <c r="J36" i="11"/>
  <c r="N34" i="5"/>
  <c r="J34" i="11"/>
  <c r="N32" i="5"/>
  <c r="X32" s="1"/>
  <c r="O33" i="19" s="1"/>
  <c r="J32" i="11"/>
  <c r="N30" i="5"/>
  <c r="J22" i="11"/>
  <c r="N20" i="5"/>
  <c r="X20" s="1"/>
  <c r="O21" i="19" s="1"/>
  <c r="J20" i="11"/>
  <c r="N18" i="5"/>
  <c r="X18" s="1"/>
  <c r="O19" i="19" s="1"/>
  <c r="J18" i="11"/>
  <c r="N16" i="5"/>
  <c r="X16" s="1"/>
  <c r="O17" i="19" s="1"/>
  <c r="J16" i="11"/>
  <c r="N14" i="5"/>
  <c r="H372"/>
  <c r="P372"/>
  <c r="N67" i="19"/>
  <c r="P67"/>
  <c r="N66"/>
  <c r="P66"/>
  <c r="L39" i="5"/>
  <c r="X39"/>
  <c r="O40" i="19" s="1"/>
  <c r="X40" i="5"/>
  <c r="O41" i="19" s="1"/>
  <c r="X41" i="5"/>
  <c r="O42" i="19" s="1"/>
  <c r="X42" i="5"/>
  <c r="O43" i="19" s="1"/>
  <c r="X43" i="5"/>
  <c r="O44" i="19" s="1"/>
  <c r="L44" i="5"/>
  <c r="X44"/>
  <c r="O45" i="19"/>
  <c r="X45" i="5"/>
  <c r="O46" i="19"/>
  <c r="X46" i="5"/>
  <c r="O47" i="19"/>
  <c r="X47" i="5"/>
  <c r="O48" i="19"/>
  <c r="X48" i="5"/>
  <c r="O49" i="19"/>
  <c r="L49" i="5"/>
  <c r="N50" i="19"/>
  <c r="P50" s="1"/>
  <c r="X49" i="5"/>
  <c r="O50" i="19" s="1"/>
  <c r="X50" i="5"/>
  <c r="O51" i="19" s="1"/>
  <c r="X51" i="5"/>
  <c r="O52" i="19" s="1"/>
  <c r="X52" i="5"/>
  <c r="O53" i="19" s="1"/>
  <c r="X53" i="5"/>
  <c r="O54" i="19" s="1"/>
  <c r="L54" i="5"/>
  <c r="X54"/>
  <c r="O55" i="19"/>
  <c r="X55" i="5"/>
  <c r="O56" i="19"/>
  <c r="X56" i="5"/>
  <c r="O57" i="19"/>
  <c r="X57" i="5"/>
  <c r="O58" i="19"/>
  <c r="L59" i="5"/>
  <c r="X59"/>
  <c r="O60" i="19" s="1"/>
  <c r="X60" i="5"/>
  <c r="O61" i="19" s="1"/>
  <c r="X61" i="5"/>
  <c r="O62" i="19" s="1"/>
  <c r="Q62" s="1"/>
  <c r="X63" i="5"/>
  <c r="X64"/>
  <c r="X65"/>
  <c r="O66" i="19"/>
  <c r="L69" i="5"/>
  <c r="X72"/>
  <c r="X74"/>
  <c r="O75" i="19"/>
  <c r="Q75" s="1"/>
  <c r="X75" i="5"/>
  <c r="O76" i="19"/>
  <c r="L79" i="5"/>
  <c r="C372"/>
  <c r="O372"/>
  <c r="T372"/>
  <c r="D372"/>
  <c r="X4"/>
  <c r="L9"/>
  <c r="X9"/>
  <c r="O10" i="19"/>
  <c r="L14" i="5"/>
  <c r="N15" i="19"/>
  <c r="P15" s="1"/>
  <c r="X14" i="5"/>
  <c r="O15" i="19" s="1"/>
  <c r="O380" s="1"/>
  <c r="L19" i="5"/>
  <c r="X19"/>
  <c r="L24"/>
  <c r="X24"/>
  <c r="O25" i="19"/>
  <c r="L29" i="5"/>
  <c r="X29"/>
  <c r="O30" i="19" s="1"/>
  <c r="L34" i="5"/>
  <c r="X34"/>
  <c r="O35" i="19" s="1"/>
  <c r="L64" i="5"/>
  <c r="N65" i="19"/>
  <c r="K372" i="5"/>
  <c r="X304"/>
  <c r="O305" i="19" s="1"/>
  <c r="Q305" s="1"/>
  <c r="X305" i="5"/>
  <c r="X307"/>
  <c r="O308" i="19"/>
  <c r="X308" i="5"/>
  <c r="O309" i="19"/>
  <c r="X309" i="5"/>
  <c r="O310" i="19"/>
  <c r="X315" i="5"/>
  <c r="O316" i="19"/>
  <c r="Q316" s="1"/>
  <c r="X318" i="5"/>
  <c r="O319" i="19" s="1"/>
  <c r="X320" i="5"/>
  <c r="X322"/>
  <c r="O323" i="19"/>
  <c r="X323" i="5"/>
  <c r="O324" i="19"/>
  <c r="Q324" s="1"/>
  <c r="X325" i="5"/>
  <c r="O326" i="19" s="1"/>
  <c r="Q326" s="1"/>
  <c r="X326" i="5"/>
  <c r="O327" i="19"/>
  <c r="Q327" s="1"/>
  <c r="X327" i="5"/>
  <c r="O328" i="19" s="1"/>
  <c r="X331" i="5"/>
  <c r="O332" i="19" s="1"/>
  <c r="Q332" s="1"/>
  <c r="X332" i="5"/>
  <c r="O333" i="19"/>
  <c r="Q333" s="1"/>
  <c r="X335" i="5"/>
  <c r="O336" i="19" s="1"/>
  <c r="X338" i="5"/>
  <c r="O339" i="19" s="1"/>
  <c r="X340" i="5"/>
  <c r="O341" i="19"/>
  <c r="X342" i="5"/>
  <c r="O343" i="19" s="1"/>
  <c r="W372" i="5"/>
  <c r="I372"/>
  <c r="U372"/>
  <c r="L309"/>
  <c r="L314"/>
  <c r="N315" i="19" s="1"/>
  <c r="L319" i="5"/>
  <c r="N320" i="19"/>
  <c r="L324" i="5"/>
  <c r="N325" i="19"/>
  <c r="P325" s="1"/>
  <c r="L329" i="5"/>
  <c r="N330" i="19" s="1"/>
  <c r="P330" s="1"/>
  <c r="L334" i="5"/>
  <c r="N335" i="19"/>
  <c r="X334" i="5"/>
  <c r="X339"/>
  <c r="O340" i="19"/>
  <c r="X345" i="5"/>
  <c r="O346" i="19"/>
  <c r="X347" i="5"/>
  <c r="O348" i="19"/>
  <c r="Q348" s="1"/>
  <c r="X349" i="5"/>
  <c r="O350" i="19" s="1"/>
  <c r="X351" i="5"/>
  <c r="O352" i="19" s="1"/>
  <c r="Q352" s="1"/>
  <c r="X353" i="5"/>
  <c r="L354"/>
  <c r="N355" i="19" s="1"/>
  <c r="X359" i="5"/>
  <c r="O360" i="19" s="1"/>
  <c r="X360" i="5"/>
  <c r="O361" i="19" s="1"/>
  <c r="Q361" s="1"/>
  <c r="X362" i="5"/>
  <c r="O363" i="19"/>
  <c r="X364" i="5"/>
  <c r="O365" i="19"/>
  <c r="X366" i="5"/>
  <c r="O367" i="19"/>
  <c r="X354" i="5"/>
  <c r="O355" i="19"/>
  <c r="L359" i="5"/>
  <c r="X361"/>
  <c r="O362" i="19" s="1"/>
  <c r="Q362" s="1"/>
  <c r="X363" i="5"/>
  <c r="O364" i="19"/>
  <c r="Q364" s="1"/>
  <c r="X365" i="5"/>
  <c r="O366" i="19" s="1"/>
  <c r="X367" i="5"/>
  <c r="O368" i="19"/>
  <c r="N41"/>
  <c r="P41"/>
  <c r="N34"/>
  <c r="P34"/>
  <c r="N42"/>
  <c r="P42"/>
  <c r="Q162" i="6"/>
  <c r="T162"/>
  <c r="Q370" i="19"/>
  <c r="L369" i="12"/>
  <c r="M368" i="19" s="1"/>
  <c r="Q368" s="1"/>
  <c r="C410"/>
  <c r="O64"/>
  <c r="Q64"/>
  <c r="G361" i="12"/>
  <c r="L360" i="19"/>
  <c r="L361" i="12"/>
  <c r="M360" i="19"/>
  <c r="L359" i="12"/>
  <c r="M358" i="19"/>
  <c r="Q358" s="1"/>
  <c r="O26"/>
  <c r="Q26" s="1"/>
  <c r="O20"/>
  <c r="Q20" s="1"/>
  <c r="G359" i="12"/>
  <c r="L358" i="19" s="1"/>
  <c r="P358" s="1"/>
  <c r="N45"/>
  <c r="P45"/>
  <c r="N38"/>
  <c r="P38"/>
  <c r="N9"/>
  <c r="P9"/>
  <c r="N39"/>
  <c r="P39"/>
  <c r="N37"/>
  <c r="P37"/>
  <c r="N13"/>
  <c r="P13"/>
  <c r="N10"/>
  <c r="N24"/>
  <c r="P24" s="1"/>
  <c r="V256" i="17"/>
  <c r="BD137"/>
  <c r="AZ137"/>
  <c r="BD131"/>
  <c r="BA131"/>
  <c r="AZ131"/>
  <c r="BD127"/>
  <c r="BC127"/>
  <c r="AZ127"/>
  <c r="BD123"/>
  <c r="AZ123"/>
  <c r="BD119"/>
  <c r="AZ119"/>
  <c r="BD115"/>
  <c r="AZ115"/>
  <c r="AZ114"/>
  <c r="BD114"/>
  <c r="AZ110"/>
  <c r="BD110"/>
  <c r="AR256"/>
  <c r="BC256"/>
  <c r="BD139"/>
  <c r="AZ139"/>
  <c r="BD135"/>
  <c r="AZ135"/>
  <c r="BD133"/>
  <c r="AZ133"/>
  <c r="BD129"/>
  <c r="AZ129"/>
  <c r="BD125"/>
  <c r="AZ125"/>
  <c r="BD121"/>
  <c r="AZ121"/>
  <c r="BD117"/>
  <c r="AZ117"/>
  <c r="AZ112"/>
  <c r="BD112"/>
  <c r="AZ108"/>
  <c r="BD108"/>
  <c r="BD256"/>
  <c r="AZ256"/>
  <c r="BA130"/>
  <c r="BA256"/>
  <c r="N256"/>
  <c r="L368" i="12"/>
  <c r="M367" i="19" s="1"/>
  <c r="L364" i="12"/>
  <c r="M363" i="19"/>
  <c r="O354"/>
  <c r="Q354"/>
  <c r="L344" i="12"/>
  <c r="M343" i="19"/>
  <c r="X333" i="5"/>
  <c r="O334" i="19"/>
  <c r="Q334" s="1"/>
  <c r="X321" i="5"/>
  <c r="O322" i="19" s="1"/>
  <c r="Q322" s="1"/>
  <c r="BE252" i="17"/>
  <c r="C312" i="19"/>
  <c r="BE251" i="17"/>
  <c r="C311" i="19"/>
  <c r="BE250" i="17"/>
  <c r="C310" i="19"/>
  <c r="BE249" i="17"/>
  <c r="C309" i="19"/>
  <c r="BE247" i="17"/>
  <c r="C307" i="19"/>
  <c r="BE244" i="17"/>
  <c r="C304" i="19"/>
  <c r="BE243" i="17"/>
  <c r="C303" i="19"/>
  <c r="BE240" i="17"/>
  <c r="C300" i="19"/>
  <c r="BE239" i="17"/>
  <c r="C299" i="19"/>
  <c r="BE238" i="17"/>
  <c r="C298" i="19"/>
  <c r="BE237" i="17"/>
  <c r="C297" i="19"/>
  <c r="BE236" i="17"/>
  <c r="C296" i="19"/>
  <c r="BE235" i="17"/>
  <c r="C295" i="19"/>
  <c r="BE234" i="17"/>
  <c r="C294" i="19"/>
  <c r="BE228" i="17"/>
  <c r="C288" i="19"/>
  <c r="BE223" i="17"/>
  <c r="C283" i="19"/>
  <c r="BE221" i="17"/>
  <c r="C281" i="19"/>
  <c r="BE217" i="17"/>
  <c r="C277" i="19"/>
  <c r="BE213" i="17"/>
  <c r="C273" i="19"/>
  <c r="BE209" i="17"/>
  <c r="C269" i="19"/>
  <c r="BE205" i="17"/>
  <c r="C265" i="19"/>
  <c r="BE201" i="17"/>
  <c r="C261" i="19"/>
  <c r="BE199" i="17"/>
  <c r="C259" i="19"/>
  <c r="BE197" i="17"/>
  <c r="C257" i="19"/>
  <c r="BE195" i="17"/>
  <c r="C255" i="19"/>
  <c r="X328" i="5"/>
  <c r="O329" i="19"/>
  <c r="Q329" s="1"/>
  <c r="L358" i="12"/>
  <c r="M357" i="19" s="1"/>
  <c r="Q357" s="1"/>
  <c r="L357" i="12"/>
  <c r="M356" i="19" s="1"/>
  <c r="L339" i="12"/>
  <c r="M338" i="19" s="1"/>
  <c r="Q338" s="1"/>
  <c r="X330" i="5"/>
  <c r="O331" i="19"/>
  <c r="Q331" s="1"/>
  <c r="O321"/>
  <c r="Q321" s="1"/>
  <c r="X316" i="5"/>
  <c r="O317" i="19" s="1"/>
  <c r="Q317" s="1"/>
  <c r="BE254" i="17"/>
  <c r="C314" i="19"/>
  <c r="BE248" i="17"/>
  <c r="C308" i="19"/>
  <c r="BE246" i="17"/>
  <c r="C306" i="19"/>
  <c r="BE242" i="17"/>
  <c r="C302" i="19"/>
  <c r="BE241" i="17"/>
  <c r="C301" i="19"/>
  <c r="BE232" i="17"/>
  <c r="C292" i="19"/>
  <c r="BE230" i="17"/>
  <c r="C290" i="19"/>
  <c r="BE226" i="17"/>
  <c r="C286" i="19"/>
  <c r="BE219" i="17"/>
  <c r="C279" i="19"/>
  <c r="BE215" i="17"/>
  <c r="C275" i="19"/>
  <c r="BE211" i="17"/>
  <c r="C271" i="19"/>
  <c r="BE207" i="17"/>
  <c r="C267" i="19"/>
  <c r="BE203" i="17"/>
  <c r="C263" i="19"/>
  <c r="BE186" i="17"/>
  <c r="C246" i="19"/>
  <c r="BE185" i="17"/>
  <c r="C245" i="19"/>
  <c r="BE184" i="17"/>
  <c r="C244" i="19"/>
  <c r="BE183" i="17"/>
  <c r="C243" i="19"/>
  <c r="L214" i="9"/>
  <c r="P131" i="6"/>
  <c r="L210" i="9"/>
  <c r="P127" i="6"/>
  <c r="L201" i="9"/>
  <c r="P118" i="6"/>
  <c r="L199" i="9"/>
  <c r="P116" i="6"/>
  <c r="L197" i="9"/>
  <c r="P114" i="6"/>
  <c r="L182" i="9"/>
  <c r="P99" i="6"/>
  <c r="L180" i="9"/>
  <c r="P97" i="6"/>
  <c r="L171" i="9"/>
  <c r="P88" i="6"/>
  <c r="L170" i="9"/>
  <c r="P87" i="6"/>
  <c r="BE180" i="17"/>
  <c r="C240" i="19"/>
  <c r="BE178" i="17"/>
  <c r="C238" i="19"/>
  <c r="BE176" i="17"/>
  <c r="C236" i="19"/>
  <c r="BE174" i="17"/>
  <c r="C234" i="19"/>
  <c r="BE172" i="17"/>
  <c r="C232" i="19"/>
  <c r="BE169" i="17"/>
  <c r="C229" i="19"/>
  <c r="BE168" i="17"/>
  <c r="C228" i="19"/>
  <c r="BE164" i="17"/>
  <c r="C224" i="19"/>
  <c r="BE160" i="17"/>
  <c r="C220" i="19"/>
  <c r="BE156" i="17"/>
  <c r="C216" i="19"/>
  <c r="BE101" i="17"/>
  <c r="C161" i="19"/>
  <c r="BE100" i="17"/>
  <c r="C160" i="19"/>
  <c r="BE99" i="17"/>
  <c r="C159" i="19"/>
  <c r="BE98" i="17"/>
  <c r="C158" i="19"/>
  <c r="BE94" i="17"/>
  <c r="C154" i="19"/>
  <c r="BE92" i="17"/>
  <c r="C152" i="19"/>
  <c r="BE90" i="17"/>
  <c r="C150" i="19"/>
  <c r="BE72" i="17"/>
  <c r="O83" i="19"/>
  <c r="Q83" s="1"/>
  <c r="O78"/>
  <c r="Q78" s="1"/>
  <c r="AA251" i="17"/>
  <c r="B311" i="19"/>
  <c r="AA246" i="17"/>
  <c r="B306" i="19"/>
  <c r="AA244" i="17"/>
  <c r="B304" i="19"/>
  <c r="AA242" i="17"/>
  <c r="B302" i="19"/>
  <c r="AA240" i="17"/>
  <c r="B300" i="19"/>
  <c r="AA238" i="17"/>
  <c r="B298" i="19"/>
  <c r="AA231" i="17"/>
  <c r="B291" i="19"/>
  <c r="AA220" i="17"/>
  <c r="B280" i="19"/>
  <c r="AA218" i="17"/>
  <c r="B278" i="19"/>
  <c r="AA216" i="17"/>
  <c r="B276" i="19"/>
  <c r="AA201" i="17"/>
  <c r="B261" i="19"/>
  <c r="AA199" i="17"/>
  <c r="B259" i="19"/>
  <c r="AA194" i="17"/>
  <c r="B254" i="19"/>
  <c r="AA193" i="17"/>
  <c r="B253" i="19"/>
  <c r="AA191" i="17"/>
  <c r="B251" i="19"/>
  <c r="AA187" i="17"/>
  <c r="B247" i="19"/>
  <c r="L218" i="9"/>
  <c r="P135" i="6"/>
  <c r="L217" i="9"/>
  <c r="P134" i="6"/>
  <c r="L216" i="9"/>
  <c r="P133" i="6"/>
  <c r="L212" i="9"/>
  <c r="P129" i="6"/>
  <c r="L202" i="9"/>
  <c r="P119" i="6"/>
  <c r="L200" i="9"/>
  <c r="P117" i="6"/>
  <c r="L198" i="9"/>
  <c r="P115" i="6"/>
  <c r="L183" i="9"/>
  <c r="P100" i="6"/>
  <c r="L181" i="9"/>
  <c r="P98" i="6"/>
  <c r="L175" i="9"/>
  <c r="P92" i="6"/>
  <c r="L168" i="9"/>
  <c r="P85" i="6"/>
  <c r="L164" i="19"/>
  <c r="L165" i="12"/>
  <c r="M164" i="19"/>
  <c r="L161"/>
  <c r="L162" i="12"/>
  <c r="M161" i="19"/>
  <c r="M409"/>
  <c r="L157"/>
  <c r="L158" i="12"/>
  <c r="M157" i="19"/>
  <c r="L152"/>
  <c r="L153" i="12"/>
  <c r="M232" i="16"/>
  <c r="K169" i="13"/>
  <c r="N169"/>
  <c r="K309" i="19"/>
  <c r="Q309"/>
  <c r="K164" i="13"/>
  <c r="N164"/>
  <c r="K304" i="19"/>
  <c r="K162" i="13"/>
  <c r="N162"/>
  <c r="K302" i="19"/>
  <c r="K160" i="13"/>
  <c r="N160"/>
  <c r="K300" i="19"/>
  <c r="K437"/>
  <c r="K152" i="13"/>
  <c r="N152"/>
  <c r="K292" i="19"/>
  <c r="K435"/>
  <c r="K148" i="13"/>
  <c r="N148"/>
  <c r="K288" i="19"/>
  <c r="K146" i="13"/>
  <c r="N146"/>
  <c r="K286" i="19"/>
  <c r="K434" s="1"/>
  <c r="K144" i="13"/>
  <c r="N144"/>
  <c r="K284" i="19"/>
  <c r="K143" i="13"/>
  <c r="BE179" i="17"/>
  <c r="C239" i="19"/>
  <c r="BE177" i="17"/>
  <c r="C237" i="19"/>
  <c r="BE175" i="17"/>
  <c r="C235" i="19"/>
  <c r="BE173" i="17"/>
  <c r="C233" i="19"/>
  <c r="BE166" i="17"/>
  <c r="C226" i="19"/>
  <c r="BE162" i="17"/>
  <c r="C222" i="19"/>
  <c r="BE158" i="17"/>
  <c r="C218" i="19"/>
  <c r="BE154" i="17"/>
  <c r="C214" i="19"/>
  <c r="BE152" i="17"/>
  <c r="C212" i="19"/>
  <c r="BE151" i="17"/>
  <c r="C211" i="19"/>
  <c r="BE149" i="17"/>
  <c r="C209" i="19"/>
  <c r="BE146" i="17"/>
  <c r="C206" i="19"/>
  <c r="BE144" i="17"/>
  <c r="C204" i="19"/>
  <c r="BE142" i="17"/>
  <c r="C202" i="19"/>
  <c r="BE141" i="17"/>
  <c r="C201" i="19"/>
  <c r="BE104" i="17"/>
  <c r="C164" i="19"/>
  <c r="BE103" i="17"/>
  <c r="C163" i="19"/>
  <c r="BE102" i="17"/>
  <c r="C162" i="19"/>
  <c r="BE97" i="17"/>
  <c r="C157" i="19"/>
  <c r="BE96" i="17"/>
  <c r="C156" i="19"/>
  <c r="BE88" i="17"/>
  <c r="C148" i="19"/>
  <c r="BE85" i="17"/>
  <c r="C145" i="19"/>
  <c r="BE77" i="17"/>
  <c r="C137" i="19"/>
  <c r="O73"/>
  <c r="Q73"/>
  <c r="O71"/>
  <c r="Q71"/>
  <c r="G365" i="12"/>
  <c r="L364" i="19"/>
  <c r="G360" i="12"/>
  <c r="L359" i="19"/>
  <c r="P359" s="1"/>
  <c r="G358" i="12"/>
  <c r="L357" i="19" s="1"/>
  <c r="G354" i="12"/>
  <c r="L353" i="19" s="1"/>
  <c r="G343" i="12"/>
  <c r="L342" i="19"/>
  <c r="G342" i="12"/>
  <c r="L341" i="19"/>
  <c r="G336" i="12"/>
  <c r="AA250" i="17"/>
  <c r="B310" i="19"/>
  <c r="AA247" i="17"/>
  <c r="B307" i="19"/>
  <c r="AA245" i="17"/>
  <c r="B305" i="19"/>
  <c r="AA243" i="17"/>
  <c r="B303" i="19"/>
  <c r="AA241" i="17"/>
  <c r="B301" i="19"/>
  <c r="AA233" i="17"/>
  <c r="B293" i="19"/>
  <c r="AA229" i="17"/>
  <c r="B289" i="19"/>
  <c r="L209" i="9"/>
  <c r="P126" i="6"/>
  <c r="L208" i="9"/>
  <c r="P125" i="6"/>
  <c r="L207" i="9"/>
  <c r="P124" i="6"/>
  <c r="L206" i="9"/>
  <c r="P123" i="6"/>
  <c r="L205" i="9"/>
  <c r="P122" i="6"/>
  <c r="L204" i="9"/>
  <c r="P121" i="6"/>
  <c r="L203" i="9"/>
  <c r="P120" i="6"/>
  <c r="AA221" i="17"/>
  <c r="B281" i="19"/>
  <c r="AA219" i="17"/>
  <c r="B279" i="19"/>
  <c r="AA217" i="17"/>
  <c r="B277" i="19"/>
  <c r="AA215" i="17"/>
  <c r="B275" i="19"/>
  <c r="AA214" i="17"/>
  <c r="B274" i="19"/>
  <c r="AA213" i="17"/>
  <c r="B273" i="19"/>
  <c r="AA212" i="17"/>
  <c r="B272" i="19"/>
  <c r="AA211" i="17"/>
  <c r="B271" i="19"/>
  <c r="AA210" i="17"/>
  <c r="B270" i="19"/>
  <c r="AA209" i="17"/>
  <c r="B269" i="19"/>
  <c r="AA208" i="17"/>
  <c r="B268" i="19"/>
  <c r="AA207" i="17"/>
  <c r="B267" i="19"/>
  <c r="AA206" i="17"/>
  <c r="B266" i="19"/>
  <c r="AA205" i="17"/>
  <c r="B265" i="19"/>
  <c r="AA204" i="17"/>
  <c r="B264" i="19"/>
  <c r="AA203" i="17"/>
  <c r="B263" i="19"/>
  <c r="AA202" i="17"/>
  <c r="B262" i="19"/>
  <c r="AA200" i="17"/>
  <c r="B260" i="19"/>
  <c r="AA198" i="17"/>
  <c r="B258" i="19"/>
  <c r="Q94" i="6"/>
  <c r="S94"/>
  <c r="AA192" i="17"/>
  <c r="B252" i="19"/>
  <c r="AA190" i="17"/>
  <c r="B250" i="19"/>
  <c r="AA189" i="17"/>
  <c r="B249" i="19"/>
  <c r="AA188" i="17"/>
  <c r="B248" i="19"/>
  <c r="AA177" i="17"/>
  <c r="B237" i="19"/>
  <c r="AA175" i="17"/>
  <c r="B235" i="19"/>
  <c r="AA158" i="17"/>
  <c r="B218" i="19"/>
  <c r="AA157" i="17"/>
  <c r="B217" i="19"/>
  <c r="AA154" i="17"/>
  <c r="B214" i="19"/>
  <c r="K232" i="16"/>
  <c r="AA168" i="17"/>
  <c r="B228" i="19"/>
  <c r="AA167" i="17"/>
  <c r="B227" i="19"/>
  <c r="AA166" i="17"/>
  <c r="B226" i="19"/>
  <c r="AA162" i="17"/>
  <c r="B222" i="19"/>
  <c r="AA155" i="17"/>
  <c r="B215" i="19"/>
  <c r="AA153" i="17"/>
  <c r="B213" i="19"/>
  <c r="AA152" i="17"/>
  <c r="B212" i="19"/>
  <c r="AA151" i="17"/>
  <c r="B211" i="19"/>
  <c r="AA150" i="17"/>
  <c r="B210" i="19"/>
  <c r="AA149" i="17"/>
  <c r="B209" i="19"/>
  <c r="AA148" i="17"/>
  <c r="B208" i="19"/>
  <c r="AA147" i="17"/>
  <c r="B207" i="19"/>
  <c r="AA146" i="17"/>
  <c r="B206" i="19"/>
  <c r="AA145" i="17"/>
  <c r="B205" i="19"/>
  <c r="AA144" i="17"/>
  <c r="B204" i="19"/>
  <c r="AA143" i="17"/>
  <c r="B203" i="19"/>
  <c r="AA142" i="17"/>
  <c r="B202" i="19"/>
  <c r="AA141" i="17"/>
  <c r="B201" i="19"/>
  <c r="AA140" i="17"/>
  <c r="L146" i="9"/>
  <c r="P63" i="6"/>
  <c r="L143" i="9"/>
  <c r="P60" i="6"/>
  <c r="L142" i="9"/>
  <c r="P59" i="6"/>
  <c r="L141" i="9"/>
  <c r="P58" i="6"/>
  <c r="L138" i="9"/>
  <c r="P55" i="6"/>
  <c r="L155" i="9"/>
  <c r="P72" i="6"/>
  <c r="L151" i="9"/>
  <c r="P68" i="6"/>
  <c r="L147" i="9"/>
  <c r="P64" i="6"/>
  <c r="Q64" s="1"/>
  <c r="J145" i="11"/>
  <c r="N143" i="5"/>
  <c r="X143" s="1"/>
  <c r="O144" i="19" s="1"/>
  <c r="J143" i="11"/>
  <c r="N141" i="5"/>
  <c r="X141" s="1"/>
  <c r="O142" i="19" s="1"/>
  <c r="J141" i="11"/>
  <c r="N139" i="5"/>
  <c r="X139" s="1"/>
  <c r="O140" i="19" s="1"/>
  <c r="J139" i="11"/>
  <c r="N137" i="5"/>
  <c r="X137" s="1"/>
  <c r="O138" i="19" s="1"/>
  <c r="J137" i="11"/>
  <c r="N135" i="5"/>
  <c r="X135" s="1"/>
  <c r="O136" i="19" s="1"/>
  <c r="J135" i="11"/>
  <c r="N133" i="5"/>
  <c r="X133" s="1"/>
  <c r="O134" i="19" s="1"/>
  <c r="J133" i="11"/>
  <c r="N131" i="5"/>
  <c r="X131" s="1"/>
  <c r="O132" i="19" s="1"/>
  <c r="J131" i="11"/>
  <c r="N129" i="5"/>
  <c r="X129" s="1"/>
  <c r="O130" i="19" s="1"/>
  <c r="J129" i="11"/>
  <c r="N127" i="5"/>
  <c r="X127" s="1"/>
  <c r="O128" i="19" s="1"/>
  <c r="C371" i="11"/>
  <c r="D6"/>
  <c r="N360" i="19"/>
  <c r="P360"/>
  <c r="N30"/>
  <c r="P30"/>
  <c r="O5"/>
  <c r="N55"/>
  <c r="P55" s="1"/>
  <c r="N25"/>
  <c r="P25" s="1"/>
  <c r="N35"/>
  <c r="N72"/>
  <c r="P72"/>
  <c r="N82"/>
  <c r="P82"/>
  <c r="N6"/>
  <c r="P6"/>
  <c r="N20"/>
  <c r="P20"/>
  <c r="N60"/>
  <c r="N70"/>
  <c r="P70" s="1"/>
  <c r="N74"/>
  <c r="P74" s="1"/>
  <c r="N80"/>
  <c r="P80" s="1"/>
  <c r="N40"/>
  <c r="P10"/>
  <c r="N36"/>
  <c r="P36" s="1"/>
  <c r="D371" i="11"/>
  <c r="I6"/>
  <c r="B4" i="5"/>
  <c r="J371" i="11"/>
  <c r="B200" i="19"/>
  <c r="AA256" i="17"/>
  <c r="B419" i="19"/>
  <c r="B420"/>
  <c r="P229"/>
  <c r="B463"/>
  <c r="B428"/>
  <c r="B431"/>
  <c r="N310"/>
  <c r="P310" s="1"/>
  <c r="N337"/>
  <c r="P337" s="1"/>
  <c r="N352"/>
  <c r="P352" s="1"/>
  <c r="C404"/>
  <c r="C459"/>
  <c r="C408"/>
  <c r="C461"/>
  <c r="C473"/>
  <c r="C418"/>
  <c r="C419"/>
  <c r="C422"/>
  <c r="C424"/>
  <c r="N143" i="13"/>
  <c r="K172"/>
  <c r="M152" i="19"/>
  <c r="B426"/>
  <c r="C407"/>
  <c r="C409"/>
  <c r="C420"/>
  <c r="C421"/>
  <c r="C423"/>
  <c r="C462"/>
  <c r="C425"/>
  <c r="C434"/>
  <c r="C435"/>
  <c r="C463"/>
  <c r="C428"/>
  <c r="C436"/>
  <c r="O335"/>
  <c r="B473"/>
  <c r="B461"/>
  <c r="B418"/>
  <c r="B421"/>
  <c r="B422"/>
  <c r="B462"/>
  <c r="B424"/>
  <c r="B427"/>
  <c r="B429"/>
  <c r="B474"/>
  <c r="B430"/>
  <c r="B432"/>
  <c r="B434"/>
  <c r="B465"/>
  <c r="B438"/>
  <c r="B439"/>
  <c r="L335"/>
  <c r="P335" s="1"/>
  <c r="O65"/>
  <c r="Q65"/>
  <c r="C472"/>
  <c r="C406"/>
  <c r="C417"/>
  <c r="C460"/>
  <c r="K465"/>
  <c r="K438"/>
  <c r="O356"/>
  <c r="L407"/>
  <c r="L472"/>
  <c r="L458"/>
  <c r="L408"/>
  <c r="L459"/>
  <c r="L409"/>
  <c r="N251"/>
  <c r="P251" s="1"/>
  <c r="N253"/>
  <c r="P253" s="1"/>
  <c r="B464"/>
  <c r="B433"/>
  <c r="B435"/>
  <c r="B436"/>
  <c r="B437"/>
  <c r="N327"/>
  <c r="P327"/>
  <c r="N336"/>
  <c r="C132"/>
  <c r="Q132" s="1"/>
  <c r="BE256" i="17"/>
  <c r="C426" i="19"/>
  <c r="C431"/>
  <c r="C432"/>
  <c r="C465"/>
  <c r="C438"/>
  <c r="C429"/>
  <c r="C474"/>
  <c r="C430"/>
  <c r="C433"/>
  <c r="C464"/>
  <c r="C437"/>
  <c r="C439"/>
  <c r="O306"/>
  <c r="Q306" s="1"/>
  <c r="B372" i="5"/>
  <c r="L4"/>
  <c r="N5" i="19"/>
  <c r="P5" s="1"/>
  <c r="Q5"/>
  <c r="P35"/>
  <c r="P60"/>
  <c r="P40"/>
  <c r="C372"/>
  <c r="C403"/>
  <c r="C471"/>
  <c r="C476" s="1"/>
  <c r="C458"/>
  <c r="C468"/>
  <c r="M458"/>
  <c r="M407"/>
  <c r="K283"/>
  <c r="K372"/>
  <c r="N172" i="13"/>
  <c r="B372" i="19"/>
  <c r="B472"/>
  <c r="B460"/>
  <c r="B468" s="1"/>
  <c r="B417"/>
  <c r="I371" i="11"/>
  <c r="K474" i="19"/>
  <c r="K464"/>
  <c r="B476"/>
  <c r="T94" i="6"/>
  <c r="N242" i="19"/>
  <c r="P242" s="1"/>
  <c r="N43"/>
  <c r="P43" s="1"/>
  <c r="N14"/>
  <c r="P14" s="1"/>
  <c r="M345"/>
  <c r="P252"/>
  <c r="N63"/>
  <c r="P63" s="1"/>
  <c r="N61"/>
  <c r="N58"/>
  <c r="N28"/>
  <c r="N22"/>
  <c r="P22"/>
  <c r="N18"/>
  <c r="P18"/>
  <c r="N11"/>
  <c r="P11"/>
  <c r="E448"/>
  <c r="M443"/>
  <c r="G442"/>
  <c r="E442"/>
  <c r="Q39"/>
  <c r="P370"/>
  <c r="P362"/>
  <c r="J439"/>
  <c r="L436"/>
  <c r="F429"/>
  <c r="L426"/>
  <c r="D423"/>
  <c r="H422"/>
  <c r="D422"/>
  <c r="H420"/>
  <c r="D420"/>
  <c r="E446"/>
  <c r="C391"/>
  <c r="D92" i="9"/>
  <c r="Q170" i="5"/>
  <c r="X62"/>
  <c r="O63" i="19" s="1"/>
  <c r="Q63" s="1"/>
  <c r="K473"/>
  <c r="K476"/>
  <c r="K461"/>
  <c r="E473"/>
  <c r="E418"/>
  <c r="G337" i="12"/>
  <c r="T372"/>
  <c r="H443" i="19"/>
  <c r="H466"/>
  <c r="H442"/>
  <c r="H475"/>
  <c r="D438"/>
  <c r="D465"/>
  <c r="H434"/>
  <c r="H464"/>
  <c r="L430"/>
  <c r="L474"/>
  <c r="D430"/>
  <c r="D474"/>
  <c r="D476"/>
  <c r="D428"/>
  <c r="D463"/>
  <c r="B425"/>
  <c r="B453"/>
  <c r="L423"/>
  <c r="L462"/>
  <c r="H423"/>
  <c r="H462"/>
  <c r="H468" s="1"/>
  <c r="T170" i="6"/>
  <c r="P371" i="19"/>
  <c r="E450"/>
  <c r="I449"/>
  <c r="E444"/>
  <c r="M473"/>
  <c r="G418"/>
  <c r="P368"/>
  <c r="L450"/>
  <c r="P361"/>
  <c r="D449"/>
  <c r="D467"/>
  <c r="D444"/>
  <c r="D443"/>
  <c r="D442"/>
  <c r="L440"/>
  <c r="F440"/>
  <c r="F439"/>
  <c r="P308"/>
  <c r="H438"/>
  <c r="F465"/>
  <c r="L438"/>
  <c r="J465"/>
  <c r="F437"/>
  <c r="H436"/>
  <c r="D436"/>
  <c r="F435"/>
  <c r="L434"/>
  <c r="L464"/>
  <c r="J433"/>
  <c r="H432"/>
  <c r="D432"/>
  <c r="F431"/>
  <c r="J431"/>
  <c r="J474"/>
  <c r="J476" s="1"/>
  <c r="H430"/>
  <c r="F474"/>
  <c r="J429"/>
  <c r="L428"/>
  <c r="J463"/>
  <c r="H428"/>
  <c r="F463"/>
  <c r="F427"/>
  <c r="H426"/>
  <c r="D426"/>
  <c r="F425"/>
  <c r="J425"/>
  <c r="J424"/>
  <c r="F424"/>
  <c r="L422"/>
  <c r="J421"/>
  <c r="F421"/>
  <c r="X30" i="5"/>
  <c r="O31" i="19" s="1"/>
  <c r="X58" i="5"/>
  <c r="O59" i="19" s="1"/>
  <c r="X78" i="5"/>
  <c r="O79" i="19"/>
  <c r="Q79" s="1"/>
  <c r="I466"/>
  <c r="I443"/>
  <c r="M464"/>
  <c r="M433"/>
  <c r="M474"/>
  <c r="I464"/>
  <c r="I433"/>
  <c r="G474"/>
  <c r="G430"/>
  <c r="E474"/>
  <c r="E430"/>
  <c r="I462"/>
  <c r="I425"/>
  <c r="M462"/>
  <c r="M423"/>
  <c r="I460"/>
  <c r="I468"/>
  <c r="I413"/>
  <c r="M460"/>
  <c r="M413"/>
  <c r="G472"/>
  <c r="G476" s="1"/>
  <c r="G406"/>
  <c r="E458"/>
  <c r="E406"/>
  <c r="G372"/>
  <c r="G458"/>
  <c r="G398"/>
  <c r="E457"/>
  <c r="E392"/>
  <c r="M470"/>
  <c r="M390"/>
  <c r="L420"/>
  <c r="L473"/>
  <c r="H372"/>
  <c r="H473"/>
  <c r="H476"/>
  <c r="F419"/>
  <c r="F453"/>
  <c r="F461"/>
  <c r="F468"/>
  <c r="D372"/>
  <c r="D461"/>
  <c r="D468" s="1"/>
  <c r="F476"/>
  <c r="P450"/>
  <c r="H453"/>
  <c r="G466"/>
  <c r="E466"/>
  <c r="M441"/>
  <c r="I441"/>
  <c r="G440"/>
  <c r="E440"/>
  <c r="M439"/>
  <c r="I439"/>
  <c r="M437"/>
  <c r="I437"/>
  <c r="G436"/>
  <c r="E436"/>
  <c r="I435"/>
  <c r="M435"/>
  <c r="G434"/>
  <c r="E434"/>
  <c r="G464"/>
  <c r="E464"/>
  <c r="G432"/>
  <c r="E432"/>
  <c r="I431"/>
  <c r="I474"/>
  <c r="I429"/>
  <c r="G428"/>
  <c r="E428"/>
  <c r="I427"/>
  <c r="G426"/>
  <c r="E426"/>
  <c r="G462"/>
  <c r="E462"/>
  <c r="M425"/>
  <c r="K425"/>
  <c r="K423"/>
  <c r="M421"/>
  <c r="K421"/>
  <c r="M419"/>
  <c r="K419"/>
  <c r="I419"/>
  <c r="I417"/>
  <c r="G416"/>
  <c r="E416"/>
  <c r="C416"/>
  <c r="M415"/>
  <c r="K415"/>
  <c r="I415"/>
  <c r="G414"/>
  <c r="E414"/>
  <c r="C414"/>
  <c r="K413"/>
  <c r="G460"/>
  <c r="G468" s="1"/>
  <c r="E460"/>
  <c r="G412"/>
  <c r="E412"/>
  <c r="C412"/>
  <c r="G410"/>
  <c r="E410"/>
  <c r="K409"/>
  <c r="K459"/>
  <c r="K468" s="1"/>
  <c r="G408"/>
  <c r="E408"/>
  <c r="K407"/>
  <c r="I472"/>
  <c r="I476" s="1"/>
  <c r="M406"/>
  <c r="C405"/>
  <c r="C401"/>
  <c r="M400"/>
  <c r="G400"/>
  <c r="G453" s="1"/>
  <c r="C399"/>
  <c r="M398"/>
  <c r="M394"/>
  <c r="C393"/>
  <c r="M392"/>
  <c r="D447"/>
  <c r="D446"/>
  <c r="D453" s="1"/>
  <c r="J461"/>
  <c r="J468" s="1"/>
  <c r="D93" i="9"/>
  <c r="Q171" i="5" s="1"/>
  <c r="T143" i="6"/>
  <c r="N326" i="19"/>
  <c r="P326"/>
  <c r="P28"/>
  <c r="P61"/>
  <c r="P58"/>
  <c r="E453"/>
  <c r="L336"/>
  <c r="E476"/>
  <c r="E468"/>
  <c r="I453"/>
  <c r="L444"/>
  <c r="L191" i="5"/>
  <c r="L190"/>
  <c r="L147"/>
  <c r="N148" i="19" s="1"/>
  <c r="P148" s="1"/>
  <c r="X189" i="5"/>
  <c r="O190" i="19"/>
  <c r="H65" i="9"/>
  <c r="H65" i="21"/>
  <c r="G143" i="5" s="1"/>
  <c r="H59" i="9"/>
  <c r="H59" i="21"/>
  <c r="G137" i="5" s="1"/>
  <c r="H56" i="9"/>
  <c r="H56" i="21"/>
  <c r="G134" i="5" s="1"/>
  <c r="H46" i="9"/>
  <c r="H46" i="21"/>
  <c r="G124" i="5"/>
  <c r="N354" i="19"/>
  <c r="P354"/>
  <c r="N328"/>
  <c r="L166" i="9"/>
  <c r="P83" i="6"/>
  <c r="L164" i="9"/>
  <c r="P81" i="6"/>
  <c r="L144" i="9"/>
  <c r="P61" i="6"/>
  <c r="L159" i="9"/>
  <c r="P76" i="6"/>
  <c r="L156" i="9"/>
  <c r="P73" i="6"/>
  <c r="D108" i="9"/>
  <c r="H107"/>
  <c r="D106"/>
  <c r="H105"/>
  <c r="H104"/>
  <c r="D103"/>
  <c r="H64"/>
  <c r="H64" i="21"/>
  <c r="G142" i="5" s="1"/>
  <c r="H62" i="9"/>
  <c r="H62" i="21"/>
  <c r="G140" i="5" s="1"/>
  <c r="H60" i="9"/>
  <c r="H60" i="21"/>
  <c r="G138" i="5" s="1"/>
  <c r="H58" i="9"/>
  <c r="H58" i="21"/>
  <c r="G136" i="5" s="1"/>
  <c r="H55" i="9"/>
  <c r="H55" i="21"/>
  <c r="G133" i="5" s="1"/>
  <c r="H54" i="9"/>
  <c r="H54" i="21"/>
  <c r="G132" i="5" s="1"/>
  <c r="H53" i="9"/>
  <c r="H53" i="21"/>
  <c r="G131" i="5" s="1"/>
  <c r="H52" i="9"/>
  <c r="H52" i="21"/>
  <c r="G130" i="5" s="1"/>
  <c r="H51" i="9"/>
  <c r="H51" i="21"/>
  <c r="G129" i="5" s="1"/>
  <c r="H50" i="9"/>
  <c r="H50" i="21"/>
  <c r="G128" i="5"/>
  <c r="H49" i="9"/>
  <c r="H49" i="21"/>
  <c r="G127" i="5"/>
  <c r="H48" i="9"/>
  <c r="H48" i="21"/>
  <c r="G126" i="5"/>
  <c r="H47" i="9"/>
  <c r="H47" i="21"/>
  <c r="G125" i="5"/>
  <c r="H45" i="9"/>
  <c r="H45" i="21"/>
  <c r="D8" i="9"/>
  <c r="H7"/>
  <c r="E137" i="5"/>
  <c r="L137" s="1"/>
  <c r="N138" i="19" s="1"/>
  <c r="P138" s="1"/>
  <c r="E143" i="5"/>
  <c r="L143" s="1"/>
  <c r="N144" i="19" s="1"/>
  <c r="P144" s="1"/>
  <c r="E127" i="5"/>
  <c r="L127" s="1"/>
  <c r="N128" i="19" s="1"/>
  <c r="P128" s="1"/>
  <c r="E133" i="5"/>
  <c r="E182"/>
  <c r="L182" s="1"/>
  <c r="N183" i="19" s="1"/>
  <c r="P183" s="1"/>
  <c r="Q186" i="5"/>
  <c r="X186"/>
  <c r="O187" i="19" s="1"/>
  <c r="Q187" s="1"/>
  <c r="H108" i="9"/>
  <c r="L193" i="5"/>
  <c r="N194" i="19" s="1"/>
  <c r="P194" s="1"/>
  <c r="Q86" i="5"/>
  <c r="H8" i="9"/>
  <c r="D9"/>
  <c r="E126" i="5"/>
  <c r="L126" s="1"/>
  <c r="N127" i="19" s="1"/>
  <c r="P127" s="1"/>
  <c r="E128" i="5"/>
  <c r="L128" s="1"/>
  <c r="N129" i="19" s="1"/>
  <c r="P129" s="1"/>
  <c r="E130" i="5"/>
  <c r="L130" s="1"/>
  <c r="N131" i="19" s="1"/>
  <c r="P131" s="1"/>
  <c r="E132" i="5"/>
  <c r="E136"/>
  <c r="L136" s="1"/>
  <c r="N137" i="19" s="1"/>
  <c r="P137" s="1"/>
  <c r="E140" i="5"/>
  <c r="L146"/>
  <c r="N147" i="19" s="1"/>
  <c r="P147" s="1"/>
  <c r="Q181" i="5"/>
  <c r="H103" i="9"/>
  <c r="E183" i="5"/>
  <c r="E185"/>
  <c r="L187"/>
  <c r="X198"/>
  <c r="O199" i="19" s="1"/>
  <c r="Q199" s="1"/>
  <c r="E85" i="5"/>
  <c r="L85"/>
  <c r="N86" i="19" s="1"/>
  <c r="E125" i="5"/>
  <c r="L125" s="1"/>
  <c r="N126" i="19" s="1"/>
  <c r="P126" s="1"/>
  <c r="E129" i="5"/>
  <c r="L129" s="1"/>
  <c r="N130" i="19" s="1"/>
  <c r="E131" i="5"/>
  <c r="E138"/>
  <c r="L138" s="1"/>
  <c r="N139" i="19" s="1"/>
  <c r="P139" s="1"/>
  <c r="E142" i="5"/>
  <c r="L142" s="1"/>
  <c r="N143" i="19" s="1"/>
  <c r="P143" s="1"/>
  <c r="Q184" i="5"/>
  <c r="H106" i="9"/>
  <c r="L197" i="5"/>
  <c r="P328" i="19"/>
  <c r="L189" i="5"/>
  <c r="E184"/>
  <c r="E181"/>
  <c r="Q87"/>
  <c r="X87"/>
  <c r="O88" i="19" s="1"/>
  <c r="Q88" s="1"/>
  <c r="H9" i="9"/>
  <c r="D10"/>
  <c r="E186" i="5"/>
  <c r="L186"/>
  <c r="N187" i="19" s="1"/>
  <c r="P187" s="1"/>
  <c r="L196" i="5"/>
  <c r="L185"/>
  <c r="N186" i="19" s="1"/>
  <c r="X181" i="5"/>
  <c r="O182" i="19" s="1"/>
  <c r="Q182" s="1"/>
  <c r="E86" i="5"/>
  <c r="Q88"/>
  <c r="H10" i="9"/>
  <c r="D11"/>
  <c r="E87" i="5"/>
  <c r="L184"/>
  <c r="H11" i="9"/>
  <c r="D12"/>
  <c r="Q89" i="5"/>
  <c r="E88"/>
  <c r="Q90"/>
  <c r="X90"/>
  <c r="O91" i="19" s="1"/>
  <c r="H12" i="9"/>
  <c r="D13"/>
  <c r="E89" i="5"/>
  <c r="H13" i="9"/>
  <c r="D14"/>
  <c r="Q91" i="5"/>
  <c r="X91" s="1"/>
  <c r="O92" i="19" s="1"/>
  <c r="Q92" s="1"/>
  <c r="E90" i="5"/>
  <c r="E91"/>
  <c r="Q92"/>
  <c r="H14" i="9"/>
  <c r="D15"/>
  <c r="H15"/>
  <c r="D16"/>
  <c r="Q93" i="5"/>
  <c r="E92"/>
  <c r="E93"/>
  <c r="L93" s="1"/>
  <c r="N94" i="19" s="1"/>
  <c r="Q94" i="5"/>
  <c r="H16" i="9"/>
  <c r="D17"/>
  <c r="Q95" i="5"/>
  <c r="H17" i="9"/>
  <c r="D18"/>
  <c r="E94" i="5"/>
  <c r="Q96"/>
  <c r="H18" i="9"/>
  <c r="D19"/>
  <c r="E95" i="5"/>
  <c r="Q97"/>
  <c r="H19" i="9"/>
  <c r="D20"/>
  <c r="E96" i="5"/>
  <c r="Q98"/>
  <c r="X98"/>
  <c r="O99" i="19" s="1"/>
  <c r="Q99" s="1"/>
  <c r="H20" i="9"/>
  <c r="D21"/>
  <c r="E97" i="5"/>
  <c r="E98"/>
  <c r="L98"/>
  <c r="N99" i="19" s="1"/>
  <c r="P99" s="1"/>
  <c r="Q99" i="5"/>
  <c r="H21" i="9"/>
  <c r="D22"/>
  <c r="Q100" i="5"/>
  <c r="H22" i="9"/>
  <c r="D23"/>
  <c r="E99" i="5"/>
  <c r="E100"/>
  <c r="Q101"/>
  <c r="H23" i="9"/>
  <c r="D24"/>
  <c r="E101" i="5"/>
  <c r="L101" s="1"/>
  <c r="N102" i="19" s="1"/>
  <c r="P102" s="1"/>
  <c r="Q102" i="5"/>
  <c r="H24" i="9"/>
  <c r="D25"/>
  <c r="Q103" i="5"/>
  <c r="H25" i="9"/>
  <c r="D26"/>
  <c r="E102" i="5"/>
  <c r="Q104"/>
  <c r="X104"/>
  <c r="O105" i="19" s="1"/>
  <c r="D27" i="9"/>
  <c r="H26"/>
  <c r="E103" i="5"/>
  <c r="E104"/>
  <c r="Q105"/>
  <c r="H27" i="9"/>
  <c r="D28"/>
  <c r="E105" i="5"/>
  <c r="L105" s="1"/>
  <c r="N106" i="19" s="1"/>
  <c r="Q106" i="5"/>
  <c r="H28" i="9"/>
  <c r="D29"/>
  <c r="Q107" i="5"/>
  <c r="X107"/>
  <c r="O108" i="19" s="1"/>
  <c r="Q108" s="1"/>
  <c r="D30" i="9"/>
  <c r="H29"/>
  <c r="E106" i="5"/>
  <c r="E107"/>
  <c r="Q108"/>
  <c r="H30" i="9"/>
  <c r="D31"/>
  <c r="Q109" i="5"/>
  <c r="D32" i="9"/>
  <c r="H31"/>
  <c r="E108" i="5"/>
  <c r="E109"/>
  <c r="Q110"/>
  <c r="D33" i="9"/>
  <c r="H32"/>
  <c r="E110" i="5"/>
  <c r="Q111"/>
  <c r="D34" i="9"/>
  <c r="H33"/>
  <c r="E111" i="5"/>
  <c r="L111" s="1"/>
  <c r="N112" i="19" s="1"/>
  <c r="Q112" i="5"/>
  <c r="D35" i="9"/>
  <c r="H34"/>
  <c r="E112" i="5"/>
  <c r="L112"/>
  <c r="N113" i="19" s="1"/>
  <c r="P113" s="1"/>
  <c r="Q113" i="5"/>
  <c r="D36" i="9"/>
  <c r="H35"/>
  <c r="E113" i="5"/>
  <c r="L113" s="1"/>
  <c r="N114" i="19" s="1"/>
  <c r="P114" s="1"/>
  <c r="Q114" i="5"/>
  <c r="H36" i="9"/>
  <c r="D37"/>
  <c r="Q115" i="5"/>
  <c r="D38" i="9"/>
  <c r="H37"/>
  <c r="E114" i="5"/>
  <c r="E115"/>
  <c r="Q116"/>
  <c r="H38" i="9"/>
  <c r="D39"/>
  <c r="E116" i="5"/>
  <c r="Q117"/>
  <c r="D40" i="9"/>
  <c r="H39"/>
  <c r="E117" i="5"/>
  <c r="L117"/>
  <c r="N118" i="19" s="1"/>
  <c r="P118" s="1"/>
  <c r="Q118" i="5"/>
  <c r="H40" i="9"/>
  <c r="D41"/>
  <c r="Q119" i="5"/>
  <c r="X119" s="1"/>
  <c r="O120" i="19" s="1"/>
  <c r="Q120" s="1"/>
  <c r="D42" i="9"/>
  <c r="H41"/>
  <c r="E118" i="5"/>
  <c r="E119"/>
  <c r="Q120"/>
  <c r="D43" i="9"/>
  <c r="H42"/>
  <c r="E120" i="5"/>
  <c r="L120"/>
  <c r="N121" i="19" s="1"/>
  <c r="P121" s="1"/>
  <c r="Q121" i="5"/>
  <c r="H43" i="9"/>
  <c r="D44"/>
  <c r="Q122" i="5"/>
  <c r="X122" s="1"/>
  <c r="O123" i="19" s="1"/>
  <c r="Q123" s="1"/>
  <c r="H44" i="9"/>
  <c r="E121" i="5"/>
  <c r="L121" s="1"/>
  <c r="N122" i="19" s="1"/>
  <c r="P122" s="1"/>
  <c r="E122" i="5"/>
  <c r="P364" i="19"/>
  <c r="L449"/>
  <c r="L181" i="5"/>
  <c r="N182" i="19" s="1"/>
  <c r="P182" s="1"/>
  <c r="L183" i="5"/>
  <c r="N184" i="19"/>
  <c r="P184"/>
  <c r="L144" i="5"/>
  <c r="N145" i="19"/>
  <c r="P145"/>
  <c r="L151" i="5"/>
  <c r="K433" i="19"/>
  <c r="H156" i="20"/>
  <c r="F213" i="5"/>
  <c r="H152" i="20"/>
  <c r="F209" i="5"/>
  <c r="L209" s="1"/>
  <c r="N210" i="19" s="1"/>
  <c r="P210" s="1"/>
  <c r="H151" i="20"/>
  <c r="F208" i="5" s="1"/>
  <c r="L208" s="1"/>
  <c r="N209" i="19" s="1"/>
  <c r="H150" i="20"/>
  <c r="F207" i="5"/>
  <c r="L207" s="1"/>
  <c r="N208" i="19" s="1"/>
  <c r="H149" i="20"/>
  <c r="F206" i="5" s="1"/>
  <c r="L206" s="1"/>
  <c r="N207" i="19" s="1"/>
  <c r="H148" i="20"/>
  <c r="F205" i="5"/>
  <c r="L205" s="1"/>
  <c r="N206" i="19" s="1"/>
  <c r="H147" i="20"/>
  <c r="F204" i="5" s="1"/>
  <c r="H143" i="20"/>
  <c r="F200" i="5" s="1"/>
  <c r="L200" s="1"/>
  <c r="N201" i="19" s="1"/>
  <c r="L188" i="5"/>
  <c r="N189" i="19" s="1"/>
  <c r="P189" s="1"/>
  <c r="H155" i="20"/>
  <c r="F212" i="5"/>
  <c r="H154" i="20"/>
  <c r="F211" i="5"/>
  <c r="L211"/>
  <c r="H153" i="20"/>
  <c r="F210" i="5" s="1"/>
  <c r="L210" s="1"/>
  <c r="H146" i="20"/>
  <c r="F203" i="5"/>
  <c r="L203"/>
  <c r="H145" i="20"/>
  <c r="F202" i="5" s="1"/>
  <c r="L202" s="1"/>
  <c r="N203" i="19" s="1"/>
  <c r="P203" s="1"/>
  <c r="H144" i="20"/>
  <c r="F201" i="5"/>
  <c r="L201" s="1"/>
  <c r="H142" i="20"/>
  <c r="F199" i="5" s="1"/>
  <c r="L199" s="1"/>
  <c r="X150"/>
  <c r="O151" i="19" s="1"/>
  <c r="Q151" s="1"/>
  <c r="X148" i="5"/>
  <c r="O149" i="19"/>
  <c r="Q149"/>
  <c r="X146" i="5"/>
  <c r="O147" i="19"/>
  <c r="Q147" s="1"/>
  <c r="X145" i="5"/>
  <c r="O146" i="19" s="1"/>
  <c r="Q146" s="1"/>
  <c r="Q91" i="6"/>
  <c r="S91"/>
  <c r="M174" i="21" s="1"/>
  <c r="N185" i="19"/>
  <c r="L340" i="5"/>
  <c r="N341" i="19" s="1"/>
  <c r="L346" i="5"/>
  <c r="N347" i="19" s="1"/>
  <c r="P347" s="1"/>
  <c r="L345" i="5"/>
  <c r="T167" i="6"/>
  <c r="S80"/>
  <c r="M163" i="21"/>
  <c r="T146" i="6"/>
  <c r="S90"/>
  <c r="L304" i="5"/>
  <c r="N305" i="19" s="1"/>
  <c r="P305" s="1"/>
  <c r="X314" i="5"/>
  <c r="O315" i="19"/>
  <c r="X329" i="5"/>
  <c r="O330" i="19" s="1"/>
  <c r="X324" i="5"/>
  <c r="O325" i="19" s="1"/>
  <c r="X319" i="5"/>
  <c r="O320" i="19" s="1"/>
  <c r="Q320" s="1"/>
  <c r="X348" i="5"/>
  <c r="O349" i="19" s="1"/>
  <c r="Q349" s="1"/>
  <c r="X343" i="5"/>
  <c r="O344" i="19"/>
  <c r="X306" i="5"/>
  <c r="O307" i="19" s="1"/>
  <c r="Q307" s="1"/>
  <c r="X350" i="5"/>
  <c r="O351" i="19" s="1"/>
  <c r="Q351" s="1"/>
  <c r="X149" i="5"/>
  <c r="O150" i="19"/>
  <c r="Q150" s="1"/>
  <c r="X144" i="5"/>
  <c r="O145" i="19" s="1"/>
  <c r="O406" s="1"/>
  <c r="X71" i="5"/>
  <c r="O72" i="19" s="1"/>
  <c r="X73" i="5"/>
  <c r="O74" i="19" s="1"/>
  <c r="Q74" s="1"/>
  <c r="X81" i="5"/>
  <c r="O82" i="19"/>
  <c r="D156" i="20"/>
  <c r="R213" i="5"/>
  <c r="T80" i="6"/>
  <c r="N152" i="19"/>
  <c r="P152"/>
  <c r="N346"/>
  <c r="L347" i="5"/>
  <c r="N348" i="19" s="1"/>
  <c r="P348" s="1"/>
  <c r="X83" i="5"/>
  <c r="O84" i="19"/>
  <c r="Q84"/>
  <c r="Q123" i="6"/>
  <c r="S123" s="1"/>
  <c r="M206" i="21" s="1"/>
  <c r="L341" i="5"/>
  <c r="N342" i="19" s="1"/>
  <c r="P342" s="1"/>
  <c r="Q84" i="6"/>
  <c r="S84"/>
  <c r="M167" i="21" s="1"/>
  <c r="L75" i="5"/>
  <c r="N76" i="19" s="1"/>
  <c r="X69" i="5"/>
  <c r="L82"/>
  <c r="Q104" i="6"/>
  <c r="S104" s="1"/>
  <c r="M187" i="21" s="1"/>
  <c r="Q112" i="6"/>
  <c r="Q124"/>
  <c r="X344" i="5"/>
  <c r="O345" i="19" s="1"/>
  <c r="L78" i="5"/>
  <c r="Q108" i="6"/>
  <c r="S108"/>
  <c r="Q122"/>
  <c r="S122"/>
  <c r="L77" i="5"/>
  <c r="N78" i="19"/>
  <c r="P78"/>
  <c r="X79" i="5"/>
  <c r="O80" i="19" s="1"/>
  <c r="Q80" s="1"/>
  <c r="L68" i="5"/>
  <c r="L72"/>
  <c r="N73" i="19"/>
  <c r="L76" i="5"/>
  <c r="L342"/>
  <c r="N343" i="19" s="1"/>
  <c r="Q126" i="6"/>
  <c r="S126" s="1"/>
  <c r="M209" i="21" s="1"/>
  <c r="L308" i="5"/>
  <c r="Q114" i="6"/>
  <c r="S114"/>
  <c r="M197" i="21" s="1"/>
  <c r="Q118" i="6"/>
  <c r="Q120"/>
  <c r="L350" i="5"/>
  <c r="N351" i="19" s="1"/>
  <c r="Q109" i="6"/>
  <c r="S109" s="1"/>
  <c r="M192" i="21" s="1"/>
  <c r="Q100" i="6"/>
  <c r="L306" i="5"/>
  <c r="L343"/>
  <c r="N344" i="19" s="1"/>
  <c r="P344" s="1"/>
  <c r="L348" i="5"/>
  <c r="N349" i="19"/>
  <c r="X317" i="5"/>
  <c r="O318" i="19" s="1"/>
  <c r="Q318" s="1"/>
  <c r="Q96" i="6"/>
  <c r="S96" s="1"/>
  <c r="M179" i="21" s="1"/>
  <c r="Q147" i="6"/>
  <c r="L80" i="5"/>
  <c r="L305"/>
  <c r="L339"/>
  <c r="N340" i="19"/>
  <c r="L70" i="5"/>
  <c r="X313"/>
  <c r="O314" i="19" s="1"/>
  <c r="Q314" s="1"/>
  <c r="L349" i="5"/>
  <c r="N350" i="19"/>
  <c r="L344" i="5"/>
  <c r="Q145" i="6"/>
  <c r="T145"/>
  <c r="Q92"/>
  <c r="L337" i="5"/>
  <c r="N338" i="19" s="1"/>
  <c r="Q106" i="6"/>
  <c r="S106" s="1"/>
  <c r="M189" i="21" s="1"/>
  <c r="N77" i="19"/>
  <c r="P77"/>
  <c r="N69"/>
  <c r="P69"/>
  <c r="L67" i="5"/>
  <c r="T144" i="6"/>
  <c r="N79" i="19"/>
  <c r="P79"/>
  <c r="X312" i="5"/>
  <c r="O313" i="19"/>
  <c r="Q313" s="1"/>
  <c r="X311" i="5"/>
  <c r="O312" i="19" s="1"/>
  <c r="Q312" s="1"/>
  <c r="N83"/>
  <c r="P83"/>
  <c r="L74" i="5"/>
  <c r="N75" i="19"/>
  <c r="O70"/>
  <c r="X84" i="5"/>
  <c r="O85" i="19" s="1"/>
  <c r="Q85" s="1"/>
  <c r="X85" i="5"/>
  <c r="O86" i="19"/>
  <c r="Q86" s="1"/>
  <c r="L311" i="5"/>
  <c r="N312" i="19" s="1"/>
  <c r="P312" s="1"/>
  <c r="L312" i="5"/>
  <c r="N68" i="19"/>
  <c r="N81"/>
  <c r="X297" i="5"/>
  <c r="O298" i="19" s="1"/>
  <c r="Q298" s="1"/>
  <c r="Q70"/>
  <c r="N345"/>
  <c r="L313" i="5"/>
  <c r="X310"/>
  <c r="O311" i="19" s="1"/>
  <c r="N71"/>
  <c r="P71"/>
  <c r="N306"/>
  <c r="X303" i="5"/>
  <c r="O304" i="19" s="1"/>
  <c r="Q304" s="1"/>
  <c r="X302" i="5"/>
  <c r="O303" i="19"/>
  <c r="X298" i="5"/>
  <c r="O299" i="19"/>
  <c r="Q299" s="1"/>
  <c r="X301" i="5"/>
  <c r="O302" i="19" s="1"/>
  <c r="X300" i="5"/>
  <c r="O301" i="19" s="1"/>
  <c r="Q301" s="1"/>
  <c r="L84" i="5"/>
  <c r="N85" i="19"/>
  <c r="P85" s="1"/>
  <c r="X86" i="5"/>
  <c r="O87" i="19" s="1"/>
  <c r="Q87" s="1"/>
  <c r="L298" i="5"/>
  <c r="L302"/>
  <c r="N303" i="19"/>
  <c r="S142" i="6"/>
  <c r="P306" i="19"/>
  <c r="Q129" i="6"/>
  <c r="S129"/>
  <c r="L297" i="5"/>
  <c r="Q130" i="6"/>
  <c r="Q133"/>
  <c r="S133"/>
  <c r="M216" i="21" s="1"/>
  <c r="Q150" i="6"/>
  <c r="L300" i="5"/>
  <c r="N301" i="19"/>
  <c r="P301"/>
  <c r="Q134" i="6"/>
  <c r="S134"/>
  <c r="M217" i="21" s="1"/>
  <c r="L301" i="5"/>
  <c r="L303"/>
  <c r="N304" i="19"/>
  <c r="P304"/>
  <c r="N314"/>
  <c r="P314"/>
  <c r="Q151" i="6"/>
  <c r="T151"/>
  <c r="Q152"/>
  <c r="T152"/>
  <c r="Q128"/>
  <c r="S128" s="1"/>
  <c r="M211" i="21" s="1"/>
  <c r="X299" i="5"/>
  <c r="O300" i="19" s="1"/>
  <c r="Q300" s="1"/>
  <c r="P81"/>
  <c r="Q149" i="6"/>
  <c r="T149" s="1"/>
  <c r="L310" i="5"/>
  <c r="N311" i="19" s="1"/>
  <c r="P68"/>
  <c r="N313"/>
  <c r="P313"/>
  <c r="T128" i="6"/>
  <c r="S140"/>
  <c r="Q132"/>
  <c r="S132"/>
  <c r="M215" i="21" s="1"/>
  <c r="S138" i="6"/>
  <c r="S137"/>
  <c r="S136"/>
  <c r="L299" i="5"/>
  <c r="N300" i="19"/>
  <c r="N298"/>
  <c r="P298"/>
  <c r="N299"/>
  <c r="P299"/>
  <c r="T133" i="6"/>
  <c r="Q135"/>
  <c r="S135" s="1"/>
  <c r="M218" i="21" s="1"/>
  <c r="S139" i="6"/>
  <c r="Q127"/>
  <c r="S127" s="1"/>
  <c r="M210" i="21" s="1"/>
  <c r="S141" i="6"/>
  <c r="T134"/>
  <c r="X88" i="5"/>
  <c r="O89" i="19"/>
  <c r="Q89" s="1"/>
  <c r="L86" i="5"/>
  <c r="N87" i="19" s="1"/>
  <c r="P87" s="1"/>
  <c r="L87" i="5"/>
  <c r="N88" i="19"/>
  <c r="T141" i="6"/>
  <c r="T135"/>
  <c r="T137"/>
  <c r="L88" i="5"/>
  <c r="N89" i="19" s="1"/>
  <c r="P89" s="1"/>
  <c r="X89" i="5"/>
  <c r="O90" i="19"/>
  <c r="Q90"/>
  <c r="L90" i="5"/>
  <c r="N91" i="19"/>
  <c r="P91"/>
  <c r="L89" i="5"/>
  <c r="X92"/>
  <c r="O93" i="19" s="1"/>
  <c r="Q93" s="1"/>
  <c r="L91" i="5"/>
  <c r="N92" i="19"/>
  <c r="L92" i="5"/>
  <c r="N93" i="19"/>
  <c r="P93"/>
  <c r="X93" i="5"/>
  <c r="O94" i="19" s="1"/>
  <c r="Q94" s="1"/>
  <c r="X95" i="5"/>
  <c r="O96" i="19" s="1"/>
  <c r="X94" i="5"/>
  <c r="O95" i="19"/>
  <c r="Q95"/>
  <c r="L95" i="5"/>
  <c r="N96" i="19"/>
  <c r="P96"/>
  <c r="L94" i="5"/>
  <c r="X97"/>
  <c r="O98" i="19" s="1"/>
  <c r="Q98" s="1"/>
  <c r="X96" i="5"/>
  <c r="O97" i="19"/>
  <c r="Q97" s="1"/>
  <c r="L97" i="5"/>
  <c r="N98" i="19" s="1"/>
  <c r="P98" s="1"/>
  <c r="L96" i="5"/>
  <c r="N97" i="19"/>
  <c r="X100" i="5"/>
  <c r="O101" i="19"/>
  <c r="Q101"/>
  <c r="X99" i="5"/>
  <c r="O100" i="19"/>
  <c r="Q100"/>
  <c r="L100" i="5"/>
  <c r="N101" i="19"/>
  <c r="P101"/>
  <c r="L99" i="5"/>
  <c r="N100" i="19"/>
  <c r="X102" i="5"/>
  <c r="O103" i="19" s="1"/>
  <c r="Q103" s="1"/>
  <c r="X101" i="5"/>
  <c r="O102" i="19" s="1"/>
  <c r="X103" i="5"/>
  <c r="O104" i="19" s="1"/>
  <c r="Q104" s="1"/>
  <c r="L102" i="5"/>
  <c r="L103"/>
  <c r="X105"/>
  <c r="O106" i="19" s="1"/>
  <c r="Q106" s="1"/>
  <c r="N104"/>
  <c r="P104"/>
  <c r="L104" i="5"/>
  <c r="N105" i="19"/>
  <c r="X106" i="5"/>
  <c r="O107" i="19"/>
  <c r="Q107"/>
  <c r="L106" i="5"/>
  <c r="N107" i="19"/>
  <c r="P107"/>
  <c r="X108" i="5"/>
  <c r="O109" i="19"/>
  <c r="Q109"/>
  <c r="L107" i="5"/>
  <c r="N108" i="19"/>
  <c r="P108"/>
  <c r="L108" i="5"/>
  <c r="X109"/>
  <c r="O110" i="19" s="1"/>
  <c r="X110" i="5"/>
  <c r="O111" i="19"/>
  <c r="Q111"/>
  <c r="L110" i="5"/>
  <c r="N111" i="19"/>
  <c r="X111" i="5"/>
  <c r="O112" i="19" s="1"/>
  <c r="Q112" s="1"/>
  <c r="L109" i="5"/>
  <c r="X112"/>
  <c r="O113" i="19"/>
  <c r="Q113"/>
  <c r="X113" i="5"/>
  <c r="O114" i="19"/>
  <c r="Q114"/>
  <c r="X114" i="5"/>
  <c r="O115" i="19" s="1"/>
  <c r="L115" i="5"/>
  <c r="N116" i="19" s="1"/>
  <c r="P116" s="1"/>
  <c r="L114" i="5"/>
  <c r="X115"/>
  <c r="O116" i="19" s="1"/>
  <c r="Q116" s="1"/>
  <c r="N115"/>
  <c r="X116" i="5"/>
  <c r="O117" i="19" s="1"/>
  <c r="Q117" s="1"/>
  <c r="X117" i="5"/>
  <c r="O118" i="19"/>
  <c r="Q118" s="1"/>
  <c r="P115"/>
  <c r="L116" i="5"/>
  <c r="N117" i="19"/>
  <c r="P117" s="1"/>
  <c r="X118" i="5"/>
  <c r="O119" i="19" s="1"/>
  <c r="Q119" s="1"/>
  <c r="L118" i="5"/>
  <c r="X120"/>
  <c r="O121" i="19" s="1"/>
  <c r="Q121" s="1"/>
  <c r="L119" i="5"/>
  <c r="X121"/>
  <c r="O122" i="19" s="1"/>
  <c r="Q122" s="1"/>
  <c r="N120"/>
  <c r="P120" s="1"/>
  <c r="L122" i="5"/>
  <c r="N90" i="19"/>
  <c r="P90"/>
  <c r="T132" i="6"/>
  <c r="M173" i="21"/>
  <c r="N188" i="19"/>
  <c r="L145" i="5"/>
  <c r="N146" i="19" s="1"/>
  <c r="Q25"/>
  <c r="Q21"/>
  <c r="M447"/>
  <c r="N198"/>
  <c r="P198"/>
  <c r="Q40"/>
  <c r="L156" i="20"/>
  <c r="O52" i="6" s="1"/>
  <c r="Q52" s="1"/>
  <c r="S52" s="1"/>
  <c r="M135" i="21" s="1"/>
  <c r="D142" i="20"/>
  <c r="R199" i="5" s="1"/>
  <c r="X199" s="1"/>
  <c r="O200" i="19" s="1"/>
  <c r="Q200" s="1"/>
  <c r="D144" i="20"/>
  <c r="R201" i="5"/>
  <c r="X201" s="1"/>
  <c r="O202" i="19" s="1"/>
  <c r="Q202" s="1"/>
  <c r="D145" i="20"/>
  <c r="R202" i="5" s="1"/>
  <c r="X202" s="1"/>
  <c r="D146" i="20"/>
  <c r="R203" i="5" s="1"/>
  <c r="X203" s="1"/>
  <c r="O204" i="19" s="1"/>
  <c r="Q204" s="1"/>
  <c r="D153" i="20"/>
  <c r="R210" i="5"/>
  <c r="X210" s="1"/>
  <c r="O211" i="19" s="1"/>
  <c r="Q211" s="1"/>
  <c r="D154" i="20"/>
  <c r="R211" i="5" s="1"/>
  <c r="X211" s="1"/>
  <c r="O212" i="19" s="1"/>
  <c r="Q212" s="1"/>
  <c r="D155" i="20"/>
  <c r="R212" i="5"/>
  <c r="X212" s="1"/>
  <c r="O213" i="19" s="1"/>
  <c r="Q213" s="1"/>
  <c r="D143" i="20"/>
  <c r="R200" i="5" s="1"/>
  <c r="X200" s="1"/>
  <c r="O201" i="19" s="1"/>
  <c r="D147" i="20"/>
  <c r="R204" i="5" s="1"/>
  <c r="X204" s="1"/>
  <c r="D149" i="20"/>
  <c r="R206" i="5" s="1"/>
  <c r="X206" s="1"/>
  <c r="O207" i="19" s="1"/>
  <c r="Q207" s="1"/>
  <c r="D150" i="20"/>
  <c r="R207" i="5"/>
  <c r="X207" s="1"/>
  <c r="O208" i="19" s="1"/>
  <c r="Q208" s="1"/>
  <c r="D152" i="20"/>
  <c r="R209" i="5" s="1"/>
  <c r="X209" s="1"/>
  <c r="O210" i="19" s="1"/>
  <c r="Q210" s="1"/>
  <c r="M177" i="21"/>
  <c r="P369" i="19"/>
  <c r="Q68"/>
  <c r="D114" i="20"/>
  <c r="R171" i="5"/>
  <c r="D116" i="20"/>
  <c r="R173" i="5"/>
  <c r="D118" i="20"/>
  <c r="R175" i="5"/>
  <c r="Q67" i="19"/>
  <c r="N103"/>
  <c r="P103"/>
  <c r="N95"/>
  <c r="P95"/>
  <c r="P188"/>
  <c r="M212" i="21"/>
  <c r="T57" i="6"/>
  <c r="D97" i="9"/>
  <c r="Q175" i="5" s="1"/>
  <c r="E174"/>
  <c r="D96" i="9"/>
  <c r="Q174" i="5" s="1"/>
  <c r="P185" i="19"/>
  <c r="N192"/>
  <c r="P192"/>
  <c r="N302"/>
  <c r="P302"/>
  <c r="N309"/>
  <c r="P309"/>
  <c r="N197"/>
  <c r="P197"/>
  <c r="N191"/>
  <c r="P191"/>
  <c r="P336"/>
  <c r="M140" i="21"/>
  <c r="S92" i="6"/>
  <c r="M175" i="21"/>
  <c r="T92" i="6"/>
  <c r="S100"/>
  <c r="M183" i="21"/>
  <c r="T100" i="6"/>
  <c r="M205" i="21"/>
  <c r="S124" i="6"/>
  <c r="M207" i="21"/>
  <c r="T124" i="6"/>
  <c r="F174" i="5"/>
  <c r="D117" i="20"/>
  <c r="R174" i="5"/>
  <c r="F172"/>
  <c r="D115" i="20"/>
  <c r="R172" i="5" s="1"/>
  <c r="G171"/>
  <c r="D93" i="21"/>
  <c r="S171" i="5"/>
  <c r="F170"/>
  <c r="L170"/>
  <c r="N171" i="19" s="1"/>
  <c r="P171" s="1"/>
  <c r="D113" i="20"/>
  <c r="R170" i="5"/>
  <c r="D95" i="9"/>
  <c r="Q173" i="5"/>
  <c r="X173" s="1"/>
  <c r="O174" i="19" s="1"/>
  <c r="Q174" s="1"/>
  <c r="E173" i="5"/>
  <c r="T136" i="6"/>
  <c r="T138"/>
  <c r="T139"/>
  <c r="T140"/>
  <c r="T142"/>
  <c r="T147"/>
  <c r="T150"/>
  <c r="T153"/>
  <c r="T154"/>
  <c r="T155"/>
  <c r="T156"/>
  <c r="T157"/>
  <c r="T158"/>
  <c r="T159"/>
  <c r="T160"/>
  <c r="T161"/>
  <c r="T164"/>
  <c r="T166"/>
  <c r="T169"/>
  <c r="T84"/>
  <c r="T90"/>
  <c r="T91"/>
  <c r="Q72"/>
  <c r="S72" s="1"/>
  <c r="M155" i="21" s="1"/>
  <c r="S130" i="6"/>
  <c r="M213" i="21" s="1"/>
  <c r="T130" i="6"/>
  <c r="S120"/>
  <c r="M203" i="21"/>
  <c r="T120" i="6"/>
  <c r="S118"/>
  <c r="M201" i="21" s="1"/>
  <c r="T118" i="6"/>
  <c r="M191" i="21"/>
  <c r="S112" i="6"/>
  <c r="M195" i="21" s="1"/>
  <c r="H69" i="6"/>
  <c r="L69"/>
  <c r="M69"/>
  <c r="H73"/>
  <c r="L73"/>
  <c r="M73"/>
  <c r="H53"/>
  <c r="L53"/>
  <c r="M53"/>
  <c r="Q53"/>
  <c r="H55"/>
  <c r="L55"/>
  <c r="M55"/>
  <c r="Q55"/>
  <c r="H63"/>
  <c r="L63"/>
  <c r="M63"/>
  <c r="H75"/>
  <c r="L75"/>
  <c r="M75"/>
  <c r="H77"/>
  <c r="L77"/>
  <c r="M77"/>
  <c r="H61"/>
  <c r="L61"/>
  <c r="M61"/>
  <c r="Q61"/>
  <c r="H65"/>
  <c r="L65"/>
  <c r="M65"/>
  <c r="Q65"/>
  <c r="H68"/>
  <c r="L68"/>
  <c r="M68"/>
  <c r="Q68"/>
  <c r="S68" s="1"/>
  <c r="M151" i="21" s="1"/>
  <c r="H78" i="6"/>
  <c r="L78"/>
  <c r="M78"/>
  <c r="Q78"/>
  <c r="H79"/>
  <c r="L79"/>
  <c r="M79"/>
  <c r="H81"/>
  <c r="L81"/>
  <c r="M81"/>
  <c r="Q81"/>
  <c r="H82"/>
  <c r="L82"/>
  <c r="M82"/>
  <c r="Q82"/>
  <c r="H83"/>
  <c r="L83"/>
  <c r="M83"/>
  <c r="Q83"/>
  <c r="H85"/>
  <c r="L85"/>
  <c r="M85"/>
  <c r="H87"/>
  <c r="L87"/>
  <c r="M87"/>
  <c r="H88"/>
  <c r="L88"/>
  <c r="M88"/>
  <c r="Q88"/>
  <c r="S88" s="1"/>
  <c r="M171" i="21" s="1"/>
  <c r="H67" i="6"/>
  <c r="L67"/>
  <c r="M67"/>
  <c r="Q67"/>
  <c r="H74"/>
  <c r="L74"/>
  <c r="M74"/>
  <c r="Q74"/>
  <c r="H56"/>
  <c r="L56"/>
  <c r="M56"/>
  <c r="Q56"/>
  <c r="H60"/>
  <c r="L60"/>
  <c r="M60"/>
  <c r="Q60"/>
  <c r="H52"/>
  <c r="L52"/>
  <c r="M52"/>
  <c r="H76"/>
  <c r="L76"/>
  <c r="M76"/>
  <c r="H54"/>
  <c r="L54"/>
  <c r="M54"/>
  <c r="Q54"/>
  <c r="H62"/>
  <c r="L62"/>
  <c r="M62"/>
  <c r="Q62"/>
  <c r="H64"/>
  <c r="L64"/>
  <c r="M64"/>
  <c r="S64"/>
  <c r="M147" i="21" s="1"/>
  <c r="H66" i="6"/>
  <c r="L66"/>
  <c r="M66"/>
  <c r="H70"/>
  <c r="L70"/>
  <c r="M70"/>
  <c r="E173"/>
  <c r="Q59"/>
  <c r="Q58"/>
  <c r="D97" i="21"/>
  <c r="S175" i="5"/>
  <c r="D91" i="21"/>
  <c r="S169" i="5"/>
  <c r="D94" i="9"/>
  <c r="D94" i="21"/>
  <c r="S172" i="5"/>
  <c r="D92" i="21"/>
  <c r="G173" i="5"/>
  <c r="D96" i="21"/>
  <c r="S174" i="5"/>
  <c r="N123" i="19"/>
  <c r="P123"/>
  <c r="N119"/>
  <c r="N110"/>
  <c r="P110" s="1"/>
  <c r="N109"/>
  <c r="P109" s="1"/>
  <c r="N84"/>
  <c r="P84" s="1"/>
  <c r="S59" i="6"/>
  <c r="M142" i="21" s="1"/>
  <c r="T59" i="6"/>
  <c r="S62"/>
  <c r="M145" i="21"/>
  <c r="T62" i="6"/>
  <c r="T60"/>
  <c r="S60"/>
  <c r="M143" i="21" s="1"/>
  <c r="S74" i="6"/>
  <c r="M157" i="21" s="1"/>
  <c r="T88" i="6"/>
  <c r="T82"/>
  <c r="S82"/>
  <c r="M165" i="21"/>
  <c r="T68" i="6"/>
  <c r="T61"/>
  <c r="S61"/>
  <c r="M144" i="21" s="1"/>
  <c r="T55" i="6"/>
  <c r="S55"/>
  <c r="M138" i="21"/>
  <c r="S58" i="6"/>
  <c r="M141" i="21" s="1"/>
  <c r="T58" i="6"/>
  <c r="S54"/>
  <c r="M137" i="21"/>
  <c r="T54" i="6"/>
  <c r="S56"/>
  <c r="M139" i="21" s="1"/>
  <c r="T56" i="6"/>
  <c r="S67"/>
  <c r="M150" i="21" s="1"/>
  <c r="T67" i="6"/>
  <c r="S83"/>
  <c r="M166" i="21" s="1"/>
  <c r="T83" i="6"/>
  <c r="S81"/>
  <c r="M164" i="21"/>
  <c r="T81" i="6"/>
  <c r="S78"/>
  <c r="M161" i="21"/>
  <c r="T78" i="6"/>
  <c r="S65"/>
  <c r="M148" i="21"/>
  <c r="T65" i="6"/>
  <c r="S53"/>
  <c r="M136" i="21"/>
  <c r="T53" i="6"/>
  <c r="T64"/>
  <c r="Q172" i="5"/>
  <c r="S170"/>
  <c r="P119" i="19"/>
  <c r="N393"/>
  <c r="P393"/>
  <c r="S86" i="6"/>
  <c r="M169" i="21"/>
  <c r="T86" i="6"/>
  <c r="N339" i="19"/>
  <c r="N324"/>
  <c r="P324" s="1"/>
  <c r="N353"/>
  <c r="N334"/>
  <c r="P334"/>
  <c r="N323"/>
  <c r="P323"/>
  <c r="Q131" i="6"/>
  <c r="S131"/>
  <c r="M214" i="21" s="1"/>
  <c r="P339" i="19"/>
  <c r="M408"/>
  <c r="M472"/>
  <c r="M459"/>
  <c r="M449"/>
  <c r="M463"/>
  <c r="M428"/>
  <c r="M461"/>
  <c r="M418"/>
  <c r="M457"/>
  <c r="M378"/>
  <c r="M442"/>
  <c r="M440"/>
  <c r="M432"/>
  <c r="M431"/>
  <c r="M427"/>
  <c r="M426"/>
  <c r="M424"/>
  <c r="M417"/>
  <c r="M416"/>
  <c r="M412"/>
  <c r="M404"/>
  <c r="M403"/>
  <c r="M397"/>
  <c r="M396"/>
  <c r="M393"/>
  <c r="M391"/>
  <c r="M389"/>
  <c r="M387"/>
  <c r="M385"/>
  <c r="M383"/>
  <c r="M381"/>
  <c r="M380"/>
  <c r="L437"/>
  <c r="L433"/>
  <c r="L429"/>
  <c r="L463"/>
  <c r="M438"/>
  <c r="M465"/>
  <c r="Q363"/>
  <c r="M436"/>
  <c r="M434"/>
  <c r="M430"/>
  <c r="M429"/>
  <c r="M422"/>
  <c r="M420"/>
  <c r="M414"/>
  <c r="M411"/>
  <c r="M410"/>
  <c r="M405"/>
  <c r="M402"/>
  <c r="M401"/>
  <c r="M399"/>
  <c r="M395"/>
  <c r="M471"/>
  <c r="M388"/>
  <c r="M386"/>
  <c r="M384"/>
  <c r="M382"/>
  <c r="M379"/>
  <c r="L443"/>
  <c r="L442"/>
  <c r="L441"/>
  <c r="L439"/>
  <c r="L465"/>
  <c r="L435"/>
  <c r="L432"/>
  <c r="L431"/>
  <c r="L427"/>
  <c r="L425"/>
  <c r="L424"/>
  <c r="Q61"/>
  <c r="Q57"/>
  <c r="Q54"/>
  <c r="Q52"/>
  <c r="Q49"/>
  <c r="Q47"/>
  <c r="Q45"/>
  <c r="Q44"/>
  <c r="Q43"/>
  <c r="Q41"/>
  <c r="Q33"/>
  <c r="Q37"/>
  <c r="Q77"/>
  <c r="Q81"/>
  <c r="P451"/>
  <c r="Q369"/>
  <c r="Q353"/>
  <c r="AA347" i="12"/>
  <c r="L347"/>
  <c r="M346" i="19" s="1"/>
  <c r="L345" i="12"/>
  <c r="M344" i="19" s="1"/>
  <c r="Q344" s="1"/>
  <c r="L343" i="12"/>
  <c r="M342" i="19"/>
  <c r="AA342" i="12"/>
  <c r="L342"/>
  <c r="M341" i="19" s="1"/>
  <c r="Q341" s="1"/>
  <c r="L341" i="12"/>
  <c r="M340" i="19" s="1"/>
  <c r="Q340" s="1"/>
  <c r="AA340" i="12"/>
  <c r="L340"/>
  <c r="M339" i="19"/>
  <c r="Q339" s="1"/>
  <c r="AA338" i="12"/>
  <c r="L338"/>
  <c r="M337" i="19" s="1"/>
  <c r="Q337" s="1"/>
  <c r="AA337" i="12"/>
  <c r="L337"/>
  <c r="M336" i="19"/>
  <c r="Q336" s="1"/>
  <c r="G347" i="12"/>
  <c r="L346" i="19" s="1"/>
  <c r="P346" s="1"/>
  <c r="R346" i="12"/>
  <c r="G346"/>
  <c r="L345" i="19" s="1"/>
  <c r="P345" s="1"/>
  <c r="R344" i="12"/>
  <c r="R372"/>
  <c r="G341"/>
  <c r="Q58" i="19"/>
  <c r="Q56"/>
  <c r="Q53"/>
  <c r="Q51"/>
  <c r="Q48"/>
  <c r="Q17"/>
  <c r="Q19"/>
  <c r="Q451"/>
  <c r="AA336" i="12"/>
  <c r="AA372"/>
  <c r="P366" i="19"/>
  <c r="P363"/>
  <c r="Q342"/>
  <c r="P333"/>
  <c r="Q69"/>
  <c r="Q27"/>
  <c r="Q24"/>
  <c r="Q23"/>
  <c r="P64"/>
  <c r="P62"/>
  <c r="P59"/>
  <c r="P57"/>
  <c r="P54"/>
  <c r="P53"/>
  <c r="P52"/>
  <c r="P49"/>
  <c r="P48"/>
  <c r="P46"/>
  <c r="P33"/>
  <c r="P32"/>
  <c r="P29"/>
  <c r="P27"/>
  <c r="P21"/>
  <c r="P19"/>
  <c r="P17"/>
  <c r="P8"/>
  <c r="Q148"/>
  <c r="Q38"/>
  <c r="Q34"/>
  <c r="Q32"/>
  <c r="Q29"/>
  <c r="Q18"/>
  <c r="Q16"/>
  <c r="Q14"/>
  <c r="Q13"/>
  <c r="Q12"/>
  <c r="Q11"/>
  <c r="Q9"/>
  <c r="Q8"/>
  <c r="Q7"/>
  <c r="Q6"/>
  <c r="P350"/>
  <c r="P300"/>
  <c r="N390"/>
  <c r="P390"/>
  <c r="P65"/>
  <c r="L174" i="5"/>
  <c r="N175" i="19" s="1"/>
  <c r="P175" s="1"/>
  <c r="D151" i="20"/>
  <c r="R208" i="5"/>
  <c r="X208" s="1"/>
  <c r="O209" i="19" s="1"/>
  <c r="Q209" s="1"/>
  <c r="D148" i="20"/>
  <c r="R205" i="5" s="1"/>
  <c r="X205" s="1"/>
  <c r="O206" i="19" s="1"/>
  <c r="Q206" s="1"/>
  <c r="N449"/>
  <c r="P449"/>
  <c r="N372" i="5"/>
  <c r="P73" i="19"/>
  <c r="N391"/>
  <c r="P391"/>
  <c r="P23"/>
  <c r="N381"/>
  <c r="P381"/>
  <c r="P16"/>
  <c r="N380"/>
  <c r="P380" s="1"/>
  <c r="P12"/>
  <c r="N379"/>
  <c r="P379"/>
  <c r="P111"/>
  <c r="P75"/>
  <c r="Q36"/>
  <c r="Q28"/>
  <c r="O382"/>
  <c r="Q382" s="1"/>
  <c r="Q22"/>
  <c r="O381"/>
  <c r="Q381"/>
  <c r="P56"/>
  <c r="N388"/>
  <c r="P388" s="1"/>
  <c r="P51"/>
  <c r="N387"/>
  <c r="P387"/>
  <c r="P44"/>
  <c r="N385"/>
  <c r="P385" s="1"/>
  <c r="L330" i="5"/>
  <c r="N331" i="19" s="1"/>
  <c r="L320" i="5"/>
  <c r="N321" i="19" s="1"/>
  <c r="L148" i="5"/>
  <c r="N149" i="19" s="1"/>
  <c r="P149" s="1"/>
  <c r="L150" i="5"/>
  <c r="N151" i="19"/>
  <c r="P151" s="1"/>
  <c r="X191" i="5"/>
  <c r="O192" i="19" s="1"/>
  <c r="Q192" s="1"/>
  <c r="X193" i="5"/>
  <c r="O194" i="19"/>
  <c r="Q194" s="1"/>
  <c r="X194" i="5"/>
  <c r="O195" i="19" s="1"/>
  <c r="Q195" s="1"/>
  <c r="X195" i="5"/>
  <c r="O196" i="19"/>
  <c r="Q196" s="1"/>
  <c r="L173" i="5"/>
  <c r="N389" i="19"/>
  <c r="P389"/>
  <c r="O378"/>
  <c r="Q378"/>
  <c r="L331" i="5"/>
  <c r="N332" i="19"/>
  <c r="P332" s="1"/>
  <c r="L198" i="5"/>
  <c r="N199" i="19" s="1"/>
  <c r="P199" s="1"/>
  <c r="L195" i="5"/>
  <c r="N196" i="19"/>
  <c r="P196" s="1"/>
  <c r="L194" i="5"/>
  <c r="N195" i="19" s="1"/>
  <c r="P195" s="1"/>
  <c r="L192" i="5"/>
  <c r="N193" i="19"/>
  <c r="P193" s="1"/>
  <c r="L149" i="5"/>
  <c r="N150" i="19" s="1"/>
  <c r="P150" s="1"/>
  <c r="X182" i="5"/>
  <c r="O183" i="19"/>
  <c r="Q183" s="1"/>
  <c r="X183" i="5"/>
  <c r="O184" i="19" s="1"/>
  <c r="Q184" s="1"/>
  <c r="X185" i="5"/>
  <c r="O186" i="19"/>
  <c r="Q186" s="1"/>
  <c r="X187" i="5"/>
  <c r="O188" i="19" s="1"/>
  <c r="Q188" s="1"/>
  <c r="X188" i="5"/>
  <c r="O189" i="19"/>
  <c r="Q189" s="1"/>
  <c r="X190" i="5"/>
  <c r="O191" i="19" s="1"/>
  <c r="Q191" s="1"/>
  <c r="X192" i="5"/>
  <c r="O193" i="19"/>
  <c r="Q193" s="1"/>
  <c r="X196" i="5"/>
  <c r="O197" i="19" s="1"/>
  <c r="Q197" s="1"/>
  <c r="X197" i="5"/>
  <c r="O198" i="19"/>
  <c r="Q198" s="1"/>
  <c r="P92"/>
  <c r="N212"/>
  <c r="P212"/>
  <c r="Q190"/>
  <c r="Q310"/>
  <c r="O457"/>
  <c r="Q457" s="1"/>
  <c r="O470"/>
  <c r="Q470" s="1"/>
  <c r="O379"/>
  <c r="Q379" s="1"/>
  <c r="Q10"/>
  <c r="Q66"/>
  <c r="O390"/>
  <c r="Q390" s="1"/>
  <c r="O387"/>
  <c r="Q387" s="1"/>
  <c r="Q50"/>
  <c r="Q42"/>
  <c r="O385"/>
  <c r="Q385" s="1"/>
  <c r="P146"/>
  <c r="P105"/>
  <c r="O397"/>
  <c r="Q397" s="1"/>
  <c r="Q102"/>
  <c r="P100"/>
  <c r="N397"/>
  <c r="P397" s="1"/>
  <c r="N396"/>
  <c r="P396" s="1"/>
  <c r="P97"/>
  <c r="P88"/>
  <c r="O394"/>
  <c r="Q394" s="1"/>
  <c r="Q302"/>
  <c r="Q82"/>
  <c r="O393"/>
  <c r="Q393" s="1"/>
  <c r="Q145"/>
  <c r="Q406"/>
  <c r="Q325"/>
  <c r="Q315"/>
  <c r="Q31"/>
  <c r="Q365"/>
  <c r="Q15"/>
  <c r="Q380"/>
  <c r="Q76"/>
  <c r="O392"/>
  <c r="Q392" s="1"/>
  <c r="O389"/>
  <c r="Q389" s="1"/>
  <c r="Q60"/>
  <c r="Q55"/>
  <c r="O386"/>
  <c r="Q386" s="1"/>
  <c r="Q46"/>
  <c r="N7"/>
  <c r="N307"/>
  <c r="N47"/>
  <c r="N31"/>
  <c r="N26"/>
  <c r="N400"/>
  <c r="P400" s="1"/>
  <c r="N190"/>
  <c r="X184" i="5"/>
  <c r="O185" i="19"/>
  <c r="L172" i="5"/>
  <c r="Q201" i="19"/>
  <c r="O203"/>
  <c r="Q203" s="1"/>
  <c r="N202"/>
  <c r="P202" s="1"/>
  <c r="N204"/>
  <c r="P204" s="1"/>
  <c r="L212" i="5"/>
  <c r="P201" i="19"/>
  <c r="P206"/>
  <c r="P209"/>
  <c r="O205"/>
  <c r="N211"/>
  <c r="P211" s="1"/>
  <c r="L204" i="5"/>
  <c r="P207" i="19"/>
  <c r="P208"/>
  <c r="X170" i="5"/>
  <c r="O171" i="19" s="1"/>
  <c r="Q171" s="1"/>
  <c r="N174"/>
  <c r="P174"/>
  <c r="L175" i="5"/>
  <c r="N173" i="19"/>
  <c r="P173"/>
  <c r="L171" i="5"/>
  <c r="L446" i="19"/>
  <c r="M446"/>
  <c r="Q346"/>
  <c r="M445"/>
  <c r="L336" i="12"/>
  <c r="L340" i="19"/>
  <c r="G344" i="12"/>
  <c r="G372" s="1"/>
  <c r="L343" i="19"/>
  <c r="P343" s="1"/>
  <c r="O415"/>
  <c r="Q415" s="1"/>
  <c r="O416"/>
  <c r="Q416" s="1"/>
  <c r="P321"/>
  <c r="T52" i="6"/>
  <c r="P190" i="19"/>
  <c r="N415"/>
  <c r="P415"/>
  <c r="P31"/>
  <c r="N383"/>
  <c r="P383" s="1"/>
  <c r="P307"/>
  <c r="N438"/>
  <c r="P438"/>
  <c r="P7"/>
  <c r="N378"/>
  <c r="P378" s="1"/>
  <c r="N470"/>
  <c r="P470" s="1"/>
  <c r="N457"/>
  <c r="P457" s="1"/>
  <c r="O414"/>
  <c r="Q414" s="1"/>
  <c r="Q185"/>
  <c r="P26"/>
  <c r="N382"/>
  <c r="P382" s="1"/>
  <c r="P47"/>
  <c r="N386"/>
  <c r="P386"/>
  <c r="N205"/>
  <c r="N418"/>
  <c r="P418" s="1"/>
  <c r="N200"/>
  <c r="N417" s="1"/>
  <c r="P417" s="1"/>
  <c r="N213"/>
  <c r="P213"/>
  <c r="O417"/>
  <c r="Q417"/>
  <c r="N172"/>
  <c r="P172"/>
  <c r="N176"/>
  <c r="L466"/>
  <c r="L475"/>
  <c r="L476" s="1"/>
  <c r="L372"/>
  <c r="P340"/>
  <c r="M335"/>
  <c r="M475" s="1"/>
  <c r="L372" i="12"/>
  <c r="P205" i="19"/>
  <c r="P176"/>
  <c r="Q335"/>
  <c r="M466"/>
  <c r="M372"/>
  <c r="P349"/>
  <c r="N446"/>
  <c r="P446" s="1"/>
  <c r="O467"/>
  <c r="O448"/>
  <c r="Q355"/>
  <c r="P320"/>
  <c r="Q323"/>
  <c r="O441"/>
  <c r="Q441"/>
  <c r="Q319"/>
  <c r="O440"/>
  <c r="Q440" s="1"/>
  <c r="Q308"/>
  <c r="O438"/>
  <c r="Q438"/>
  <c r="O465"/>
  <c r="Q465"/>
  <c r="P303"/>
  <c r="N437"/>
  <c r="P437" s="1"/>
  <c r="Q303"/>
  <c r="O437"/>
  <c r="Q437"/>
  <c r="P338"/>
  <c r="N444"/>
  <c r="P444" s="1"/>
  <c r="Q345"/>
  <c r="O466"/>
  <c r="Q466"/>
  <c r="O446"/>
  <c r="Q446"/>
  <c r="Q328"/>
  <c r="O475"/>
  <c r="O442"/>
  <c r="Q442" s="1"/>
  <c r="O418"/>
  <c r="Q418" s="1"/>
  <c r="N443"/>
  <c r="P443" s="1"/>
  <c r="T131" i="6"/>
  <c r="T106"/>
  <c r="Q205" i="19"/>
  <c r="N416"/>
  <c r="P416"/>
  <c r="P331"/>
  <c r="T108" i="6"/>
  <c r="T127"/>
  <c r="T129"/>
  <c r="T126"/>
  <c r="T104"/>
  <c r="T109"/>
  <c r="T123"/>
  <c r="P341" i="19"/>
  <c r="N445"/>
  <c r="N466"/>
  <c r="P466" s="1"/>
  <c r="F169" i="5"/>
  <c r="D112" i="20"/>
  <c r="D298" s="1"/>
  <c r="R169" i="5"/>
  <c r="R372" s="1"/>
  <c r="D91" i="9"/>
  <c r="E169" i="5"/>
  <c r="L169" s="1"/>
  <c r="N170" i="19" s="1"/>
  <c r="E152" i="5"/>
  <c r="L152" s="1"/>
  <c r="N153" i="19" s="1"/>
  <c r="P130"/>
  <c r="Q130"/>
  <c r="Q140"/>
  <c r="Q135"/>
  <c r="E124" i="5"/>
  <c r="L124" s="1"/>
  <c r="N125" i="19" s="1"/>
  <c r="E134" i="5"/>
  <c r="L134"/>
  <c r="N135" i="19" s="1"/>
  <c r="X123" i="5"/>
  <c r="G123"/>
  <c r="E123"/>
  <c r="L123" s="1"/>
  <c r="N124" i="19" s="1"/>
  <c r="Q169" i="5"/>
  <c r="X169"/>
  <c r="O170" i="19" s="1"/>
  <c r="D90" i="9"/>
  <c r="D90" i="21" s="1"/>
  <c r="S168" i="5" s="1"/>
  <c r="D78" i="9"/>
  <c r="D98"/>
  <c r="H98" s="1"/>
  <c r="D75"/>
  <c r="D80"/>
  <c r="D86"/>
  <c r="D102"/>
  <c r="D102" i="21" s="1"/>
  <c r="S180" i="5" s="1"/>
  <c r="D87" i="9"/>
  <c r="D89"/>
  <c r="D89" i="21" s="1"/>
  <c r="S167" i="5" s="1"/>
  <c r="D85" i="9"/>
  <c r="D76"/>
  <c r="D79"/>
  <c r="D81"/>
  <c r="D81" i="21" s="1"/>
  <c r="S159" i="5" s="1"/>
  <c r="D88" i="9"/>
  <c r="D99"/>
  <c r="D99" i="21" s="1"/>
  <c r="S177" i="5" s="1"/>
  <c r="D100" i="9"/>
  <c r="D101"/>
  <c r="D101" i="21" s="1"/>
  <c r="S179" i="5" s="1"/>
  <c r="D84" i="9"/>
  <c r="D77"/>
  <c r="D77" i="21" s="1"/>
  <c r="S155" i="5" s="1"/>
  <c r="D83" i="9"/>
  <c r="D82"/>
  <c r="D82" i="21" s="1"/>
  <c r="S160" i="5" s="1"/>
  <c r="O124" i="19"/>
  <c r="Q124" s="1"/>
  <c r="D83" i="21"/>
  <c r="S161" i="5"/>
  <c r="H83" i="9"/>
  <c r="Q161" i="5"/>
  <c r="X161" s="1"/>
  <c r="O162" i="19" s="1"/>
  <c r="Q162" s="1"/>
  <c r="Q162" i="5"/>
  <c r="D84" i="21"/>
  <c r="S162" i="5"/>
  <c r="H84" i="9"/>
  <c r="H100"/>
  <c r="D100" i="21"/>
  <c r="S178" i="5"/>
  <c r="Q178"/>
  <c r="X178"/>
  <c r="O179" i="19" s="1"/>
  <c r="Q179" s="1"/>
  <c r="D88" i="21"/>
  <c r="S166" i="5"/>
  <c r="H88" i="9"/>
  <c r="Q166" i="5"/>
  <c r="X166" s="1"/>
  <c r="O167" i="19" s="1"/>
  <c r="Q167" s="1"/>
  <c r="D79" i="21"/>
  <c r="S157" i="5" s="1"/>
  <c r="H79" i="9"/>
  <c r="Q157" i="5"/>
  <c r="Q163"/>
  <c r="D85" i="21"/>
  <c r="S163" i="5" s="1"/>
  <c r="X163" s="1"/>
  <c r="O164" i="19" s="1"/>
  <c r="Q164" s="1"/>
  <c r="H85" i="9"/>
  <c r="H85" i="21" s="1"/>
  <c r="G163" i="5" s="1"/>
  <c r="H87" i="9"/>
  <c r="D87" i="21"/>
  <c r="S165" i="5" s="1"/>
  <c r="Q165"/>
  <c r="H86" i="9"/>
  <c r="D86" i="21"/>
  <c r="S164" i="5"/>
  <c r="Q164"/>
  <c r="D75" i="21"/>
  <c r="Q153" i="5"/>
  <c r="H75" i="9"/>
  <c r="E153" i="5" s="1"/>
  <c r="H78" i="9"/>
  <c r="H78" i="21" s="1"/>
  <c r="G156" i="5" s="1"/>
  <c r="D78" i="21"/>
  <c r="S156" i="5"/>
  <c r="Q156"/>
  <c r="Q160"/>
  <c r="Q155"/>
  <c r="X155" s="1"/>
  <c r="O156" i="19" s="1"/>
  <c r="Q156" s="1"/>
  <c r="H101" i="9"/>
  <c r="H101" i="21" s="1"/>
  <c r="G179" i="5" s="1"/>
  <c r="H99" i="9"/>
  <c r="H99" i="21" s="1"/>
  <c r="G177" i="5" s="1"/>
  <c r="H81" i="9"/>
  <c r="H81" i="21" s="1"/>
  <c r="G159" i="5" s="1"/>
  <c r="Q154"/>
  <c r="H89" i="9"/>
  <c r="H89" i="21" s="1"/>
  <c r="G167" i="5" s="1"/>
  <c r="Q180"/>
  <c r="X180" s="1"/>
  <c r="O181" i="19" s="1"/>
  <c r="Q181" s="1"/>
  <c r="Q158" i="5"/>
  <c r="D80" i="21"/>
  <c r="S158" i="5" s="1"/>
  <c r="H80" i="9"/>
  <c r="D98" i="21"/>
  <c r="S176" i="5" s="1"/>
  <c r="Q176"/>
  <c r="H90" i="9"/>
  <c r="H90" i="21" s="1"/>
  <c r="G168" i="5" s="1"/>
  <c r="O401" i="19"/>
  <c r="H75" i="21"/>
  <c r="S153" i="5"/>
  <c r="X153" s="1"/>
  <c r="O154" i="19" s="1"/>
  <c r="E165" i="5"/>
  <c r="H87" i="21"/>
  <c r="G165" i="5"/>
  <c r="L165" s="1"/>
  <c r="N166" i="19" s="1"/>
  <c r="P166" s="1"/>
  <c r="H88" i="21"/>
  <c r="G166" i="5"/>
  <c r="E166"/>
  <c r="H100" i="21"/>
  <c r="G178" i="5" s="1"/>
  <c r="E178"/>
  <c r="X156"/>
  <c r="O157" i="19" s="1"/>
  <c r="Q157" s="1"/>
  <c r="E158" i="5"/>
  <c r="H80" i="21"/>
  <c r="G158" i="5" s="1"/>
  <c r="H86" i="21"/>
  <c r="G164" i="5" s="1"/>
  <c r="E164"/>
  <c r="L164" s="1"/>
  <c r="N165" i="19" s="1"/>
  <c r="H79" i="21"/>
  <c r="G157" i="5" s="1"/>
  <c r="E157"/>
  <c r="L157" s="1"/>
  <c r="N158" i="19" s="1"/>
  <c r="P158" s="1"/>
  <c r="H84" i="21"/>
  <c r="G162" i="5"/>
  <c r="E162"/>
  <c r="H83" i="21"/>
  <c r="G161" i="5" s="1"/>
  <c r="E161"/>
  <c r="X162"/>
  <c r="O163" i="19" s="1"/>
  <c r="Q163" s="1"/>
  <c r="Q401"/>
  <c r="L166" i="5"/>
  <c r="N167" i="19" s="1"/>
  <c r="P167" s="1"/>
  <c r="G153" i="5"/>
  <c r="L162"/>
  <c r="N163" i="19" s="1"/>
  <c r="P163" s="1"/>
  <c r="Q63" i="6"/>
  <c r="S63"/>
  <c r="M146" i="21" s="1"/>
  <c r="Q69" i="6"/>
  <c r="S69" s="1"/>
  <c r="M152" i="21" s="1"/>
  <c r="Q73" i="6"/>
  <c r="S73"/>
  <c r="M156" i="21" s="1"/>
  <c r="T73" i="6"/>
  <c r="Q77"/>
  <c r="S77"/>
  <c r="M160" i="21" s="1"/>
  <c r="T77" i="6"/>
  <c r="Q87"/>
  <c r="T87" s="1"/>
  <c r="Q95"/>
  <c r="S95"/>
  <c r="M178" i="21" s="1"/>
  <c r="Q99" i="6"/>
  <c r="S99" s="1"/>
  <c r="M182" i="21" s="1"/>
  <c r="Q103" i="6"/>
  <c r="S103"/>
  <c r="M186" i="21" s="1"/>
  <c r="Q111" i="6"/>
  <c r="S111" s="1"/>
  <c r="M194" i="21" s="1"/>
  <c r="Q115" i="6"/>
  <c r="S115"/>
  <c r="M198" i="21" s="1"/>
  <c r="Q121" i="6"/>
  <c r="T121" s="1"/>
  <c r="S121"/>
  <c r="M204" i="21" s="1"/>
  <c r="Q71" i="6"/>
  <c r="S71" s="1"/>
  <c r="M154" i="21" s="1"/>
  <c r="Q75" i="6"/>
  <c r="S75" s="1"/>
  <c r="M158" i="21" s="1"/>
  <c r="Q79" i="6"/>
  <c r="S79"/>
  <c r="M162" i="21" s="1"/>
  <c r="Q89" i="6"/>
  <c r="S89" s="1"/>
  <c r="M172" i="21" s="1"/>
  <c r="Q97" i="6"/>
  <c r="S97"/>
  <c r="M180" i="21" s="1"/>
  <c r="T97" i="6"/>
  <c r="Q101"/>
  <c r="S101"/>
  <c r="M184" i="21" s="1"/>
  <c r="T101" i="6"/>
  <c r="Q107"/>
  <c r="S107"/>
  <c r="M190" i="21" s="1"/>
  <c r="T107" i="6"/>
  <c r="Q113"/>
  <c r="S113"/>
  <c r="M196" i="21" s="1"/>
  <c r="T113" i="6"/>
  <c r="Q117"/>
  <c r="S117"/>
  <c r="M200" i="21" s="1"/>
  <c r="Q76" i="6"/>
  <c r="S76" s="1"/>
  <c r="M159" i="21" s="1"/>
  <c r="F246" i="5"/>
  <c r="L189" i="20"/>
  <c r="O85" i="6"/>
  <c r="F254" i="5"/>
  <c r="L197" i="20"/>
  <c r="O93" i="6"/>
  <c r="F280" i="5"/>
  <c r="L223" i="20"/>
  <c r="O119" i="6"/>
  <c r="F286" i="5"/>
  <c r="L229" i="20"/>
  <c r="O125" i="6"/>
  <c r="Q125" s="1"/>
  <c r="T72"/>
  <c r="T114"/>
  <c r="F231" i="5"/>
  <c r="L231"/>
  <c r="N232" i="19" s="1"/>
  <c r="P232" s="1"/>
  <c r="F235" i="5"/>
  <c r="F239"/>
  <c r="F259"/>
  <c r="F263"/>
  <c r="F271"/>
  <c r="F275"/>
  <c r="F283"/>
  <c r="Q66" i="6"/>
  <c r="S66" s="1"/>
  <c r="M149" i="21" s="1"/>
  <c r="Q70" i="6"/>
  <c r="S70"/>
  <c r="M153" i="21" s="1"/>
  <c r="F266" i="5"/>
  <c r="L209" i="20"/>
  <c r="O105" i="6"/>
  <c r="Q116"/>
  <c r="S116"/>
  <c r="M199" i="21" s="1"/>
  <c r="T74" i="6"/>
  <c r="T96"/>
  <c r="T112"/>
  <c r="T122"/>
  <c r="F225" i="5"/>
  <c r="F229"/>
  <c r="F233"/>
  <c r="F237"/>
  <c r="L237"/>
  <c r="N238" i="19" s="1"/>
  <c r="P238" s="1"/>
  <c r="F249" i="5"/>
  <c r="F257"/>
  <c r="F261"/>
  <c r="F273"/>
  <c r="F277"/>
  <c r="P140" i="19"/>
  <c r="T69" i="6"/>
  <c r="T63"/>
  <c r="Q105"/>
  <c r="S105" s="1"/>
  <c r="M188" i="21" s="1"/>
  <c r="Q119" i="6"/>
  <c r="T119" s="1"/>
  <c r="S119"/>
  <c r="M202" i="21" s="1"/>
  <c r="Q93" i="6"/>
  <c r="S93" s="1"/>
  <c r="M176" i="21" s="1"/>
  <c r="Q85" i="6"/>
  <c r="T85" s="1"/>
  <c r="T116"/>
  <c r="T70"/>
  <c r="T76"/>
  <c r="T117"/>
  <c r="T89"/>
  <c r="T79"/>
  <c r="T75"/>
  <c r="T115"/>
  <c r="T111"/>
  <c r="T103"/>
  <c r="T99"/>
  <c r="T95"/>
  <c r="T93"/>
  <c r="T105"/>
  <c r="F372" i="5" l="1"/>
  <c r="X176"/>
  <c r="O177" i="19" s="1"/>
  <c r="X164" i="5"/>
  <c r="O165" i="19" s="1"/>
  <c r="X157" i="5"/>
  <c r="O158" i="19" s="1"/>
  <c r="Q158" s="1"/>
  <c r="D277" i="9"/>
  <c r="X172" i="5"/>
  <c r="O173" i="19" s="1"/>
  <c r="Q173" s="1"/>
  <c r="X174" i="5"/>
  <c r="O175" i="19" s="1"/>
  <c r="Q175" s="1"/>
  <c r="X175" i="5"/>
  <c r="O176" i="19" s="1"/>
  <c r="Q176" s="1"/>
  <c r="L131" i="5"/>
  <c r="N132" i="19" s="1"/>
  <c r="L132" i="5"/>
  <c r="N133" i="19" s="1"/>
  <c r="P133" s="1"/>
  <c r="L133" i="5"/>
  <c r="N134" i="19" s="1"/>
  <c r="P134" s="1"/>
  <c r="L140" i="5"/>
  <c r="N141" i="19" s="1"/>
  <c r="X171" i="5"/>
  <c r="O172" i="19" s="1"/>
  <c r="Q172" s="1"/>
  <c r="N384"/>
  <c r="P384" s="1"/>
  <c r="K453"/>
  <c r="Q359"/>
  <c r="Q347"/>
  <c r="P365"/>
  <c r="P356"/>
  <c r="L328" i="5"/>
  <c r="N329" i="19" s="1"/>
  <c r="L321" i="5"/>
  <c r="N322" i="19" s="1"/>
  <c r="L318" i="5"/>
  <c r="N319" i="19" s="1"/>
  <c r="P319" s="1"/>
  <c r="L317" i="5"/>
  <c r="N318" i="19" s="1"/>
  <c r="P318" s="1"/>
  <c r="L316" i="5"/>
  <c r="N317" i="19" s="1"/>
  <c r="P317" s="1"/>
  <c r="L315" i="5"/>
  <c r="N316" i="19" s="1"/>
  <c r="J427"/>
  <c r="J453" s="1"/>
  <c r="P142"/>
  <c r="P136"/>
  <c r="X142" i="5"/>
  <c r="O143" i="19" s="1"/>
  <c r="Q143" s="1"/>
  <c r="X140" i="5"/>
  <c r="O141" i="19" s="1"/>
  <c r="O405" s="1"/>
  <c r="Q405" s="1"/>
  <c r="X136" i="5"/>
  <c r="O137" i="19" s="1"/>
  <c r="O404" s="1"/>
  <c r="Q404" s="1"/>
  <c r="X132" i="5"/>
  <c r="O133" i="19" s="1"/>
  <c r="Q133" s="1"/>
  <c r="X130" i="5"/>
  <c r="O131" i="19" s="1"/>
  <c r="O403" s="1"/>
  <c r="Q403" s="1"/>
  <c r="X128" i="5"/>
  <c r="O129" i="19" s="1"/>
  <c r="Q129" s="1"/>
  <c r="X126" i="5"/>
  <c r="O127" i="19" s="1"/>
  <c r="Q127" s="1"/>
  <c r="X125" i="5"/>
  <c r="O126" i="19" s="1"/>
  <c r="Q126" s="1"/>
  <c r="X124" i="5"/>
  <c r="O125" i="19" s="1"/>
  <c r="L247" i="5"/>
  <c r="N248" i="19" s="1"/>
  <c r="P248" s="1"/>
  <c r="L245" i="5"/>
  <c r="N246" i="19" s="1"/>
  <c r="P246" s="1"/>
  <c r="Q110" i="6"/>
  <c r="Q102"/>
  <c r="S102" s="1"/>
  <c r="M185" i="21" s="1"/>
  <c r="X152" i="5"/>
  <c r="O153" i="19" s="1"/>
  <c r="Q153" s="1"/>
  <c r="X228" i="5"/>
  <c r="O229" i="19" s="1"/>
  <c r="Q229" s="1"/>
  <c r="L230" i="5"/>
  <c r="N231" i="19" s="1"/>
  <c r="P231" s="1"/>
  <c r="X230" i="5"/>
  <c r="O231" i="19" s="1"/>
  <c r="Q231" s="1"/>
  <c r="X231" i="5"/>
  <c r="O232" i="19" s="1"/>
  <c r="Q232" s="1"/>
  <c r="X237" i="5"/>
  <c r="O238" i="19" s="1"/>
  <c r="Q238" s="1"/>
  <c r="X241" i="5"/>
  <c r="O242" i="19" s="1"/>
  <c r="Q242" s="1"/>
  <c r="X245" i="5"/>
  <c r="O246" i="19" s="1"/>
  <c r="Q246" s="1"/>
  <c r="X247" i="5"/>
  <c r="O248" i="19" s="1"/>
  <c r="Q248" s="1"/>
  <c r="X250" i="5"/>
  <c r="O251" i="19" s="1"/>
  <c r="Q251" s="1"/>
  <c r="X251" i="5"/>
  <c r="O252" i="19" s="1"/>
  <c r="Q252" s="1"/>
  <c r="X252" i="5"/>
  <c r="O253" i="19" s="1"/>
  <c r="Q253" s="1"/>
  <c r="X151" i="5"/>
  <c r="O152" i="19" s="1"/>
  <c r="Q152" s="1"/>
  <c r="Q154"/>
  <c r="O407"/>
  <c r="Q407" s="1"/>
  <c r="O458"/>
  <c r="Q170"/>
  <c r="O411"/>
  <c r="Q411" s="1"/>
  <c r="N401"/>
  <c r="P401" s="1"/>
  <c r="N471"/>
  <c r="P124"/>
  <c r="M476"/>
  <c r="Q475"/>
  <c r="L161" i="5"/>
  <c r="N162" i="19" s="1"/>
  <c r="P162" s="1"/>
  <c r="L158" i="5"/>
  <c r="N159" i="19" s="1"/>
  <c r="P159" s="1"/>
  <c r="L178" i="5"/>
  <c r="N179" i="19" s="1"/>
  <c r="P179" s="1"/>
  <c r="X158" i="5"/>
  <c r="O159" i="19" s="1"/>
  <c r="Q159" s="1"/>
  <c r="X160" i="5"/>
  <c r="O161" i="19" s="1"/>
  <c r="Q161" s="1"/>
  <c r="X165" i="5"/>
  <c r="O166" i="19" s="1"/>
  <c r="Q166" s="1"/>
  <c r="S125" i="6"/>
  <c r="M208" i="21" s="1"/>
  <c r="T125" i="6"/>
  <c r="P165" i="19"/>
  <c r="Q177"/>
  <c r="L153" i="5"/>
  <c r="Q165" i="19"/>
  <c r="H98" i="21"/>
  <c r="G176" i="5" s="1"/>
  <c r="E176"/>
  <c r="P135" i="19"/>
  <c r="N404"/>
  <c r="P404" s="1"/>
  <c r="N402"/>
  <c r="P402" s="1"/>
  <c r="P125"/>
  <c r="P153"/>
  <c r="N411"/>
  <c r="P411" s="1"/>
  <c r="P170"/>
  <c r="Q311"/>
  <c r="O439"/>
  <c r="Q439" s="1"/>
  <c r="P351"/>
  <c r="N447"/>
  <c r="Q330"/>
  <c r="O443"/>
  <c r="Q443" s="1"/>
  <c r="P106"/>
  <c r="N398"/>
  <c r="P398" s="1"/>
  <c r="Q105"/>
  <c r="O398"/>
  <c r="Q398" s="1"/>
  <c r="N414"/>
  <c r="P414" s="1"/>
  <c r="P186"/>
  <c r="P86"/>
  <c r="N394"/>
  <c r="P394" s="1"/>
  <c r="Q59"/>
  <c r="O388"/>
  <c r="Q388" s="1"/>
  <c r="P353"/>
  <c r="L447"/>
  <c r="P447" s="1"/>
  <c r="M450"/>
  <c r="Q367"/>
  <c r="N467"/>
  <c r="P355"/>
  <c r="N448"/>
  <c r="P315"/>
  <c r="N440"/>
  <c r="P440" s="1"/>
  <c r="Q35"/>
  <c r="O384"/>
  <c r="Q384" s="1"/>
  <c r="Q30"/>
  <c r="O383"/>
  <c r="T66" i="6"/>
  <c r="S85"/>
  <c r="M168" i="21" s="1"/>
  <c r="T71" i="6"/>
  <c r="S87"/>
  <c r="M170" i="21" s="1"/>
  <c r="E163" i="5"/>
  <c r="L163" s="1"/>
  <c r="N164" i="19" s="1"/>
  <c r="P164" s="1"/>
  <c r="E179" i="5"/>
  <c r="L179" s="1"/>
  <c r="N180" i="19" s="1"/>
  <c r="E159" i="5"/>
  <c r="L159" s="1"/>
  <c r="N160" i="19" s="1"/>
  <c r="E167" i="5"/>
  <c r="L167" s="1"/>
  <c r="N168" i="19" s="1"/>
  <c r="P168" s="1"/>
  <c r="E168" i="5"/>
  <c r="L168" s="1"/>
  <c r="N169" i="19" s="1"/>
  <c r="P169" s="1"/>
  <c r="E156" i="5"/>
  <c r="L156" s="1"/>
  <c r="N157" i="19" s="1"/>
  <c r="P157" s="1"/>
  <c r="E177" i="5"/>
  <c r="L177" s="1"/>
  <c r="N178" i="19" s="1"/>
  <c r="P178" s="1"/>
  <c r="O471"/>
  <c r="Q168" i="5"/>
  <c r="X168" s="1"/>
  <c r="O169" i="19" s="1"/>
  <c r="Q169" s="1"/>
  <c r="H102" i="9"/>
  <c r="Q167" i="5"/>
  <c r="X167" s="1"/>
  <c r="O168" i="19" s="1"/>
  <c r="Q168" s="1"/>
  <c r="H76" i="9"/>
  <c r="D76" i="21"/>
  <c r="Q159" i="5"/>
  <c r="Q177"/>
  <c r="X177" s="1"/>
  <c r="O178" i="19" s="1"/>
  <c r="Q178" s="1"/>
  <c r="Q179" i="5"/>
  <c r="X179" s="1"/>
  <c r="O180" i="19" s="1"/>
  <c r="H77" i="9"/>
  <c r="H82"/>
  <c r="M444" i="19"/>
  <c r="P200"/>
  <c r="L445"/>
  <c r="N406"/>
  <c r="P406" s="1"/>
  <c r="Q115"/>
  <c r="O400"/>
  <c r="Q400" s="1"/>
  <c r="O399"/>
  <c r="Q399" s="1"/>
  <c r="Q110"/>
  <c r="Q96"/>
  <c r="O396"/>
  <c r="Q396" s="1"/>
  <c r="N439"/>
  <c r="P439" s="1"/>
  <c r="P311"/>
  <c r="N392"/>
  <c r="P76"/>
  <c r="O391"/>
  <c r="Q391" s="1"/>
  <c r="Q72"/>
  <c r="N399"/>
  <c r="P399" s="1"/>
  <c r="P112"/>
  <c r="N395"/>
  <c r="P395" s="1"/>
  <c r="P94"/>
  <c r="Q91"/>
  <c r="O395"/>
  <c r="Q395" s="1"/>
  <c r="L467"/>
  <c r="P467" s="1"/>
  <c r="P357"/>
  <c r="L448"/>
  <c r="P448" s="1"/>
  <c r="Q356"/>
  <c r="M448"/>
  <c r="Q448" s="1"/>
  <c r="M467"/>
  <c r="Q467" s="1"/>
  <c r="Q366"/>
  <c r="O450"/>
  <c r="O449"/>
  <c r="Q449" s="1"/>
  <c r="Q360"/>
  <c r="O447"/>
  <c r="Q447" s="1"/>
  <c r="Q350"/>
  <c r="Q343"/>
  <c r="O445"/>
  <c r="Q445" s="1"/>
  <c r="O444"/>
  <c r="C453"/>
  <c r="Q139"/>
  <c r="Q98" i="6"/>
  <c r="Q144" i="19"/>
  <c r="Q142"/>
  <c r="Q138"/>
  <c r="Q136"/>
  <c r="Q134"/>
  <c r="Q128"/>
  <c r="H298" i="20"/>
  <c r="S110" i="6" l="1"/>
  <c r="M193" i="21" s="1"/>
  <c r="J136" s="1"/>
  <c r="J137" s="1"/>
  <c r="T110" i="6"/>
  <c r="Q125" i="19"/>
  <c r="O402"/>
  <c r="Q402" s="1"/>
  <c r="P316"/>
  <c r="N465"/>
  <c r="P465" s="1"/>
  <c r="P322"/>
  <c r="N441"/>
  <c r="P441" s="1"/>
  <c r="N442"/>
  <c r="P442" s="1"/>
  <c r="P329"/>
  <c r="N475"/>
  <c r="P475" s="1"/>
  <c r="P141"/>
  <c r="N405"/>
  <c r="P405" s="1"/>
  <c r="P132"/>
  <c r="N403"/>
  <c r="P403" s="1"/>
  <c r="H277" i="9"/>
  <c r="T102" i="6"/>
  <c r="Q131" i="19"/>
  <c r="Q141"/>
  <c r="Q137"/>
  <c r="P392"/>
  <c r="L453"/>
  <c r="P445"/>
  <c r="Q444"/>
  <c r="M453"/>
  <c r="H77" i="21"/>
  <c r="G155" i="5" s="1"/>
  <c r="E155"/>
  <c r="S154"/>
  <c r="P180" i="19"/>
  <c r="N170" i="21"/>
  <c r="D170" s="1"/>
  <c r="N168"/>
  <c r="D168" s="1"/>
  <c r="Q383" i="19"/>
  <c r="N154"/>
  <c r="N208" i="21"/>
  <c r="D208"/>
  <c r="Q450" i="19"/>
  <c r="L176" i="5"/>
  <c r="N177" i="19" s="1"/>
  <c r="N158" i="21"/>
  <c r="D158" s="1"/>
  <c r="N184"/>
  <c r="D184" s="1"/>
  <c r="N196"/>
  <c r="D196" s="1"/>
  <c r="N188"/>
  <c r="D188" s="1"/>
  <c r="N176"/>
  <c r="D176" s="1"/>
  <c r="N172"/>
  <c r="N194"/>
  <c r="D194" s="1"/>
  <c r="N198"/>
  <c r="D198" s="1"/>
  <c r="N154"/>
  <c r="D154" s="1"/>
  <c r="N180"/>
  <c r="D180" s="1"/>
  <c r="N190"/>
  <c r="D190" s="1"/>
  <c r="N200"/>
  <c r="D200" s="1"/>
  <c r="N199"/>
  <c r="D199" s="1"/>
  <c r="S98" i="6"/>
  <c r="M181" i="21" s="1"/>
  <c r="T98" i="6"/>
  <c r="H82" i="21"/>
  <c r="G160" i="5" s="1"/>
  <c r="E160"/>
  <c r="L160" s="1"/>
  <c r="N161" i="19" s="1"/>
  <c r="P161" s="1"/>
  <c r="O460"/>
  <c r="Q460" s="1"/>
  <c r="O413"/>
  <c r="Q413" s="1"/>
  <c r="Q180"/>
  <c r="X159" i="5"/>
  <c r="O160" i="19" s="1"/>
  <c r="Q372" i="5"/>
  <c r="H76" i="21"/>
  <c r="E154" i="5"/>
  <c r="H102" i="21"/>
  <c r="G180" i="5" s="1"/>
  <c r="E180"/>
  <c r="L180" s="1"/>
  <c r="N181" i="19" s="1"/>
  <c r="P181" s="1"/>
  <c r="Q471"/>
  <c r="N409"/>
  <c r="P409" s="1"/>
  <c r="P160"/>
  <c r="N213" i="21"/>
  <c r="D213" s="1"/>
  <c r="N177"/>
  <c r="D177" s="1"/>
  <c r="N145"/>
  <c r="D145" s="1"/>
  <c r="N141"/>
  <c r="D141" s="1"/>
  <c r="N150"/>
  <c r="N139"/>
  <c r="D139" s="1"/>
  <c r="N175"/>
  <c r="D175" s="1"/>
  <c r="N167"/>
  <c r="N157"/>
  <c r="D157" s="1"/>
  <c r="N155"/>
  <c r="D155" s="1"/>
  <c r="N191"/>
  <c r="D191" s="1"/>
  <c r="N218"/>
  <c r="D218" s="1"/>
  <c r="N140"/>
  <c r="D140" s="1"/>
  <c r="N171"/>
  <c r="D171" s="1"/>
  <c r="N189"/>
  <c r="D189" s="1"/>
  <c r="N195"/>
  <c r="D195" s="1"/>
  <c r="N205"/>
  <c r="D205" s="1"/>
  <c r="N210"/>
  <c r="D210" s="1"/>
  <c r="N211"/>
  <c r="D211" s="1"/>
  <c r="N206"/>
  <c r="D206" s="1"/>
  <c r="N166"/>
  <c r="D166" s="1"/>
  <c r="N144"/>
  <c r="D144" s="1"/>
  <c r="N142"/>
  <c r="D142" s="1"/>
  <c r="N179"/>
  <c r="D179" s="1"/>
  <c r="N136"/>
  <c r="D136" s="1"/>
  <c r="N165"/>
  <c r="D165" s="1"/>
  <c r="N138"/>
  <c r="D138" s="1"/>
  <c r="N164"/>
  <c r="D164" s="1"/>
  <c r="N207"/>
  <c r="D207" s="1"/>
  <c r="N209"/>
  <c r="D209" s="1"/>
  <c r="N173"/>
  <c r="N147"/>
  <c r="D147" s="1"/>
  <c r="N185"/>
  <c r="D185" s="1"/>
  <c r="N151"/>
  <c r="D151" s="1"/>
  <c r="N183"/>
  <c r="D183" s="1"/>
  <c r="N193"/>
  <c r="D193" s="1"/>
  <c r="N197"/>
  <c r="D197" s="1"/>
  <c r="N201"/>
  <c r="D201" s="1"/>
  <c r="N203"/>
  <c r="D203" s="1"/>
  <c r="N217"/>
  <c r="D217" s="1"/>
  <c r="N135"/>
  <c r="D135" s="1"/>
  <c r="N143"/>
  <c r="D143" s="1"/>
  <c r="N216"/>
  <c r="D216" s="1"/>
  <c r="N169"/>
  <c r="N212"/>
  <c r="D212" s="1"/>
  <c r="N214"/>
  <c r="D214" s="1"/>
  <c r="N215"/>
  <c r="D215" s="1"/>
  <c r="N192"/>
  <c r="D192" s="1"/>
  <c r="N161"/>
  <c r="D161" s="1"/>
  <c r="N137"/>
  <c r="D137" s="1"/>
  <c r="N148"/>
  <c r="D148" s="1"/>
  <c r="N163"/>
  <c r="N187"/>
  <c r="D187" s="1"/>
  <c r="N174"/>
  <c r="P471" i="19"/>
  <c r="Q458"/>
  <c r="M468"/>
  <c r="O410"/>
  <c r="Q410" s="1"/>
  <c r="O412"/>
  <c r="Q412" s="1"/>
  <c r="N410"/>
  <c r="P410" s="1"/>
  <c r="N149" i="21"/>
  <c r="D149" s="1"/>
  <c r="L468" i="19"/>
  <c r="N146" i="21"/>
  <c r="D146" s="1"/>
  <c r="N160"/>
  <c r="D160" s="1"/>
  <c r="N178"/>
  <c r="D178" s="1"/>
  <c r="N202" l="1"/>
  <c r="D202" s="1"/>
  <c r="N162"/>
  <c r="D162" s="1"/>
  <c r="N204"/>
  <c r="D204" s="1"/>
  <c r="N186"/>
  <c r="D186" s="1"/>
  <c r="N182"/>
  <c r="D182" s="1"/>
  <c r="N156"/>
  <c r="D156" s="1"/>
  <c r="N153"/>
  <c r="N159"/>
  <c r="N152"/>
  <c r="S246" i="5"/>
  <c r="X246" s="1"/>
  <c r="O247" i="19" s="1"/>
  <c r="Q247" s="1"/>
  <c r="H168" i="21"/>
  <c r="G246" i="5" s="1"/>
  <c r="L246" s="1"/>
  <c r="N247" i="19" s="1"/>
  <c r="P247" s="1"/>
  <c r="S238" i="5"/>
  <c r="X238" s="1"/>
  <c r="O239" i="19" s="1"/>
  <c r="Q239" s="1"/>
  <c r="H160" i="21"/>
  <c r="G238" i="5" s="1"/>
  <c r="L238" s="1"/>
  <c r="N239" i="19" s="1"/>
  <c r="P239" s="1"/>
  <c r="S265" i="5"/>
  <c r="X265" s="1"/>
  <c r="O266" i="19" s="1"/>
  <c r="Q266" s="1"/>
  <c r="H187" i="21"/>
  <c r="G265" i="5" s="1"/>
  <c r="L265" s="1"/>
  <c r="N266" i="19" s="1"/>
  <c r="P266" s="1"/>
  <c r="S226" i="5"/>
  <c r="X226" s="1"/>
  <c r="O227" i="19" s="1"/>
  <c r="Q227" s="1"/>
  <c r="H148" i="21"/>
  <c r="G226" i="5" s="1"/>
  <c r="L226" s="1"/>
  <c r="N227" i="19" s="1"/>
  <c r="P227" s="1"/>
  <c r="H161" i="21"/>
  <c r="G239" i="5" s="1"/>
  <c r="L239" s="1"/>
  <c r="N240" i="19" s="1"/>
  <c r="S239" i="5"/>
  <c r="X239" s="1"/>
  <c r="O240" i="19" s="1"/>
  <c r="S293" i="5"/>
  <c r="X293" s="1"/>
  <c r="O294" i="19" s="1"/>
  <c r="Q294" s="1"/>
  <c r="H215" i="21"/>
  <c r="G293" i="5" s="1"/>
  <c r="L293" s="1"/>
  <c r="N294" i="19" s="1"/>
  <c r="P294" s="1"/>
  <c r="S290" i="5"/>
  <c r="X290" s="1"/>
  <c r="O291" i="19" s="1"/>
  <c r="Q291" s="1"/>
  <c r="H212" i="21"/>
  <c r="G290" i="5" s="1"/>
  <c r="L290" s="1"/>
  <c r="N291" i="19" s="1"/>
  <c r="P291" s="1"/>
  <c r="H216" i="21"/>
  <c r="G294" i="5" s="1"/>
  <c r="L294" s="1"/>
  <c r="N295" i="19" s="1"/>
  <c r="S294" i="5"/>
  <c r="X294" s="1"/>
  <c r="O295" i="19" s="1"/>
  <c r="H135" i="21"/>
  <c r="G213" i="5" s="1"/>
  <c r="L213" s="1"/>
  <c r="N214" i="19" s="1"/>
  <c r="S213" i="5"/>
  <c r="X213" s="1"/>
  <c r="O214" i="19" s="1"/>
  <c r="S281" i="5"/>
  <c r="X281" s="1"/>
  <c r="O282" i="19" s="1"/>
  <c r="Q282" s="1"/>
  <c r="H203" i="21"/>
  <c r="G281" i="5" s="1"/>
  <c r="L281" s="1"/>
  <c r="N282" i="19" s="1"/>
  <c r="P282" s="1"/>
  <c r="S275" i="5"/>
  <c r="X275" s="1"/>
  <c r="O276" i="19" s="1"/>
  <c r="Q276" s="1"/>
  <c r="H197" i="21"/>
  <c r="G275" i="5" s="1"/>
  <c r="L275" s="1"/>
  <c r="N276" i="19" s="1"/>
  <c r="P276" s="1"/>
  <c r="S261" i="5"/>
  <c r="X261" s="1"/>
  <c r="O262" i="19" s="1"/>
  <c r="Q262" s="1"/>
  <c r="H183" i="21"/>
  <c r="G261" i="5" s="1"/>
  <c r="L261" s="1"/>
  <c r="N262" i="19" s="1"/>
  <c r="P262" s="1"/>
  <c r="S263" i="5"/>
  <c r="X263" s="1"/>
  <c r="O264" i="19" s="1"/>
  <c r="Q264" s="1"/>
  <c r="H185" i="21"/>
  <c r="G263" i="5" s="1"/>
  <c r="L263" s="1"/>
  <c r="N264" i="19" s="1"/>
  <c r="P264" s="1"/>
  <c r="S285" i="5"/>
  <c r="X285" s="1"/>
  <c r="O286" i="19" s="1"/>
  <c r="Q286" s="1"/>
  <c r="H207" i="21"/>
  <c r="G285" i="5" s="1"/>
  <c r="L285" s="1"/>
  <c r="N286" i="19" s="1"/>
  <c r="P286" s="1"/>
  <c r="S216" i="5"/>
  <c r="X216" s="1"/>
  <c r="O217" i="19" s="1"/>
  <c r="Q217" s="1"/>
  <c r="H138" i="21"/>
  <c r="G216" i="5" s="1"/>
  <c r="L216" s="1"/>
  <c r="N217" i="19" s="1"/>
  <c r="P217" s="1"/>
  <c r="H136" i="21"/>
  <c r="G214" i="5" s="1"/>
  <c r="L214" s="1"/>
  <c r="N215" i="19" s="1"/>
  <c r="S214" i="5"/>
  <c r="X214" s="1"/>
  <c r="O215" i="19" s="1"/>
  <c r="S220" i="5"/>
  <c r="X220" s="1"/>
  <c r="O221" i="19" s="1"/>
  <c r="Q221" s="1"/>
  <c r="H142" i="21"/>
  <c r="G220" i="5" s="1"/>
  <c r="L220" s="1"/>
  <c r="N221" i="19" s="1"/>
  <c r="P221" s="1"/>
  <c r="H166" i="21"/>
  <c r="G244" i="5" s="1"/>
  <c r="L244" s="1"/>
  <c r="N245" i="19" s="1"/>
  <c r="S244" i="5"/>
  <c r="X244" s="1"/>
  <c r="O245" i="19" s="1"/>
  <c r="H211" i="21"/>
  <c r="G289" i="5" s="1"/>
  <c r="L289" s="1"/>
  <c r="N290" i="19" s="1"/>
  <c r="S289" i="5"/>
  <c r="X289" s="1"/>
  <c r="O290" i="19" s="1"/>
  <c r="S283" i="5"/>
  <c r="X283" s="1"/>
  <c r="O284" i="19" s="1"/>
  <c r="Q284" s="1"/>
  <c r="H205" i="21"/>
  <c r="G283" i="5" s="1"/>
  <c r="L283" s="1"/>
  <c r="N284" i="19" s="1"/>
  <c r="P284" s="1"/>
  <c r="S267" i="5"/>
  <c r="X267" s="1"/>
  <c r="O268" i="19" s="1"/>
  <c r="Q268" s="1"/>
  <c r="H189" i="21"/>
  <c r="G267" i="5" s="1"/>
  <c r="L267" s="1"/>
  <c r="N268" i="19" s="1"/>
  <c r="P268" s="1"/>
  <c r="S218" i="5"/>
  <c r="X218" s="1"/>
  <c r="O219" i="19" s="1"/>
  <c r="Q219" s="1"/>
  <c r="H140" i="21"/>
  <c r="G218" i="5" s="1"/>
  <c r="L218" s="1"/>
  <c r="N219" i="19" s="1"/>
  <c r="P219" s="1"/>
  <c r="H191" i="21"/>
  <c r="G269" i="5" s="1"/>
  <c r="L269" s="1"/>
  <c r="N270" i="19" s="1"/>
  <c r="S269" i="5"/>
  <c r="X269" s="1"/>
  <c r="O270" i="19" s="1"/>
  <c r="S235" i="5"/>
  <c r="X235" s="1"/>
  <c r="O236" i="19" s="1"/>
  <c r="Q236" s="1"/>
  <c r="H157" i="21"/>
  <c r="G235" i="5" s="1"/>
  <c r="L235" s="1"/>
  <c r="N236" i="19" s="1"/>
  <c r="P236" s="1"/>
  <c r="S253" i="5"/>
  <c r="X253" s="1"/>
  <c r="O254" i="19" s="1"/>
  <c r="Q254" s="1"/>
  <c r="H175" i="21"/>
  <c r="G253" i="5" s="1"/>
  <c r="L253" s="1"/>
  <c r="N254" i="19" s="1"/>
  <c r="P254" s="1"/>
  <c r="S223" i="5"/>
  <c r="X223" s="1"/>
  <c r="O224" i="19" s="1"/>
  <c r="Q224" s="1"/>
  <c r="H145" i="21"/>
  <c r="G223" i="5" s="1"/>
  <c r="L223" s="1"/>
  <c r="N224" i="19" s="1"/>
  <c r="P224" s="1"/>
  <c r="S291" i="5"/>
  <c r="X291" s="1"/>
  <c r="O292" i="19" s="1"/>
  <c r="Q292" s="1"/>
  <c r="H213" i="21"/>
  <c r="G291" i="5" s="1"/>
  <c r="L291" s="1"/>
  <c r="N292" i="19" s="1"/>
  <c r="P292" s="1"/>
  <c r="G154" i="5"/>
  <c r="Q160" i="19"/>
  <c r="O409"/>
  <c r="Q409" s="1"/>
  <c r="S277" i="5"/>
  <c r="X277" s="1"/>
  <c r="O278" i="19" s="1"/>
  <c r="Q278" s="1"/>
  <c r="H199" i="21"/>
  <c r="G277" i="5" s="1"/>
  <c r="L277" s="1"/>
  <c r="N278" i="19" s="1"/>
  <c r="P278" s="1"/>
  <c r="S268" i="5"/>
  <c r="X268" s="1"/>
  <c r="O269" i="19" s="1"/>
  <c r="Q269" s="1"/>
  <c r="H190" i="21"/>
  <c r="G268" i="5" s="1"/>
  <c r="L268" s="1"/>
  <c r="N269" i="19" s="1"/>
  <c r="P269" s="1"/>
  <c r="S232" i="5"/>
  <c r="X232" s="1"/>
  <c r="O233" i="19" s="1"/>
  <c r="Q233" s="1"/>
  <c r="H154" i="21"/>
  <c r="G232" i="5" s="1"/>
  <c r="L232" s="1"/>
  <c r="N233" i="19" s="1"/>
  <c r="P233" s="1"/>
  <c r="S272" i="5"/>
  <c r="X272" s="1"/>
  <c r="O273" i="19" s="1"/>
  <c r="Q273" s="1"/>
  <c r="H194" i="21"/>
  <c r="G272" i="5" s="1"/>
  <c r="L272" s="1"/>
  <c r="N273" i="19" s="1"/>
  <c r="P273" s="1"/>
  <c r="S266" i="5"/>
  <c r="X266" s="1"/>
  <c r="O267" i="19" s="1"/>
  <c r="Q267" s="1"/>
  <c r="H188" i="21"/>
  <c r="G266" i="5" s="1"/>
  <c r="L266" s="1"/>
  <c r="N267" i="19" s="1"/>
  <c r="P267" s="1"/>
  <c r="S262" i="5"/>
  <c r="X262" s="1"/>
  <c r="O263" i="19" s="1"/>
  <c r="Q263" s="1"/>
  <c r="H184" i="21"/>
  <c r="G262" i="5" s="1"/>
  <c r="L262" s="1"/>
  <c r="N263" i="19" s="1"/>
  <c r="P263" s="1"/>
  <c r="N412"/>
  <c r="P412" s="1"/>
  <c r="P177"/>
  <c r="S286" i="5"/>
  <c r="X286" s="1"/>
  <c r="O287" i="19" s="1"/>
  <c r="Q287" s="1"/>
  <c r="H208" i="21"/>
  <c r="G286" i="5" s="1"/>
  <c r="L286" s="1"/>
  <c r="N287" i="19" s="1"/>
  <c r="P287" s="1"/>
  <c r="X154" i="5"/>
  <c r="N413" i="19"/>
  <c r="P413" s="1"/>
  <c r="S256" i="5"/>
  <c r="X256" s="1"/>
  <c r="O257" i="19" s="1"/>
  <c r="Q257" s="1"/>
  <c r="H178" i="21"/>
  <c r="G256" i="5" s="1"/>
  <c r="L256" s="1"/>
  <c r="N257" i="19" s="1"/>
  <c r="P257" s="1"/>
  <c r="H146" i="21"/>
  <c r="G224" i="5" s="1"/>
  <c r="L224" s="1"/>
  <c r="N225" i="19" s="1"/>
  <c r="S224" i="5"/>
  <c r="X224" s="1"/>
  <c r="O225" i="19" s="1"/>
  <c r="S227" i="5"/>
  <c r="X227" s="1"/>
  <c r="O228" i="19" s="1"/>
  <c r="Q228" s="1"/>
  <c r="H149" i="21"/>
  <c r="G227" i="5" s="1"/>
  <c r="L227" s="1"/>
  <c r="N228" i="19" s="1"/>
  <c r="P228" s="1"/>
  <c r="S215" i="5"/>
  <c r="X215" s="1"/>
  <c r="O216" i="19" s="1"/>
  <c r="Q216" s="1"/>
  <c r="H137" i="21"/>
  <c r="G215" i="5" s="1"/>
  <c r="L215" s="1"/>
  <c r="N216" i="19" s="1"/>
  <c r="P216" s="1"/>
  <c r="S270" i="5"/>
  <c r="X270" s="1"/>
  <c r="O271" i="19" s="1"/>
  <c r="Q271" s="1"/>
  <c r="H192" i="21"/>
  <c r="G270" i="5" s="1"/>
  <c r="L270" s="1"/>
  <c r="N271" i="19" s="1"/>
  <c r="P271" s="1"/>
  <c r="S292" i="5"/>
  <c r="X292" s="1"/>
  <c r="O293" i="19" s="1"/>
  <c r="Q293" s="1"/>
  <c r="H214" i="21"/>
  <c r="G292" i="5" s="1"/>
  <c r="L292" s="1"/>
  <c r="N293" i="19" s="1"/>
  <c r="P293" s="1"/>
  <c r="H143" i="21"/>
  <c r="G221" i="5" s="1"/>
  <c r="L221" s="1"/>
  <c r="N222" i="19" s="1"/>
  <c r="P222" s="1"/>
  <c r="S221" i="5"/>
  <c r="X221" s="1"/>
  <c r="O222" i="19" s="1"/>
  <c r="Q222" s="1"/>
  <c r="S295" i="5"/>
  <c r="X295" s="1"/>
  <c r="O296" i="19" s="1"/>
  <c r="Q296" s="1"/>
  <c r="H217" i="21"/>
  <c r="G295" i="5" s="1"/>
  <c r="L295" s="1"/>
  <c r="N296" i="19" s="1"/>
  <c r="P296" s="1"/>
  <c r="H201" i="21"/>
  <c r="G279" i="5" s="1"/>
  <c r="L279" s="1"/>
  <c r="N280" i="19" s="1"/>
  <c r="S279" i="5"/>
  <c r="X279" s="1"/>
  <c r="O280" i="19" s="1"/>
  <c r="S271" i="5"/>
  <c r="X271" s="1"/>
  <c r="O272" i="19" s="1"/>
  <c r="Q272" s="1"/>
  <c r="H193" i="21"/>
  <c r="G271" i="5" s="1"/>
  <c r="L271" s="1"/>
  <c r="N272" i="19" s="1"/>
  <c r="P272" s="1"/>
  <c r="H151" i="21"/>
  <c r="G229" i="5" s="1"/>
  <c r="L229" s="1"/>
  <c r="N230" i="19" s="1"/>
  <c r="S229" i="5"/>
  <c r="X229" s="1"/>
  <c r="O230" i="19" s="1"/>
  <c r="S225" i="5"/>
  <c r="X225" s="1"/>
  <c r="O226" i="19" s="1"/>
  <c r="Q226" s="1"/>
  <c r="H147" i="21"/>
  <c r="G225" i="5" s="1"/>
  <c r="L225" s="1"/>
  <c r="N226" i="19" s="1"/>
  <c r="P226" s="1"/>
  <c r="S287" i="5"/>
  <c r="X287" s="1"/>
  <c r="O288" i="19" s="1"/>
  <c r="Q288" s="1"/>
  <c r="H209" i="21"/>
  <c r="G287" i="5" s="1"/>
  <c r="L287" s="1"/>
  <c r="N288" i="19" s="1"/>
  <c r="P288" s="1"/>
  <c r="S242" i="5"/>
  <c r="X242" s="1"/>
  <c r="O243" i="19" s="1"/>
  <c r="Q243" s="1"/>
  <c r="H164" i="21"/>
  <c r="G242" i="5" s="1"/>
  <c r="L242" s="1"/>
  <c r="N243" i="19" s="1"/>
  <c r="P243" s="1"/>
  <c r="S243" i="5"/>
  <c r="X243" s="1"/>
  <c r="O244" i="19" s="1"/>
  <c r="Q244" s="1"/>
  <c r="H165" i="21"/>
  <c r="G243" i="5" s="1"/>
  <c r="L243" s="1"/>
  <c r="N244" i="19" s="1"/>
  <c r="P244" s="1"/>
  <c r="S257" i="5"/>
  <c r="X257" s="1"/>
  <c r="O258" i="19" s="1"/>
  <c r="Q258" s="1"/>
  <c r="H179" i="21"/>
  <c r="G257" i="5" s="1"/>
  <c r="L257" s="1"/>
  <c r="N258" i="19" s="1"/>
  <c r="P258" s="1"/>
  <c r="S222" i="5"/>
  <c r="X222" s="1"/>
  <c r="O223" i="19" s="1"/>
  <c r="Q223" s="1"/>
  <c r="H144" i="21"/>
  <c r="G222" i="5" s="1"/>
  <c r="L222" s="1"/>
  <c r="N223" i="19" s="1"/>
  <c r="P223" s="1"/>
  <c r="H206" i="21"/>
  <c r="G284" i="5" s="1"/>
  <c r="L284" s="1"/>
  <c r="N285" i="19" s="1"/>
  <c r="S284" i="5"/>
  <c r="X284" s="1"/>
  <c r="O285" i="19" s="1"/>
  <c r="S288" i="5"/>
  <c r="X288" s="1"/>
  <c r="O289" i="19" s="1"/>
  <c r="Q289" s="1"/>
  <c r="H210" i="21"/>
  <c r="G288" i="5" s="1"/>
  <c r="L288" s="1"/>
  <c r="N289" i="19" s="1"/>
  <c r="P289" s="1"/>
  <c r="S273" i="5"/>
  <c r="X273" s="1"/>
  <c r="O274" i="19" s="1"/>
  <c r="Q274" s="1"/>
  <c r="H195" i="21"/>
  <c r="G273" i="5" s="1"/>
  <c r="L273" s="1"/>
  <c r="N274" i="19" s="1"/>
  <c r="P274" s="1"/>
  <c r="H171" i="21"/>
  <c r="G249" i="5" s="1"/>
  <c r="L249" s="1"/>
  <c r="N250" i="19" s="1"/>
  <c r="S249" i="5"/>
  <c r="X249" s="1"/>
  <c r="O250" i="19" s="1"/>
  <c r="S296" i="5"/>
  <c r="X296" s="1"/>
  <c r="O297" i="19" s="1"/>
  <c r="Q297" s="1"/>
  <c r="H218" i="21"/>
  <c r="G296" i="5" s="1"/>
  <c r="L296" s="1"/>
  <c r="N297" i="19" s="1"/>
  <c r="P297" s="1"/>
  <c r="S233" i="5"/>
  <c r="X233" s="1"/>
  <c r="O234" i="19" s="1"/>
  <c r="Q234" s="1"/>
  <c r="H155" i="21"/>
  <c r="G233" i="5" s="1"/>
  <c r="L233" s="1"/>
  <c r="N234" i="19" s="1"/>
  <c r="P234" s="1"/>
  <c r="S217" i="5"/>
  <c r="X217" s="1"/>
  <c r="O218" i="19" s="1"/>
  <c r="Q218" s="1"/>
  <c r="H139" i="21"/>
  <c r="G217" i="5" s="1"/>
  <c r="L217" s="1"/>
  <c r="N218" i="19" s="1"/>
  <c r="P218" s="1"/>
  <c r="H141" i="21"/>
  <c r="G219" i="5" s="1"/>
  <c r="L219" s="1"/>
  <c r="N220" i="19" s="1"/>
  <c r="S219" i="5"/>
  <c r="X219" s="1"/>
  <c r="O220" i="19" s="1"/>
  <c r="H177" i="21"/>
  <c r="G255" i="5" s="1"/>
  <c r="L255" s="1"/>
  <c r="N256" i="19" s="1"/>
  <c r="P256" s="1"/>
  <c r="S255" i="5"/>
  <c r="X255" s="1"/>
  <c r="O256" i="19" s="1"/>
  <c r="Q256" s="1"/>
  <c r="L154" i="5"/>
  <c r="E372"/>
  <c r="N181" i="21"/>
  <c r="D181"/>
  <c r="S278" i="5"/>
  <c r="X278" s="1"/>
  <c r="O279" i="19" s="1"/>
  <c r="Q279" s="1"/>
  <c r="H200" i="21"/>
  <c r="G278" i="5" s="1"/>
  <c r="L278" s="1"/>
  <c r="N279" i="19" s="1"/>
  <c r="P279" s="1"/>
  <c r="S258" i="5"/>
  <c r="X258" s="1"/>
  <c r="O259" i="19" s="1"/>
  <c r="Q259" s="1"/>
  <c r="H180" i="21"/>
  <c r="G258" i="5" s="1"/>
  <c r="L258" s="1"/>
  <c r="N259" i="19" s="1"/>
  <c r="P259" s="1"/>
  <c r="S276" i="5"/>
  <c r="X276" s="1"/>
  <c r="O277" i="19" s="1"/>
  <c r="Q277" s="1"/>
  <c r="H198" i="21"/>
  <c r="G276" i="5" s="1"/>
  <c r="L276" s="1"/>
  <c r="N277" i="19" s="1"/>
  <c r="P277" s="1"/>
  <c r="H176" i="21"/>
  <c r="G254" i="5" s="1"/>
  <c r="L254" s="1"/>
  <c r="N255" i="19" s="1"/>
  <c r="S254" i="5"/>
  <c r="X254" s="1"/>
  <c r="O255" i="19" s="1"/>
  <c r="H196" i="21"/>
  <c r="G274" i="5" s="1"/>
  <c r="L274" s="1"/>
  <c r="N275" i="19" s="1"/>
  <c r="S274" i="5"/>
  <c r="X274" s="1"/>
  <c r="O275" i="19" s="1"/>
  <c r="H158" i="21"/>
  <c r="G236" i="5" s="1"/>
  <c r="L236" s="1"/>
  <c r="N237" i="19" s="1"/>
  <c r="P237" s="1"/>
  <c r="S236" i="5"/>
  <c r="X236" s="1"/>
  <c r="O237" i="19" s="1"/>
  <c r="Q237" s="1"/>
  <c r="P154"/>
  <c r="N458"/>
  <c r="N407"/>
  <c r="S248" i="5"/>
  <c r="X248" s="1"/>
  <c r="O249" i="19" s="1"/>
  <c r="Q249" s="1"/>
  <c r="H170" i="21"/>
  <c r="G248" i="5" s="1"/>
  <c r="L248" s="1"/>
  <c r="N249" i="19" s="1"/>
  <c r="P249" s="1"/>
  <c r="N460"/>
  <c r="P460" s="1"/>
  <c r="D282" i="21"/>
  <c r="L155" i="5"/>
  <c r="N156" i="19" s="1"/>
  <c r="P156" s="1"/>
  <c r="H156" i="21" l="1"/>
  <c r="G234" i="5" s="1"/>
  <c r="L234" s="1"/>
  <c r="N235" i="19" s="1"/>
  <c r="P235" s="1"/>
  <c r="S234" i="5"/>
  <c r="X234" s="1"/>
  <c r="O235" i="19" s="1"/>
  <c r="S260" i="5"/>
  <c r="X260" s="1"/>
  <c r="O261" i="19" s="1"/>
  <c r="Q261" s="1"/>
  <c r="H182" i="21"/>
  <c r="G260" i="5" s="1"/>
  <c r="L260" s="1"/>
  <c r="N261" i="19" s="1"/>
  <c r="P261" s="1"/>
  <c r="H186" i="21"/>
  <c r="G264" i="5" s="1"/>
  <c r="L264" s="1"/>
  <c r="N265" i="19" s="1"/>
  <c r="S264" i="5"/>
  <c r="X264" s="1"/>
  <c r="O265" i="19" s="1"/>
  <c r="S282" i="5"/>
  <c r="X282" s="1"/>
  <c r="O283" i="19" s="1"/>
  <c r="Q283" s="1"/>
  <c r="H204" i="21"/>
  <c r="G282" i="5" s="1"/>
  <c r="L282" s="1"/>
  <c r="N283" i="19" s="1"/>
  <c r="P283" s="1"/>
  <c r="S240" i="5"/>
  <c r="X240" s="1"/>
  <c r="O241" i="19" s="1"/>
  <c r="Q241" s="1"/>
  <c r="H162" i="21"/>
  <c r="G240" i="5" s="1"/>
  <c r="L240" s="1"/>
  <c r="N241" i="19" s="1"/>
  <c r="P241" s="1"/>
  <c r="S280" i="5"/>
  <c r="X280" s="1"/>
  <c r="O281" i="19" s="1"/>
  <c r="Q281" s="1"/>
  <c r="H202" i="21"/>
  <c r="G280" i="5" s="1"/>
  <c r="L280" s="1"/>
  <c r="N281" i="19" s="1"/>
  <c r="P281" s="1"/>
  <c r="O474"/>
  <c r="Q474" s="1"/>
  <c r="P458"/>
  <c r="N432"/>
  <c r="P432" s="1"/>
  <c r="P275"/>
  <c r="N428"/>
  <c r="P428" s="1"/>
  <c r="P255"/>
  <c r="N155"/>
  <c r="N421"/>
  <c r="P421" s="1"/>
  <c r="P220"/>
  <c r="N427"/>
  <c r="P427" s="1"/>
  <c r="P250"/>
  <c r="N434"/>
  <c r="P434" s="1"/>
  <c r="P285"/>
  <c r="P230"/>
  <c r="N423"/>
  <c r="P423" s="1"/>
  <c r="N462"/>
  <c r="P462" s="1"/>
  <c r="N464"/>
  <c r="P464" s="1"/>
  <c r="N433"/>
  <c r="P433" s="1"/>
  <c r="P280"/>
  <c r="P225"/>
  <c r="N422"/>
  <c r="P422" s="1"/>
  <c r="O155"/>
  <c r="N431"/>
  <c r="P431" s="1"/>
  <c r="P270"/>
  <c r="N435"/>
  <c r="P435" s="1"/>
  <c r="P290"/>
  <c r="P245"/>
  <c r="N426"/>
  <c r="P426" s="1"/>
  <c r="N420"/>
  <c r="P420" s="1"/>
  <c r="P215"/>
  <c r="N419"/>
  <c r="P419" s="1"/>
  <c r="P214"/>
  <c r="N461"/>
  <c r="P461" s="1"/>
  <c r="N436"/>
  <c r="P436" s="1"/>
  <c r="P295"/>
  <c r="N425"/>
  <c r="P425" s="1"/>
  <c r="P240"/>
  <c r="N424"/>
  <c r="P424" s="1"/>
  <c r="N474"/>
  <c r="P474" s="1"/>
  <c r="P407"/>
  <c r="O432"/>
  <c r="Q432" s="1"/>
  <c r="Q275"/>
  <c r="O428"/>
  <c r="Q428" s="1"/>
  <c r="Q255"/>
  <c r="H181" i="21"/>
  <c r="G259" i="5" s="1"/>
  <c r="L259" s="1"/>
  <c r="N260" i="19" s="1"/>
  <c r="N473" s="1"/>
  <c r="P473" s="1"/>
  <c r="S259" i="5"/>
  <c r="X259" s="1"/>
  <c r="O260" i="19" s="1"/>
  <c r="O421"/>
  <c r="Q421" s="1"/>
  <c r="Q220"/>
  <c r="O427"/>
  <c r="Q427" s="1"/>
  <c r="Q250"/>
  <c r="O434"/>
  <c r="Q434" s="1"/>
  <c r="Q285"/>
  <c r="Q230"/>
  <c r="O423"/>
  <c r="Q423" s="1"/>
  <c r="O462"/>
  <c r="Q462" s="1"/>
  <c r="O464"/>
  <c r="Q464" s="1"/>
  <c r="O433"/>
  <c r="Q433" s="1"/>
  <c r="Q280"/>
  <c r="O422"/>
  <c r="Q422" s="1"/>
  <c r="Q225"/>
  <c r="O431"/>
  <c r="Q431" s="1"/>
  <c r="Q270"/>
  <c r="O435"/>
  <c r="Q435" s="1"/>
  <c r="Q290"/>
  <c r="O426"/>
  <c r="Q426" s="1"/>
  <c r="Q245"/>
  <c r="O420"/>
  <c r="Q420" s="1"/>
  <c r="Q215"/>
  <c r="O419"/>
  <c r="Q419" s="1"/>
  <c r="O461"/>
  <c r="Q461" s="1"/>
  <c r="Q214"/>
  <c r="O473"/>
  <c r="Q473" s="1"/>
  <c r="O436"/>
  <c r="Q436" s="1"/>
  <c r="Q295"/>
  <c r="O425"/>
  <c r="Q425" s="1"/>
  <c r="Q240"/>
  <c r="S372" i="5"/>
  <c r="H282" i="21"/>
  <c r="O430" i="19" l="1"/>
  <c r="Q430" s="1"/>
  <c r="Q265"/>
  <c r="N430"/>
  <c r="P430" s="1"/>
  <c r="P265"/>
  <c r="Q235"/>
  <c r="O424"/>
  <c r="Q424" s="1"/>
  <c r="O429"/>
  <c r="Q429" s="1"/>
  <c r="Q260"/>
  <c r="O463"/>
  <c r="Q463" s="1"/>
  <c r="X372" i="5"/>
  <c r="L372"/>
  <c r="N429" i="19"/>
  <c r="P429" s="1"/>
  <c r="P260"/>
  <c r="O459"/>
  <c r="O408"/>
  <c r="Q155"/>
  <c r="O372"/>
  <c r="Q372" s="1"/>
  <c r="O472"/>
  <c r="P155"/>
  <c r="N408"/>
  <c r="N459"/>
  <c r="N372"/>
  <c r="P372" s="1"/>
  <c r="N472"/>
  <c r="G372" i="5"/>
  <c r="N463" i="19"/>
  <c r="P463" s="1"/>
  <c r="P472" l="1"/>
  <c r="N476"/>
  <c r="P476" s="1"/>
  <c r="P459"/>
  <c r="N468"/>
  <c r="P468" s="1"/>
  <c r="Q408"/>
  <c r="O453"/>
  <c r="Q453" s="1"/>
  <c r="P408"/>
  <c r="N453"/>
  <c r="P453" s="1"/>
  <c r="Q472"/>
  <c r="O476"/>
  <c r="Q476" s="1"/>
  <c r="Q459"/>
  <c r="O468"/>
  <c r="Q468" s="1"/>
</calcChain>
</file>

<file path=xl/sharedStrings.xml><?xml version="1.0" encoding="utf-8"?>
<sst xmlns="http://schemas.openxmlformats.org/spreadsheetml/2006/main" count="692" uniqueCount="383">
  <si>
    <t>to Spanish</t>
  </si>
  <si>
    <t>Spanish -</t>
  </si>
  <si>
    <t>America</t>
  </si>
  <si>
    <t>vessels</t>
  </si>
  <si>
    <t>other regions</t>
  </si>
  <si>
    <t>(mort=0.3)</t>
  </si>
  <si>
    <t>Puerto Rico</t>
  </si>
  <si>
    <t>Other</t>
  </si>
  <si>
    <t>included in</t>
  </si>
  <si>
    <t>data up to</t>
  </si>
  <si>
    <t>Cuba*0.05</t>
  </si>
  <si>
    <t>PR adjst</t>
  </si>
  <si>
    <t>Africa</t>
  </si>
  <si>
    <t>Cuba</t>
  </si>
  <si>
    <t>Cuba adjst</t>
  </si>
  <si>
    <t>Rio de la P</t>
  </si>
  <si>
    <t>Portuguese</t>
  </si>
  <si>
    <t>PORTUGUESE AMAZONIA</t>
  </si>
  <si>
    <t>Estimated</t>
  </si>
  <si>
    <t>Angola</t>
  </si>
  <si>
    <t>ratio</t>
  </si>
  <si>
    <t>PORTUGUESE BAHIA</t>
  </si>
  <si>
    <t>TSTD</t>
  </si>
  <si>
    <t>Nireu Cavalcanti, "Comércio de escravos novos no Rio Setecentista", (March, 2003), article not published, table VIII.</t>
  </si>
  <si>
    <t>Brazil</t>
  </si>
  <si>
    <t>Americas</t>
  </si>
  <si>
    <t>unspecified</t>
  </si>
  <si>
    <t>Europe</t>
  </si>
  <si>
    <t>Unspecified</t>
  </si>
  <si>
    <t>Totals</t>
  </si>
  <si>
    <t>1521-25</t>
  </si>
  <si>
    <t>1526-30</t>
  </si>
  <si>
    <t>US</t>
  </si>
  <si>
    <t>Embarkations after 1830 by destination of Spanish ships</t>
  </si>
  <si>
    <t xml:space="preserve">estimate </t>
  </si>
  <si>
    <t xml:space="preserve">Estimate </t>
  </si>
  <si>
    <t>PORTUGUESE CONSOLIDATED EMBARKATIONS</t>
  </si>
  <si>
    <t>PORTUGUESE CONSOLIDATED DISEMBARKATIONS</t>
  </si>
  <si>
    <t>Mortality rate</t>
  </si>
  <si>
    <t>Danish after 1807</t>
  </si>
  <si>
    <t>not included</t>
  </si>
  <si>
    <t>1838 not included.</t>
  </si>
  <si>
    <t>1834 not included -- 1860 voy attrib to Spanish</t>
  </si>
  <si>
    <t>Disembarkations after 1830</t>
  </si>
  <si>
    <t>Rio de la</t>
  </si>
  <si>
    <t>Plata</t>
  </si>
  <si>
    <t>Other Americas</t>
  </si>
  <si>
    <t>Baltic (sum)</t>
  </si>
  <si>
    <t>Swedish/ Churl</t>
  </si>
  <si>
    <t>Branden- burg</t>
  </si>
  <si>
    <t>EMBARKATIONS</t>
  </si>
  <si>
    <t>DISEMBARKATIONS</t>
  </si>
  <si>
    <t>Embarkations</t>
  </si>
  <si>
    <t>Ratio</t>
  </si>
  <si>
    <t>Estimate</t>
  </si>
  <si>
    <t>Disembarkations</t>
  </si>
  <si>
    <t>(1791-1830)</t>
  </si>
  <si>
    <t>ports among voyages with identified port of departure</t>
  </si>
  <si>
    <t>Distribution of data for British voyages departing from unidentified</t>
  </si>
  <si>
    <t>Index</t>
  </si>
  <si>
    <t>Rawdata</t>
  </si>
  <si>
    <t>SPSS output of exports and imports by year for national carrier</t>
  </si>
  <si>
    <t>British</t>
  </si>
  <si>
    <t>French</t>
  </si>
  <si>
    <t>French exports and imports by year of arrival</t>
  </si>
  <si>
    <t>Dutch</t>
  </si>
  <si>
    <t>Dutch exports and imports by year of arrival</t>
  </si>
  <si>
    <t>USA</t>
  </si>
  <si>
    <t>Danish+</t>
  </si>
  <si>
    <t>Danish, Baltic, and North German exports and imports by year of arrival</t>
  </si>
  <si>
    <t>Spanish</t>
  </si>
  <si>
    <t>Spanish exports and imports by year of arrival</t>
  </si>
  <si>
    <t>Port(Span)</t>
  </si>
  <si>
    <t>Portuguese exports and imports to Spanish and other Americas</t>
  </si>
  <si>
    <t>Amazonia</t>
  </si>
  <si>
    <t>Bahia</t>
  </si>
  <si>
    <t>Pernambuco</t>
  </si>
  <si>
    <t>SE Brazil</t>
  </si>
  <si>
    <t>Port(consolidated)</t>
  </si>
  <si>
    <t>Africa &gt;1830</t>
  </si>
  <si>
    <t>Slaves disembarked in Africa and Spanish Americas after 1830</t>
  </si>
  <si>
    <t xml:space="preserve"> </t>
  </si>
  <si>
    <t>TOTAL</t>
  </si>
  <si>
    <t>Total</t>
  </si>
  <si>
    <t>1501-05</t>
  </si>
  <si>
    <t>1506-10</t>
  </si>
  <si>
    <t>1511-15</t>
  </si>
  <si>
    <t>1516-20</t>
  </si>
  <si>
    <t>1626-30</t>
  </si>
  <si>
    <t>1531-35</t>
  </si>
  <si>
    <t>1536-40</t>
  </si>
  <si>
    <t>1541-45</t>
  </si>
  <si>
    <t>1546-50</t>
  </si>
  <si>
    <t>1551-55</t>
  </si>
  <si>
    <t>1556-60</t>
  </si>
  <si>
    <t>1561-65</t>
  </si>
  <si>
    <t>1566-70</t>
  </si>
  <si>
    <t>1571-75</t>
  </si>
  <si>
    <t>1576-80</t>
  </si>
  <si>
    <t>1581-85</t>
  </si>
  <si>
    <t>1586-90</t>
  </si>
  <si>
    <t>1591-95</t>
  </si>
  <si>
    <t>1596-00</t>
  </si>
  <si>
    <t>1601-5</t>
  </si>
  <si>
    <t>1606-10</t>
  </si>
  <si>
    <t>1611-5</t>
  </si>
  <si>
    <t>1616-20</t>
  </si>
  <si>
    <t>1621-26</t>
  </si>
  <si>
    <t>1631-35</t>
  </si>
  <si>
    <t>1636-40</t>
  </si>
  <si>
    <t>1641-45</t>
  </si>
  <si>
    <t>1646-50</t>
  </si>
  <si>
    <t>1651-55</t>
  </si>
  <si>
    <t>1656-60</t>
  </si>
  <si>
    <t>1661-65</t>
  </si>
  <si>
    <t>1666-70</t>
  </si>
  <si>
    <t>1671-75</t>
  </si>
  <si>
    <t>1676-80</t>
  </si>
  <si>
    <t>1681-85</t>
  </si>
  <si>
    <t>1686-90</t>
  </si>
  <si>
    <t>1691-95</t>
  </si>
  <si>
    <t>1696-1700</t>
  </si>
  <si>
    <t>1701-5</t>
  </si>
  <si>
    <t>1706-10</t>
  </si>
  <si>
    <t>1711-15</t>
  </si>
  <si>
    <t>1716-20</t>
  </si>
  <si>
    <t>1721-25</t>
  </si>
  <si>
    <t>1726-30</t>
  </si>
  <si>
    <t>1731-35</t>
  </si>
  <si>
    <t>1736-40</t>
  </si>
  <si>
    <t>1741-45</t>
  </si>
  <si>
    <t>1746-50</t>
  </si>
  <si>
    <t>1751-55</t>
  </si>
  <si>
    <t>1756-60</t>
  </si>
  <si>
    <t>1761-65</t>
  </si>
  <si>
    <t>1766-70</t>
  </si>
  <si>
    <t>1771-75</t>
  </si>
  <si>
    <t>1776-80</t>
  </si>
  <si>
    <t>1781-85</t>
  </si>
  <si>
    <t>1786-90</t>
  </si>
  <si>
    <t>1791-95</t>
  </si>
  <si>
    <t>1796-1800</t>
  </si>
  <si>
    <t>1801-05</t>
  </si>
  <si>
    <t>1806-10</t>
  </si>
  <si>
    <t>1811-15</t>
  </si>
  <si>
    <t>1816-20</t>
  </si>
  <si>
    <t>1821-35</t>
  </si>
  <si>
    <t>1826-30</t>
  </si>
  <si>
    <t>1831-35</t>
  </si>
  <si>
    <t>1836-40</t>
  </si>
  <si>
    <t>1841-45</t>
  </si>
  <si>
    <t>1846-50</t>
  </si>
  <si>
    <t>1851-55</t>
  </si>
  <si>
    <t>1856-60</t>
  </si>
  <si>
    <t>1861-65</t>
  </si>
  <si>
    <t>1866-67</t>
  </si>
  <si>
    <t>1519-1600</t>
  </si>
  <si>
    <t>1601-1650</t>
  </si>
  <si>
    <t>1651-1675</t>
  </si>
  <si>
    <t>1676-1700</t>
  </si>
  <si>
    <t>1701-1725</t>
  </si>
  <si>
    <t>1726-1750</t>
  </si>
  <si>
    <t>1751-1775</t>
  </si>
  <si>
    <t>1776-1800</t>
  </si>
  <si>
    <t>1801-1825</t>
  </si>
  <si>
    <t>1826-1850</t>
  </si>
  <si>
    <t>1851-1867</t>
  </si>
  <si>
    <t>All years</t>
  </si>
  <si>
    <t>1501-1580</t>
  </si>
  <si>
    <t>1580-1640</t>
  </si>
  <si>
    <t>1640-1700</t>
  </si>
  <si>
    <t>1700-1760</t>
  </si>
  <si>
    <t>1760-1820</t>
  </si>
  <si>
    <t>1820-1880</t>
  </si>
  <si>
    <t>BRITISH</t>
  </si>
  <si>
    <t>London</t>
  </si>
  <si>
    <t>Bristol</t>
  </si>
  <si>
    <t>Liverpool</t>
  </si>
  <si>
    <t>Caribbean</t>
  </si>
  <si>
    <t>vymrt=.217+.02 for wrecks</t>
  </si>
  <si>
    <t>Slaves Disembarked in Africa and Spanish Americas after 1830</t>
  </si>
  <si>
    <t>M</t>
  </si>
  <si>
    <t>X</t>
  </si>
  <si>
    <t>Disembarked in Africa</t>
  </si>
  <si>
    <t>Embarked before Disembarking in Africa</t>
  </si>
  <si>
    <t>All nations</t>
  </si>
  <si>
    <t>Port/Brazil</t>
  </si>
  <si>
    <t>disembarking slaves in Africa prior to 1831.</t>
  </si>
  <si>
    <t>NEBrazil</t>
  </si>
  <si>
    <t>RiodeJan</t>
  </si>
  <si>
    <t>FRENCH</t>
  </si>
  <si>
    <t>Xadj</t>
  </si>
  <si>
    <t>Madj</t>
  </si>
  <si>
    <t>SLAVES DISEMBARKED IN AFRICA</t>
  </si>
  <si>
    <t>added to total for French in 1831</t>
  </si>
  <si>
    <t>added to total for Spanish in 1860</t>
  </si>
  <si>
    <t>total for French includes voyage</t>
  </si>
  <si>
    <t>disembarking slaves in Africa</t>
  </si>
  <si>
    <t>in 1831</t>
  </si>
  <si>
    <t>DUTCH</t>
  </si>
  <si>
    <t>Year of arrival at port of disembarkation (imputed)</t>
  </si>
  <si>
    <t>Danish</t>
  </si>
  <si>
    <t>Danish adjusted</t>
  </si>
  <si>
    <t>1674-89</t>
  </si>
  <si>
    <t>1690-97</t>
  </si>
  <si>
    <t>1698-1733</t>
  </si>
  <si>
    <t>1734-65</t>
  </si>
  <si>
    <t>1766-76</t>
  </si>
  <si>
    <t>1777-89</t>
  </si>
  <si>
    <t>1790-92</t>
  </si>
  <si>
    <t>1793-1806</t>
  </si>
  <si>
    <t>1641-1807</t>
  </si>
  <si>
    <t>SPANISH</t>
  </si>
  <si>
    <t xml:space="preserve">British exports and imports by port of organization and year of arrival </t>
  </si>
  <si>
    <t>British North American and United States exports and imports by year of arrival</t>
  </si>
  <si>
    <t>Portuguese exports and imports to Amazonia</t>
  </si>
  <si>
    <t>Portuguese exports and imports to Bahia</t>
  </si>
  <si>
    <t>Portuguese exports and imports to Penambuco</t>
  </si>
  <si>
    <t>Portuguese exports and imports to Southeast Brazil</t>
  </si>
  <si>
    <t>Exports from Angola</t>
  </si>
  <si>
    <t>Portuguese exports and imports by destination and year of arrival</t>
  </si>
  <si>
    <t>Summary_volume</t>
  </si>
  <si>
    <t>Estimates of exports and imports by year for national carrier</t>
  </si>
  <si>
    <t>Sources</t>
  </si>
  <si>
    <t>Trans-Atlantic Slave Trade Database, version Basecoy67 (October, 2007)</t>
  </si>
  <si>
    <t>British 1662-1695</t>
  </si>
  <si>
    <t>Spanish 1501-1641</t>
  </si>
  <si>
    <t>Portuguese 1501-1641</t>
  </si>
  <si>
    <t>Trans-Atlantic Slave Trade Database</t>
  </si>
  <si>
    <t>Ratio of documented and imputed to total estimated embarkations/disembarkations</t>
  </si>
  <si>
    <t>US 1812-1820</t>
  </si>
  <si>
    <t>Brazil, 1831-51</t>
  </si>
  <si>
    <t>Data transferred to summary worksheets</t>
  </si>
  <si>
    <t xml:space="preserve">Data taken from sources other than Voyages Database </t>
  </si>
  <si>
    <t>Key to Color coding</t>
  </si>
  <si>
    <t>Data taken from Trans-Atlantic Slave Trade Database</t>
  </si>
  <si>
    <t>Danish 1690-97,1734-1807</t>
  </si>
  <si>
    <t>Disembarkations in</t>
  </si>
  <si>
    <t>Embarkations in</t>
  </si>
  <si>
    <t>British embarkations</t>
  </si>
  <si>
    <t>French embarkations and</t>
  </si>
  <si>
    <t>and disembarkations in</t>
  </si>
  <si>
    <t>Angola, 1710-1830</t>
  </si>
  <si>
    <t>by period</t>
  </si>
  <si>
    <t>by year</t>
  </si>
  <si>
    <t>(mort = 0.3)</t>
  </si>
  <si>
    <t>Portuguese share of Spanish</t>
  </si>
  <si>
    <t>slave trade</t>
  </si>
  <si>
    <t>Other identified British port</t>
  </si>
  <si>
    <t>Unidentified port of departure</t>
  </si>
  <si>
    <t>NOTES</t>
  </si>
  <si>
    <t>Unspecified regions of</t>
  </si>
  <si>
    <t>disembarkation</t>
  </si>
  <si>
    <t>estimate</t>
  </si>
  <si>
    <t>PORTUGUESE SPANISH AMERICA AND OTHER AMERICAS (BESIDES BRAZIL)</t>
  </si>
  <si>
    <t>Costa da Mina</t>
  </si>
  <si>
    <t>Total Africa</t>
  </si>
  <si>
    <t>Disembarked</t>
  </si>
  <si>
    <t>Embarked</t>
  </si>
  <si>
    <t>TSTD2</t>
  </si>
  <si>
    <t>Embarkation data from TSTD2 by port of departure</t>
  </si>
  <si>
    <t>Estimates: distributed TSTD2 embarkations / ratio</t>
  </si>
  <si>
    <t>Disembarkation data from TSTD2 by port of departure</t>
  </si>
  <si>
    <t>Estimates: distributed TSTD2 disembarkations / ratio</t>
  </si>
  <si>
    <t>TSTD2 also has a few ships for both French and Portuguese</t>
  </si>
  <si>
    <t>disembarkations in TSTD2 after</t>
  </si>
  <si>
    <t>Spanish in TSTD2</t>
  </si>
  <si>
    <r>
      <t xml:space="preserve">Marcus J. M. de Carvalho, </t>
    </r>
    <r>
      <rPr>
        <i/>
        <sz val="10"/>
        <rFont val="Arial"/>
        <family val="2"/>
      </rPr>
      <t>Liberdade: rotinas e rupturas do escravismo no Recife, 1820-1850</t>
    </r>
    <r>
      <rPr>
        <sz val="10"/>
        <rFont val="Arial"/>
        <family val="2"/>
      </rPr>
      <t xml:space="preserve"> (Recife, 2003), pp. 112, 134 </t>
    </r>
  </si>
  <si>
    <t>WORKSHEETS IN ESTIMATES FILE</t>
  </si>
  <si>
    <t>ANNUAL EMBARKATIONS AND DISEMBARKATIONS BY NATIONAL CARRIER, AGGREGATED BELOW BY 5-YEAR, 50-YEAR, AND 60-YEAR PERIODS</t>
  </si>
  <si>
    <t>Abbreviations and terminology</t>
  </si>
  <si>
    <r>
      <t xml:space="preserve">David Eltis, "The British Transatlantic Slave Trade Before 1714: Annual Estimates of Volume and Direction," in Robert L. Paquette and Stanley L. Engerman (eds.), </t>
    </r>
    <r>
      <rPr>
        <i/>
        <sz val="10"/>
        <rFont val="Arial"/>
        <family val="2"/>
      </rPr>
      <t>The Lesser Antilles in the Age of European Expansion</t>
    </r>
    <r>
      <rPr>
        <sz val="10"/>
        <rFont val="Arial"/>
        <family val="2"/>
      </rPr>
      <t xml:space="preserve"> (Gainesville, 1996), pp. 191-215.</t>
    </r>
  </si>
  <si>
    <t>Ibid.</t>
  </si>
  <si>
    <r>
      <t xml:space="preserve">Daniel Barros Domingues da Silva, “The Atlantic Slave Trade to Maranhão, 1680-1846: Volume, Routes And Organization,” </t>
    </r>
    <r>
      <rPr>
        <i/>
        <sz val="10"/>
        <rFont val="Arial"/>
        <family val="2"/>
      </rPr>
      <t xml:space="preserve">Slavery and Abolition, </t>
    </r>
    <r>
      <rPr>
        <sz val="10"/>
        <rFont val="Arial"/>
        <family val="2"/>
      </rPr>
      <t>29:4 (2008), 477-501.</t>
    </r>
  </si>
  <si>
    <r>
      <t xml:space="preserve">David Eltis, "The Nineteenth Century Transatlantic Slave Trade: An Annual Time Series of Imports into the Americas broken down by Region," </t>
    </r>
    <r>
      <rPr>
        <i/>
        <sz val="10"/>
        <rFont val="Arial"/>
        <family val="2"/>
      </rPr>
      <t>Hispanic American Historical Review</t>
    </r>
    <r>
      <rPr>
        <sz val="10"/>
        <rFont val="Arial"/>
        <family val="2"/>
      </rPr>
      <t>, 67 (1987): 109-38.</t>
    </r>
  </si>
  <si>
    <r>
      <t xml:space="preserve">Daniel Barros Domingues da Silva and David Eltis, “The Slave Trade to Pernambuco, 1561-1851,” in Eltis and Richardson (eds.), </t>
    </r>
    <r>
      <rPr>
        <i/>
        <sz val="10"/>
        <rFont val="Arial"/>
        <family val="2"/>
      </rPr>
      <t>Extending the Frontiers</t>
    </r>
    <r>
      <rPr>
        <sz val="10"/>
        <rFont val="Arial"/>
        <family val="2"/>
      </rPr>
      <t>, pp. 95-129.</t>
    </r>
  </si>
  <si>
    <r>
      <t xml:space="preserve">David Eltis, "The U.S. Transatlantic Slave Trade, 1644–1867: An Assessment," </t>
    </r>
    <r>
      <rPr>
        <i/>
        <sz val="10"/>
        <rFont val="Arial"/>
        <family val="2"/>
      </rPr>
      <t xml:space="preserve">Civil War History, </t>
    </r>
    <r>
      <rPr>
        <sz val="10"/>
        <rFont val="Arial"/>
        <family val="2"/>
      </rPr>
      <t>54:4 (2008): 347-78</t>
    </r>
    <r>
      <rPr>
        <i/>
        <sz val="10"/>
        <rFont val="Arial"/>
        <family val="2"/>
      </rPr>
      <t>.</t>
    </r>
  </si>
  <si>
    <r>
      <t xml:space="preserve">Jose C. Curto, "A Quantitative Reassessment of the Legal Portuguese Slave Trade from Luanda, Angola, 1710-1830." </t>
    </r>
    <r>
      <rPr>
        <i/>
        <sz val="10"/>
        <rFont val="Arial"/>
        <family val="2"/>
      </rPr>
      <t>African Economic History</t>
    </r>
    <r>
      <rPr>
        <sz val="10"/>
        <rFont val="Arial"/>
        <family val="2"/>
      </rPr>
      <t xml:space="preserve"> 20 (1992): 1-25;</t>
    </r>
  </si>
  <si>
    <t>The general methodology used in deriving estimates is described in David Eltis and Paul Lachance, "Estimates of the Size and the Direction of the</t>
  </si>
  <si>
    <t>Eltis, 1996</t>
  </si>
  <si>
    <t>M from Eltis 1996</t>
  </si>
  <si>
    <t>1. Embarkations are estimated from disembarkations between 1664 and 1695 shown in columns AC and BG</t>
  </si>
  <si>
    <t>using an average mortality rate of 21.7 percent plus 2 percent for losses in shipwrecks.</t>
  </si>
  <si>
    <t>Eltis, 2008</t>
  </si>
  <si>
    <t>1. Estimates for 1812-20 are explained in Eltis, 2008.</t>
  </si>
  <si>
    <t>Hernæs, 1995</t>
  </si>
  <si>
    <r>
      <t xml:space="preserve">Per O. Hernæs, </t>
    </r>
    <r>
      <rPr>
        <i/>
        <sz val="10"/>
        <rFont val="Arial"/>
        <family val="2"/>
      </rPr>
      <t>Slaves, Danes, and the African coast Society: The Danish Slave Trade from West Africa and Afro-Danish Relations on the Eighteenth-century Gold Coast</t>
    </r>
    <r>
      <rPr>
        <sz val="10"/>
        <rFont val="Arial"/>
        <family val="2"/>
      </rPr>
      <t xml:space="preserve"> (Trondheim, 1995), p.  225.</t>
    </r>
  </si>
  <si>
    <t>Hernæs, 1995, p. 225: Estimated totals of slaves carried by vessels</t>
  </si>
  <si>
    <t>flying the Danish flag, 1674-1806 (includes some Prussian voyages)</t>
  </si>
  <si>
    <t>see Q19:R30</t>
  </si>
  <si>
    <t>Domingues, 2008</t>
  </si>
  <si>
    <t xml:space="preserve">1. Data for 1680-1692 from Domingues, 2008. </t>
  </si>
  <si>
    <t xml:space="preserve">Transatlantic Slave Trade," which may be downloaded from the Voyages website.  The spreadsheet is intended to be read in conjunction  </t>
  </si>
  <si>
    <t>from</t>
  </si>
  <si>
    <t>from all known</t>
  </si>
  <si>
    <t>African origins</t>
  </si>
  <si>
    <t xml:space="preserve">NOTES </t>
  </si>
  <si>
    <t>Eltis, 1987</t>
  </si>
  <si>
    <t>Bahia, Pernambuco, and SE Brazil, 1560-1619</t>
  </si>
  <si>
    <t>Amazonia, 1680-1692</t>
  </si>
  <si>
    <t>3. Data in columns I and J are taken from an earlier version of the TSTD.</t>
  </si>
  <si>
    <t>4. Data in column M used for estimates in column N of Angola 18 C</t>
  </si>
  <si>
    <t>Eltis and Richardson, 2008</t>
  </si>
  <si>
    <r>
      <t xml:space="preserve">David Eltis and David Richardson (eds.) </t>
    </r>
    <r>
      <rPr>
        <i/>
        <sz val="10"/>
        <rFont val="Arial"/>
        <family val="2"/>
      </rPr>
      <t>Extending the Frontiers: Essays on the New Transatlantic Slave Trade Database</t>
    </r>
    <r>
      <rPr>
        <sz val="10"/>
        <rFont val="Arial"/>
        <family val="2"/>
      </rPr>
      <t xml:space="preserve"> (New Haven, 2008)</t>
    </r>
  </si>
  <si>
    <t>1. Data for 1580-1619 from Eltis, 1987.</t>
  </si>
  <si>
    <t>2. Data for 1620-1683 from Eltis and Richardson, 2008, pp. 15-18, 95-110.</t>
  </si>
  <si>
    <t>3. Data for 1831-36 and 1838 from Eltis, 1987.</t>
  </si>
  <si>
    <t>Estimated embarkations in Angola for Bahia</t>
  </si>
  <si>
    <t>M from</t>
  </si>
  <si>
    <t>M from all known</t>
  </si>
  <si>
    <t>Estimated X</t>
  </si>
  <si>
    <t>from Angola</t>
  </si>
  <si>
    <t>PORTUGUESE PERNAMBUCO</t>
  </si>
  <si>
    <t>1. The methodology of the estimates is explained in Domingues and Eltis, 2008,</t>
  </si>
  <si>
    <t>except 1696-1710 when the estimates are set at 84.8 percent of embarkations for Bahia.</t>
  </si>
  <si>
    <t>where estimates correspond with figures in columns B and F.</t>
  </si>
  <si>
    <t>Total M</t>
  </si>
  <si>
    <t xml:space="preserve">2. From 1710 to 1717, slaves imported from Angola are estimated from the ratio for </t>
  </si>
  <si>
    <t>1718-1722, the first 5-year period with continuous data showing imports from all regions of Africa.</t>
  </si>
  <si>
    <t xml:space="preserve">3. For some years between 1710 and 1830, estimated departures from Angola (column L) </t>
  </si>
  <si>
    <t>are based on an earlier version of the database with approximately 5,000 additional</t>
  </si>
  <si>
    <t>departures from Angola to Pernambuco (1.5% more).</t>
  </si>
  <si>
    <t>4. Estimates for 1811-1830 differ by around 10% from those in Domingues and Eltis, 2008,</t>
  </si>
  <si>
    <t>Domingues and Eltis, 2008</t>
  </si>
  <si>
    <t>5. For 1831-1851, see Domingues and Eltis, 2008, pp. 104-5.</t>
  </si>
  <si>
    <t>Cavalcanti, 2003.</t>
  </si>
  <si>
    <t>Mendes, 2008</t>
  </si>
  <si>
    <r>
      <t>António de Almeida Mendes, “The Foundations of the System: A Reassessment of the Slave Trade to the Spanish Americas in the Sixteenth and Seventeenth Centuries,” in Eltis and Richardson (eds.),</t>
    </r>
    <r>
      <rPr>
        <i/>
        <sz val="10"/>
        <rFont val="Arial"/>
        <family val="2"/>
      </rPr>
      <t xml:space="preserve"> Extending the Frontiers: Essays on the New Transatlantic Slave Trade Database </t>
    </r>
    <r>
      <rPr>
        <sz val="10"/>
        <rFont val="Arial"/>
        <family val="2"/>
      </rPr>
      <t>(New Haven, 2008), pp. 63-94.</t>
    </r>
  </si>
  <si>
    <t>Carvalho, 2003</t>
  </si>
  <si>
    <t>Curto, 1992</t>
  </si>
  <si>
    <r>
      <t xml:space="preserve">“The Legal Portuguese Slave Trade from Benguela, Angola, 1730-1828: A Quantitative Reappraisal,” </t>
    </r>
    <r>
      <rPr>
        <i/>
        <sz val="10"/>
        <rFont val="Arial"/>
        <family val="2"/>
      </rPr>
      <t>África [Revista do Centro de Estudos Africanos, Universidade de São Paulo, Brazil]</t>
    </r>
    <r>
      <rPr>
        <sz val="10"/>
        <rFont val="Arial"/>
        <family val="2"/>
      </rPr>
      <t>, 16-17 (1993), 101-116.</t>
    </r>
  </si>
  <si>
    <t>Curto, 1993</t>
  </si>
  <si>
    <t>Mendes, 2008:</t>
  </si>
  <si>
    <t>1. The methodology of estimates of the slave trade to Southeast Brazil is explained in the introduction to Eltis and Richardson, 2008.</t>
  </si>
  <si>
    <t>Angola for Pernambuco</t>
  </si>
  <si>
    <t>Estimated embarkations in</t>
  </si>
  <si>
    <t>SOUTHEAST BRAZIL</t>
  </si>
  <si>
    <t>Cavalcanti, 2003: disembarkations</t>
  </si>
  <si>
    <t>rate</t>
  </si>
  <si>
    <t>using data in Calvacanti as basis of estimates in column N.  See Eltis and Richardson, 2008, p. 21 for explanation.</t>
  </si>
  <si>
    <t>2. Cells J135:J137 calculate ratio of disembarkations in Rio de Janeiro from Costa de Mina to disembarkations from Angola,</t>
  </si>
  <si>
    <t>See note 2:</t>
  </si>
  <si>
    <t>Bemguela ratios</t>
  </si>
  <si>
    <t>X/.9</t>
  </si>
  <si>
    <t>Angola X to</t>
  </si>
  <si>
    <t>Mortality</t>
  </si>
  <si>
    <t>RiodeJan M</t>
  </si>
  <si>
    <t>1. See Eltis and Richardson, 2008, 20-21, for explanation of use of Curto's series and sources on which they are based.</t>
  </si>
  <si>
    <t>Angola, 1666-1672</t>
  </si>
  <si>
    <r>
      <t xml:space="preserve">Luiz Felipe de Antecastro, </t>
    </r>
    <r>
      <rPr>
        <i/>
        <sz val="10"/>
        <rFont val="Arial"/>
        <family val="2"/>
      </rPr>
      <t>O trato dos viventes : formação do Brasil no Atlântico Sul, séculos XVI e XVII,</t>
    </r>
  </si>
  <si>
    <t>(São Paulo, Brazil : Companhia das Letras, 2000).</t>
  </si>
  <si>
    <t>Antecastro, 2000</t>
  </si>
  <si>
    <t>3. Figures in red are interpolations.</t>
  </si>
  <si>
    <t>NOTES:</t>
  </si>
  <si>
    <t>Total X</t>
  </si>
  <si>
    <t xml:space="preserve">with this essay.  The main source for the estimates is the Transatlantic Slave Trade Database, as revised in 1967 (TSTD2). </t>
  </si>
  <si>
    <t>but not the overall patterns and trends described in this spreadsheet.</t>
  </si>
  <si>
    <t xml:space="preserve">Revisions since then would change estimates using the same methodology for years in which data has been added, deleted, or revised, </t>
  </si>
  <si>
    <t>Luanda embarkations</t>
  </si>
  <si>
    <t>Benguela embarkations</t>
  </si>
  <si>
    <t xml:space="preserve">2. Data for 1666-1672 in L9:L14 from Alencastro, 2003.  Estimate for 1666 is 3,152 (3 months) * 4.  See discussion in Domingues and Eltis, 2008, p. 110. </t>
  </si>
  <si>
    <t>ANGOLA</t>
  </si>
  <si>
    <t xml:space="preserve">2. From 1836 to 1851, the true nationality of captured vessels is often hard to determine.  We, therefore, assign 65 percent of slaves embarked and disembarked in </t>
  </si>
  <si>
    <t>Africa, including St. Helena, to the Portuguese, and 35 percent to the Spanish.  See Eltis and Richardson, 2008, p. 37.</t>
  </si>
  <si>
    <t>1. Unspecified (columns J and W) are not included in computation of total volume (columns L and X) up to 1790 and after 1830 because estimates are derived for</t>
  </si>
  <si>
    <t>or more regions from sources outside the database.  To include would involve the risk of double-counting.  For 1791-1830, unspecified are included because estimates</t>
  </si>
  <si>
    <t>are based entirely on TSTD2.  The procedure is explained in Eltis, 1987.</t>
  </si>
  <si>
    <t>NOTE:</t>
  </si>
  <si>
    <t>are calculated as 65 percent of totals for all slaves disembarking in Africa in these years and differ, therefore, from the TSTD2 data shown</t>
  </si>
  <si>
    <t>in column I of this sheet.</t>
  </si>
  <si>
    <t>1. For the years 1836-1851, estimates of Portuguese disembarkations shown in column U of the sheet Port(consolidated)</t>
  </si>
  <si>
    <t>Other national flags</t>
  </si>
  <si>
    <t>1. Mendes, 2008, is used for estimates from 1501 to 1662.</t>
  </si>
  <si>
    <t>2. See Eltis and Richardson, 2008, 36-37, for explanation of estimates from 1831 to 1866.</t>
  </si>
  <si>
    <t>2. For 1693-1754, 110 embarkations and 100 disembarkations from Eltis and Richardson, 2008, for</t>
  </si>
  <si>
    <t>years when not documented in TSTD.  This corrects errors in the estimates page in Voyages</t>
  </si>
  <si>
    <t>6. Data in estimates on Voyages website corrected in 1636, 1639, 1649, 1651, 1723, 1725,</t>
  </si>
  <si>
    <t>1726, 1738-42, 1744,  1748-50, 1752, 1762, 1764, 1766-67, 1776, 1778, and 1781.</t>
  </si>
  <si>
    <t>for 1694, 1698, 1718, 1720, 1725, 1727-29, 1733-35, and 1744.</t>
  </si>
  <si>
    <t>DANISH AND OTHER SCANDINAVIAN AND NORTH GERMAN NATIONS</t>
  </si>
  <si>
    <t>Note</t>
  </si>
  <si>
    <t>See notes at the bottom of the sheets for these three regions in Brazil for specific years.  These corrections will eventually be made on the website.</t>
  </si>
  <si>
    <t xml:space="preserve">Estimates for Portuguese voyages to Amazonia and Pernambuco in this spreadsheet correct in certain years estimates in the Voyages website. </t>
  </si>
</sst>
</file>

<file path=xl/styles.xml><?xml version="1.0" encoding="utf-8"?>
<styleSheet xmlns="http://schemas.openxmlformats.org/spreadsheetml/2006/main">
  <numFmts count="6">
    <numFmt numFmtId="164" formatCode="_-* #,##0.00_-;\-* #,##0.00_-;_-* &quot;-&quot;??_-;_-@_-"/>
    <numFmt numFmtId="165" formatCode="0.0000"/>
    <numFmt numFmtId="166" formatCode="0.000"/>
    <numFmt numFmtId="167" formatCode="#,##0.000"/>
    <numFmt numFmtId="168" formatCode="#,##0.0000"/>
    <numFmt numFmtId="169" formatCode="_-* #,##0_-;\-* #,##0_-;_-* &quot;-&quot;??_-;_-@_-"/>
  </numFmts>
  <fonts count="22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u/>
      <sz val="10"/>
      <color indexed="12"/>
      <name val="Arial"/>
      <family val="2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10"/>
      <color indexed="53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0"/>
      <color indexed="53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9CCFF"/>
        <bgColor indexed="64"/>
      </patternFill>
    </fill>
  </fills>
  <borders count="24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</cellStyleXfs>
  <cellXfs count="271">
    <xf numFmtId="0" fontId="0" fillId="0" borderId="0" xfId="0"/>
    <xf numFmtId="0" fontId="2" fillId="0" borderId="0" xfId="0" applyFont="1"/>
    <xf numFmtId="0" fontId="0" fillId="0" borderId="0" xfId="0" applyFill="1"/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3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3" fontId="4" fillId="0" borderId="0" xfId="0" applyNumberFormat="1" applyFont="1"/>
    <xf numFmtId="3" fontId="2" fillId="3" borderId="0" xfId="0" applyNumberFormat="1" applyFont="1" applyFill="1"/>
    <xf numFmtId="3" fontId="2" fillId="0" borderId="0" xfId="0" applyNumberFormat="1" applyFont="1"/>
    <xf numFmtId="0" fontId="5" fillId="0" borderId="0" xfId="0" applyFont="1" applyAlignment="1">
      <alignment horizontal="right"/>
    </xf>
    <xf numFmtId="0" fontId="0" fillId="0" borderId="0" xfId="0" quotePrefix="1"/>
    <xf numFmtId="1" fontId="0" fillId="0" borderId="0" xfId="0" applyNumberFormat="1"/>
    <xf numFmtId="0" fontId="4" fillId="0" borderId="0" xfId="0" applyFont="1"/>
    <xf numFmtId="0" fontId="2" fillId="0" borderId="0" xfId="0" applyFont="1" applyAlignment="1"/>
    <xf numFmtId="3" fontId="5" fillId="4" borderId="0" xfId="0" applyNumberFormat="1" applyFont="1" applyFill="1" applyAlignment="1">
      <alignment horizontal="right"/>
    </xf>
    <xf numFmtId="3" fontId="7" fillId="0" borderId="0" xfId="0" applyNumberFormat="1" applyFont="1"/>
    <xf numFmtId="3" fontId="0" fillId="0" borderId="0" xfId="0" applyNumberFormat="1" applyFill="1"/>
    <xf numFmtId="3" fontId="5" fillId="0" borderId="0" xfId="0" applyNumberFormat="1" applyFont="1" applyAlignment="1">
      <alignment horizontal="right"/>
    </xf>
    <xf numFmtId="0" fontId="6" fillId="0" borderId="0" xfId="0" applyFont="1"/>
    <xf numFmtId="0" fontId="5" fillId="0" borderId="0" xfId="0" applyFont="1"/>
    <xf numFmtId="0" fontId="2" fillId="0" borderId="0" xfId="2" applyFont="1" applyAlignment="1" applyProtection="1"/>
    <xf numFmtId="3" fontId="5" fillId="4" borderId="0" xfId="0" applyNumberFormat="1" applyFont="1" applyFill="1"/>
    <xf numFmtId="3" fontId="5" fillId="0" borderId="0" xfId="0" applyNumberFormat="1" applyFont="1"/>
    <xf numFmtId="0" fontId="2" fillId="0" borderId="0" xfId="0" applyFont="1" applyAlignment="1">
      <alignment horizontal="left"/>
    </xf>
    <xf numFmtId="0" fontId="3" fillId="2" borderId="1" xfId="0" applyFont="1" applyFill="1" applyBorder="1" applyAlignment="1">
      <alignment horizontal="left" vertical="center" wrapText="1"/>
    </xf>
    <xf numFmtId="1" fontId="2" fillId="0" borderId="0" xfId="0" applyNumberFormat="1" applyFont="1"/>
    <xf numFmtId="0" fontId="3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2" fillId="0" borderId="0" xfId="0" quotePrefix="1" applyFont="1"/>
    <xf numFmtId="3" fontId="2" fillId="0" borderId="0" xfId="0" quotePrefix="1" applyNumberFormat="1" applyFont="1"/>
    <xf numFmtId="0" fontId="2" fillId="0" borderId="0" xfId="0" applyFont="1" applyBorder="1"/>
    <xf numFmtId="0" fontId="3" fillId="2" borderId="0" xfId="0" applyFont="1" applyFill="1" applyBorder="1" applyAlignment="1">
      <alignment horizontal="left" vertical="center" wrapText="1"/>
    </xf>
    <xf numFmtId="0" fontId="2" fillId="0" borderId="0" xfId="0" applyFont="1" applyFill="1" applyBorder="1"/>
    <xf numFmtId="3" fontId="5" fillId="3" borderId="0" xfId="0" applyNumberFormat="1" applyFont="1" applyFill="1"/>
    <xf numFmtId="0" fontId="2" fillId="0" borderId="0" xfId="0" quotePrefix="1" applyFont="1" applyAlignment="1">
      <alignment horizontal="left"/>
    </xf>
    <xf numFmtId="3" fontId="6" fillId="0" borderId="0" xfId="0" applyNumberFormat="1" applyFont="1"/>
    <xf numFmtId="0" fontId="9" fillId="2" borderId="1" xfId="0" applyFont="1" applyFill="1" applyBorder="1" applyAlignment="1">
      <alignment horizontal="center" vertical="center" wrapText="1"/>
    </xf>
    <xf numFmtId="0" fontId="1" fillId="0" borderId="0" xfId="0" applyFont="1"/>
    <xf numFmtId="3" fontId="2" fillId="0" borderId="0" xfId="0" applyNumberFormat="1" applyFont="1" applyBorder="1" applyAlignment="1">
      <alignment horizontal="center"/>
    </xf>
    <xf numFmtId="0" fontId="9" fillId="2" borderId="0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Alignment="1">
      <alignment horizontal="center"/>
    </xf>
    <xf numFmtId="0" fontId="3" fillId="0" borderId="0" xfId="0" applyFont="1" applyFill="1" applyBorder="1"/>
    <xf numFmtId="0" fontId="11" fillId="0" borderId="0" xfId="0" applyFont="1"/>
    <xf numFmtId="1" fontId="5" fillId="0" borderId="0" xfId="0" applyNumberFormat="1" applyFont="1"/>
    <xf numFmtId="0" fontId="2" fillId="0" borderId="0" xfId="0" applyFont="1" applyAlignment="1">
      <alignment wrapText="1"/>
    </xf>
    <xf numFmtId="3" fontId="5" fillId="0" borderId="0" xfId="0" applyNumberFormat="1" applyFont="1" applyFill="1"/>
    <xf numFmtId="3" fontId="5" fillId="0" borderId="0" xfId="0" applyNumberFormat="1" applyFont="1" applyAlignment="1">
      <alignment horizontal="right" vertical="top" wrapText="1"/>
    </xf>
    <xf numFmtId="3" fontId="12" fillId="0" borderId="0" xfId="0" applyNumberFormat="1" applyFont="1"/>
    <xf numFmtId="0" fontId="11" fillId="0" borderId="1" xfId="0" applyFont="1" applyFill="1" applyBorder="1" applyAlignment="1">
      <alignment horizontal="center" vertical="center" wrapText="1"/>
    </xf>
    <xf numFmtId="3" fontId="7" fillId="0" borderId="0" xfId="0" quotePrefix="1" applyNumberFormat="1" applyFont="1"/>
    <xf numFmtId="0" fontId="0" fillId="0" borderId="0" xfId="0" applyFill="1" applyBorder="1"/>
    <xf numFmtId="0" fontId="9" fillId="0" borderId="1" xfId="0" applyFont="1" applyFill="1" applyBorder="1" applyAlignment="1">
      <alignment horizontal="center" vertical="center" wrapText="1"/>
    </xf>
    <xf numFmtId="0" fontId="2" fillId="0" borderId="0" xfId="0" applyFont="1" applyFill="1"/>
    <xf numFmtId="0" fontId="2" fillId="0" borderId="4" xfId="0" applyFont="1" applyBorder="1" applyAlignment="1">
      <alignment horizontal="left"/>
    </xf>
    <xf numFmtId="2" fontId="0" fillId="0" borderId="0" xfId="0" applyNumberFormat="1" applyFill="1"/>
    <xf numFmtId="2" fontId="2" fillId="0" borderId="0" xfId="0" applyNumberFormat="1" applyFont="1" applyFill="1" applyBorder="1" applyAlignment="1">
      <alignment horizontal="left"/>
    </xf>
    <xf numFmtId="2" fontId="0" fillId="0" borderId="0" xfId="0" applyNumberFormat="1"/>
    <xf numFmtId="2" fontId="2" fillId="0" borderId="0" xfId="0" applyNumberFormat="1" applyFont="1"/>
    <xf numFmtId="2" fontId="5" fillId="0" borderId="0" xfId="0" applyNumberFormat="1" applyFont="1" applyFill="1"/>
    <xf numFmtId="2" fontId="2" fillId="0" borderId="0" xfId="0" applyNumberFormat="1" applyFont="1" applyFill="1"/>
    <xf numFmtId="2" fontId="2" fillId="0" borderId="0" xfId="2" applyNumberFormat="1" applyFont="1" applyFill="1" applyAlignment="1" applyProtection="1"/>
    <xf numFmtId="3" fontId="2" fillId="0" borderId="0" xfId="0" applyNumberFormat="1" applyFont="1" applyFill="1"/>
    <xf numFmtId="3" fontId="5" fillId="0" borderId="0" xfId="0" applyNumberFormat="1" applyFont="1" applyFill="1" applyBorder="1" applyAlignment="1">
      <alignment horizontal="center" wrapText="1"/>
    </xf>
    <xf numFmtId="1" fontId="6" fillId="0" borderId="0" xfId="0" applyNumberFormat="1" applyFont="1" applyAlignment="1">
      <alignment horizontal="left"/>
    </xf>
    <xf numFmtId="3" fontId="6" fillId="4" borderId="0" xfId="0" applyNumberFormat="1" applyFont="1" applyFill="1"/>
    <xf numFmtId="0" fontId="2" fillId="0" borderId="0" xfId="0" applyFont="1" applyFill="1" applyAlignment="1">
      <alignment horizontal="center"/>
    </xf>
    <xf numFmtId="1" fontId="2" fillId="0" borderId="0" xfId="0" applyNumberFormat="1" applyFont="1" applyBorder="1" applyAlignment="1">
      <alignment horizontal="left" wrapText="1"/>
    </xf>
    <xf numFmtId="1" fontId="2" fillId="0" borderId="0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" fontId="2" fillId="0" borderId="0" xfId="0" applyNumberFormat="1" applyFont="1" applyBorder="1"/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wrapText="1"/>
    </xf>
    <xf numFmtId="2" fontId="5" fillId="0" borderId="0" xfId="0" applyNumberFormat="1" applyFont="1"/>
    <xf numFmtId="0" fontId="13" fillId="0" borderId="0" xfId="0" applyFont="1"/>
    <xf numFmtId="1" fontId="13" fillId="0" borderId="0" xfId="0" applyNumberFormat="1" applyFont="1"/>
    <xf numFmtId="4" fontId="4" fillId="0" borderId="0" xfId="0" applyNumberFormat="1" applyFont="1"/>
    <xf numFmtId="3" fontId="10" fillId="0" borderId="0" xfId="0" applyNumberFormat="1" applyFont="1" applyFill="1"/>
    <xf numFmtId="3" fontId="2" fillId="4" borderId="0" xfId="0" applyNumberFormat="1" applyFont="1" applyFill="1"/>
    <xf numFmtId="0" fontId="14" fillId="0" borderId="0" xfId="0" applyFont="1" applyAlignment="1"/>
    <xf numFmtId="0" fontId="5" fillId="4" borderId="0" xfId="0" applyFont="1" applyFill="1"/>
    <xf numFmtId="0" fontId="5" fillId="5" borderId="0" xfId="0" applyFont="1" applyFill="1"/>
    <xf numFmtId="0" fontId="5" fillId="6" borderId="0" xfId="0" applyFont="1" applyFill="1"/>
    <xf numFmtId="0" fontId="5" fillId="0" borderId="0" xfId="0" applyFont="1" applyFill="1"/>
    <xf numFmtId="0" fontId="5" fillId="0" borderId="0" xfId="0" applyFont="1" applyAlignment="1">
      <alignment wrapText="1"/>
    </xf>
    <xf numFmtId="165" fontId="5" fillId="0" borderId="0" xfId="0" applyNumberFormat="1" applyFont="1"/>
    <xf numFmtId="0" fontId="5" fillId="0" borderId="0" xfId="0" quotePrefix="1" applyFont="1"/>
    <xf numFmtId="0" fontId="15" fillId="0" borderId="0" xfId="0" applyFont="1"/>
    <xf numFmtId="165" fontId="5" fillId="0" borderId="0" xfId="0" applyNumberFormat="1" applyFont="1" applyFill="1"/>
    <xf numFmtId="0" fontId="5" fillId="0" borderId="0" xfId="0" applyFont="1" applyAlignment="1">
      <alignment horizontal="left"/>
    </xf>
    <xf numFmtId="3" fontId="5" fillId="0" borderId="0" xfId="0" applyNumberFormat="1" applyFont="1" applyFill="1" applyBorder="1"/>
    <xf numFmtId="2" fontId="5" fillId="0" borderId="0" xfId="0" applyNumberFormat="1" applyFont="1" applyFill="1" applyBorder="1"/>
    <xf numFmtId="3" fontId="16" fillId="3" borderId="3" xfId="0" applyNumberFormat="1" applyFont="1" applyFill="1" applyBorder="1" applyAlignment="1">
      <alignment horizontal="right" wrapText="1"/>
    </xf>
    <xf numFmtId="3" fontId="16" fillId="0" borderId="0" xfId="0" applyNumberFormat="1" applyFont="1" applyFill="1" applyBorder="1" applyAlignment="1">
      <alignment horizontal="right" wrapText="1"/>
    </xf>
    <xf numFmtId="3" fontId="16" fillId="3" borderId="2" xfId="0" applyNumberFormat="1" applyFont="1" applyFill="1" applyBorder="1" applyAlignment="1">
      <alignment horizontal="right" wrapText="1"/>
    </xf>
    <xf numFmtId="0" fontId="5" fillId="0" borderId="4" xfId="0" applyFont="1" applyBorder="1" applyAlignment="1">
      <alignment horizontal="left"/>
    </xf>
    <xf numFmtId="0" fontId="3" fillId="2" borderId="5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3" fontId="16" fillId="4" borderId="5" xfId="0" applyNumberFormat="1" applyFont="1" applyFill="1" applyBorder="1" applyAlignment="1">
      <alignment horizontal="right" wrapText="1"/>
    </xf>
    <xf numFmtId="2" fontId="16" fillId="0" borderId="0" xfId="0" applyNumberFormat="1" applyFont="1" applyFill="1" applyBorder="1" applyAlignment="1">
      <alignment horizontal="right" wrapText="1"/>
    </xf>
    <xf numFmtId="3" fontId="3" fillId="2" borderId="5" xfId="0" applyNumberFormat="1" applyFont="1" applyFill="1" applyBorder="1" applyAlignment="1">
      <alignment horizontal="right" wrapText="1"/>
    </xf>
    <xf numFmtId="2" fontId="3" fillId="0" borderId="0" xfId="0" applyNumberFormat="1" applyFont="1" applyFill="1" applyBorder="1" applyAlignment="1">
      <alignment horizontal="right" wrapText="1"/>
    </xf>
    <xf numFmtId="1" fontId="5" fillId="4" borderId="0" xfId="0" applyNumberFormat="1" applyFont="1" applyFill="1"/>
    <xf numFmtId="3" fontId="5" fillId="5" borderId="0" xfId="0" applyNumberFormat="1" applyFont="1" applyFill="1"/>
    <xf numFmtId="2" fontId="5" fillId="0" borderId="0" xfId="0" applyNumberFormat="1" applyFont="1" applyAlignment="1">
      <alignment wrapText="1"/>
    </xf>
    <xf numFmtId="3" fontId="5" fillId="0" borderId="0" xfId="0" quotePrefix="1" applyNumberFormat="1" applyFont="1"/>
    <xf numFmtId="167" fontId="5" fillId="0" borderId="0" xfId="0" applyNumberFormat="1" applyFont="1"/>
    <xf numFmtId="3" fontId="15" fillId="0" borderId="0" xfId="0" applyNumberFormat="1" applyFont="1"/>
    <xf numFmtId="3" fontId="2" fillId="0" borderId="0" xfId="0" applyNumberFormat="1" applyFont="1" applyFill="1" applyBorder="1" applyAlignment="1">
      <alignment horizontal="center" wrapText="1"/>
    </xf>
    <xf numFmtId="1" fontId="2" fillId="0" borderId="0" xfId="0" applyNumberFormat="1" applyFont="1" applyAlignment="1">
      <alignment horizontal="left" vertical="top" wrapText="1"/>
    </xf>
    <xf numFmtId="1" fontId="2" fillId="0" borderId="0" xfId="0" applyNumberFormat="1" applyFont="1" applyFill="1" applyBorder="1" applyAlignment="1">
      <alignment horizontal="left" vertical="top" wrapText="1"/>
    </xf>
    <xf numFmtId="10" fontId="5" fillId="0" borderId="0" xfId="0" applyNumberFormat="1" applyFont="1"/>
    <xf numFmtId="3" fontId="15" fillId="0" borderId="0" xfId="0" applyNumberFormat="1" applyFont="1" applyFill="1"/>
    <xf numFmtId="0" fontId="15" fillId="0" borderId="0" xfId="0" applyFont="1" applyFill="1"/>
    <xf numFmtId="3" fontId="5" fillId="0" borderId="0" xfId="0" applyNumberFormat="1" applyFont="1" applyAlignment="1">
      <alignment horizontal="center"/>
    </xf>
    <xf numFmtId="4" fontId="5" fillId="0" borderId="0" xfId="0" applyNumberFormat="1" applyFont="1" applyFill="1"/>
    <xf numFmtId="1" fontId="15" fillId="0" borderId="0" xfId="0" applyNumberFormat="1" applyFont="1"/>
    <xf numFmtId="1" fontId="15" fillId="0" borderId="0" xfId="0" applyNumberFormat="1" applyFont="1" applyAlignment="1">
      <alignment horizontal="left"/>
    </xf>
    <xf numFmtId="1" fontId="15" fillId="0" borderId="0" xfId="0" applyNumberFormat="1" applyFont="1" applyFill="1" applyAlignment="1">
      <alignment horizontal="left"/>
    </xf>
    <xf numFmtId="1" fontId="3" fillId="2" borderId="0" xfId="0" applyNumberFormat="1" applyFont="1" applyFill="1" applyBorder="1" applyAlignment="1">
      <alignment horizontal="left" vertical="center" wrapText="1"/>
    </xf>
    <xf numFmtId="0" fontId="13" fillId="0" borderId="0" xfId="0" applyFont="1" applyFill="1"/>
    <xf numFmtId="3" fontId="13" fillId="0" borderId="0" xfId="0" applyNumberFormat="1" applyFont="1"/>
    <xf numFmtId="3" fontId="13" fillId="4" borderId="0" xfId="0" applyNumberFormat="1" applyFont="1" applyFill="1"/>
    <xf numFmtId="3" fontId="13" fillId="3" borderId="0" xfId="0" applyNumberFormat="1" applyFont="1" applyFill="1"/>
    <xf numFmtId="3" fontId="18" fillId="0" borderId="0" xfId="0" applyNumberFormat="1" applyFont="1"/>
    <xf numFmtId="0" fontId="18" fillId="0" borderId="0" xfId="0" applyFont="1"/>
    <xf numFmtId="3" fontId="13" fillId="0" borderId="0" xfId="0" applyNumberFormat="1" applyFont="1" applyFill="1"/>
    <xf numFmtId="0" fontId="17" fillId="0" borderId="0" xfId="0" applyFont="1"/>
    <xf numFmtId="1" fontId="11" fillId="0" borderId="0" xfId="0" applyNumberFormat="1" applyFont="1" applyAlignment="1">
      <alignment horizontal="center" vertical="top" wrapText="1"/>
    </xf>
    <xf numFmtId="0" fontId="5" fillId="0" borderId="0" xfId="0" applyFont="1" applyBorder="1"/>
    <xf numFmtId="1" fontId="5" fillId="0" borderId="0" xfId="0" applyNumberFormat="1" applyFont="1" applyBorder="1"/>
    <xf numFmtId="3" fontId="15" fillId="4" borderId="0" xfId="0" applyNumberFormat="1" applyFont="1" applyFill="1"/>
    <xf numFmtId="2" fontId="15" fillId="0" borderId="0" xfId="0" applyNumberFormat="1" applyFont="1" applyFill="1"/>
    <xf numFmtId="166" fontId="5" fillId="0" borderId="0" xfId="0" applyNumberFormat="1" applyFont="1"/>
    <xf numFmtId="1" fontId="5" fillId="0" borderId="0" xfId="0" applyNumberFormat="1" applyFont="1" applyFill="1" applyBorder="1"/>
    <xf numFmtId="1" fontId="5" fillId="0" borderId="0" xfId="0" applyNumberFormat="1" applyFont="1" applyFill="1"/>
    <xf numFmtId="1" fontId="15" fillId="0" borderId="0" xfId="0" applyNumberFormat="1" applyFont="1" applyFill="1"/>
    <xf numFmtId="1" fontId="5" fillId="0" borderId="0" xfId="0" quotePrefix="1" applyNumberFormat="1" applyFont="1"/>
    <xf numFmtId="3" fontId="3" fillId="2" borderId="5" xfId="0" applyNumberFormat="1" applyFont="1" applyFill="1" applyBorder="1" applyAlignment="1">
      <alignment horizontal="center" vertical="center" wrapText="1"/>
    </xf>
    <xf numFmtId="3" fontId="3" fillId="0" borderId="0" xfId="0" applyNumberFormat="1" applyFont="1" applyFill="1" applyBorder="1" applyAlignment="1">
      <alignment horizontal="center" vertical="center" wrapText="1"/>
    </xf>
    <xf numFmtId="2" fontId="16" fillId="0" borderId="5" xfId="0" applyNumberFormat="1" applyFont="1" applyFill="1" applyBorder="1" applyAlignment="1">
      <alignment horizontal="right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right" wrapText="1"/>
    </xf>
    <xf numFmtId="0" fontId="3" fillId="2" borderId="7" xfId="0" applyFont="1" applyFill="1" applyBorder="1" applyAlignment="1">
      <alignment horizontal="left" vertical="center" wrapText="1"/>
    </xf>
    <xf numFmtId="168" fontId="5" fillId="0" borderId="0" xfId="0" applyNumberFormat="1" applyFont="1"/>
    <xf numFmtId="168" fontId="5" fillId="0" borderId="0" xfId="0" applyNumberFormat="1" applyFont="1" applyAlignment="1">
      <alignment horizontal="right" vertical="top" wrapText="1"/>
    </xf>
    <xf numFmtId="3" fontId="14" fillId="0" borderId="0" xfId="0" applyNumberFormat="1" applyFont="1" applyAlignment="1">
      <alignment horizontal="right" vertical="top" wrapText="1"/>
    </xf>
    <xf numFmtId="3" fontId="2" fillId="0" borderId="0" xfId="0" applyNumberFormat="1" applyFont="1" applyAlignment="1">
      <alignment horizontal="right" vertical="top" wrapText="1"/>
    </xf>
    <xf numFmtId="3" fontId="16" fillId="2" borderId="5" xfId="0" applyNumberFormat="1" applyFont="1" applyFill="1" applyBorder="1" applyAlignment="1">
      <alignment horizontal="right" wrapText="1"/>
    </xf>
    <xf numFmtId="0" fontId="13" fillId="0" borderId="0" xfId="0" applyFont="1" applyFill="1" applyBorder="1"/>
    <xf numFmtId="0" fontId="11" fillId="0" borderId="0" xfId="0" applyFont="1" applyAlignment="1">
      <alignment horizontal="left"/>
    </xf>
    <xf numFmtId="0" fontId="5" fillId="0" borderId="0" xfId="0" applyFont="1" applyAlignment="1"/>
    <xf numFmtId="0" fontId="12" fillId="0" borderId="0" xfId="0" applyFont="1"/>
    <xf numFmtId="0" fontId="19" fillId="2" borderId="1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wrapText="1"/>
    </xf>
    <xf numFmtId="0" fontId="3" fillId="2" borderId="8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horizontal="left" wrapText="1"/>
    </xf>
    <xf numFmtId="0" fontId="5" fillId="0" borderId="0" xfId="0" applyFont="1" applyAlignment="1">
      <alignment vertical="top" wrapText="1"/>
    </xf>
    <xf numFmtId="3" fontId="5" fillId="7" borderId="0" xfId="0" applyNumberFormat="1" applyFont="1" applyFill="1"/>
    <xf numFmtId="0" fontId="5" fillId="7" borderId="0" xfId="0" applyFont="1" applyFill="1"/>
    <xf numFmtId="3" fontId="6" fillId="3" borderId="0" xfId="0" applyNumberFormat="1" applyFont="1" applyFill="1"/>
    <xf numFmtId="3" fontId="5" fillId="3" borderId="0" xfId="0" applyNumberFormat="1" applyFont="1" applyFill="1" applyBorder="1"/>
    <xf numFmtId="3" fontId="5" fillId="3" borderId="5" xfId="0" applyNumberFormat="1" applyFont="1" applyFill="1" applyBorder="1" applyAlignment="1">
      <alignment horizontal="right" wrapText="1"/>
    </xf>
    <xf numFmtId="3" fontId="2" fillId="8" borderId="0" xfId="0" applyNumberFormat="1" applyFont="1" applyFill="1"/>
    <xf numFmtId="0" fontId="21" fillId="0" borderId="0" xfId="0" applyFont="1"/>
    <xf numFmtId="3" fontId="13" fillId="8" borderId="0" xfId="0" applyNumberFormat="1" applyFont="1" applyFill="1"/>
    <xf numFmtId="3" fontId="5" fillId="0" borderId="10" xfId="0" applyNumberFormat="1" applyFont="1" applyFill="1" applyBorder="1" applyAlignment="1">
      <alignment horizontal="center" wrapText="1"/>
    </xf>
    <xf numFmtId="3" fontId="5" fillId="8" borderId="0" xfId="0" applyNumberFormat="1" applyFont="1" applyFill="1"/>
    <xf numFmtId="0" fontId="20" fillId="0" borderId="0" xfId="0" applyFont="1"/>
    <xf numFmtId="0" fontId="3" fillId="0" borderId="6" xfId="0" applyFont="1" applyFill="1" applyBorder="1" applyAlignment="1">
      <alignment horizontal="left" vertical="center" wrapText="1"/>
    </xf>
    <xf numFmtId="3" fontId="5" fillId="9" borderId="0" xfId="0" applyNumberFormat="1" applyFont="1" applyFill="1"/>
    <xf numFmtId="1" fontId="2" fillId="0" borderId="0" xfId="0" applyNumberFormat="1" applyFont="1" applyFill="1"/>
    <xf numFmtId="0" fontId="0" fillId="0" borderId="0" xfId="0" applyBorder="1"/>
    <xf numFmtId="0" fontId="16" fillId="2" borderId="0" xfId="0" applyFont="1" applyFill="1" applyBorder="1" applyAlignment="1">
      <alignment horizontal="right" wrapText="1"/>
    </xf>
    <xf numFmtId="0" fontId="5" fillId="8" borderId="0" xfId="0" applyFont="1" applyFill="1"/>
    <xf numFmtId="3" fontId="10" fillId="8" borderId="0" xfId="0" applyNumberFormat="1" applyFont="1" applyFill="1"/>
    <xf numFmtId="1" fontId="5" fillId="8" borderId="0" xfId="0" applyNumberFormat="1" applyFont="1" applyFill="1"/>
    <xf numFmtId="0" fontId="3" fillId="2" borderId="11" xfId="0" applyFont="1" applyFill="1" applyBorder="1" applyAlignment="1">
      <alignment horizontal="center" vertical="center" wrapText="1"/>
    </xf>
    <xf numFmtId="0" fontId="2" fillId="0" borderId="12" xfId="0" applyFont="1" applyBorder="1"/>
    <xf numFmtId="0" fontId="3" fillId="0" borderId="6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wrapText="1"/>
    </xf>
    <xf numFmtId="0" fontId="2" fillId="0" borderId="0" xfId="0" applyFont="1" applyFill="1" applyBorder="1" applyAlignment="1">
      <alignment horizontal="center" vertical="center"/>
    </xf>
    <xf numFmtId="3" fontId="3" fillId="0" borderId="0" xfId="0" applyNumberFormat="1" applyFont="1" applyFill="1" applyBorder="1" applyAlignment="1">
      <alignment horizontal="right" wrapText="1"/>
    </xf>
    <xf numFmtId="3" fontId="5" fillId="0" borderId="0" xfId="0" applyNumberFormat="1" applyFont="1" applyBorder="1" applyAlignment="1">
      <alignment horizontal="justify" vertical="top" wrapText="1"/>
    </xf>
    <xf numFmtId="3" fontId="5" fillId="9" borderId="0" xfId="0" applyNumberFormat="1" applyFont="1" applyFill="1" applyBorder="1"/>
    <xf numFmtId="0" fontId="14" fillId="0" borderId="0" xfId="0" applyFont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4" xfId="0" applyFont="1" applyBorder="1"/>
    <xf numFmtId="0" fontId="2" fillId="0" borderId="16" xfId="0" applyFont="1" applyBorder="1"/>
    <xf numFmtId="0" fontId="2" fillId="0" borderId="15" xfId="0" applyFont="1" applyBorder="1"/>
    <xf numFmtId="0" fontId="2" fillId="0" borderId="17" xfId="0" applyFont="1" applyBorder="1" applyAlignment="1">
      <alignment horizontal="center"/>
    </xf>
    <xf numFmtId="0" fontId="2" fillId="0" borderId="17" xfId="0" applyFont="1" applyBorder="1"/>
    <xf numFmtId="0" fontId="2" fillId="0" borderId="9" xfId="0" applyFont="1" applyBorder="1" applyAlignment="1">
      <alignment horizontal="center"/>
    </xf>
    <xf numFmtId="0" fontId="2" fillId="0" borderId="9" xfId="0" applyFont="1" applyBorder="1"/>
    <xf numFmtId="0" fontId="5" fillId="0" borderId="0" xfId="0" applyFont="1" applyBorder="1" applyAlignment="1">
      <alignment horizontal="left" vertical="top" wrapText="1"/>
    </xf>
    <xf numFmtId="169" fontId="5" fillId="0" borderId="0" xfId="1" applyNumberFormat="1" applyFont="1"/>
    <xf numFmtId="169" fontId="15" fillId="0" borderId="0" xfId="1" applyNumberFormat="1" applyFont="1"/>
    <xf numFmtId="169" fontId="5" fillId="0" borderId="0" xfId="1" applyNumberFormat="1" applyFont="1" applyAlignment="1">
      <alignment horizontal="right"/>
    </xf>
    <xf numFmtId="0" fontId="2" fillId="0" borderId="9" xfId="0" applyFont="1" applyFill="1" applyBorder="1"/>
    <xf numFmtId="169" fontId="5" fillId="0" borderId="0" xfId="1" applyNumberFormat="1" applyFont="1" applyFill="1" applyBorder="1"/>
    <xf numFmtId="169" fontId="16" fillId="2" borderId="0" xfId="1" applyNumberFormat="1" applyFont="1" applyFill="1" applyBorder="1" applyAlignment="1">
      <alignment horizontal="right" wrapText="1"/>
    </xf>
    <xf numFmtId="169" fontId="3" fillId="2" borderId="0" xfId="1" applyNumberFormat="1" applyFont="1" applyFill="1" applyBorder="1" applyAlignment="1">
      <alignment horizontal="right" wrapText="1"/>
    </xf>
    <xf numFmtId="169" fontId="5" fillId="0" borderId="0" xfId="1" applyNumberFormat="1" applyFont="1" applyBorder="1"/>
    <xf numFmtId="169" fontId="0" fillId="0" borderId="0" xfId="1" applyNumberFormat="1" applyFont="1" applyBorder="1"/>
    <xf numFmtId="169" fontId="16" fillId="0" borderId="0" xfId="1" applyNumberFormat="1" applyFont="1" applyFill="1" applyBorder="1" applyAlignment="1">
      <alignment horizontal="right" wrapText="1"/>
    </xf>
    <xf numFmtId="169" fontId="3" fillId="0" borderId="0" xfId="1" applyNumberFormat="1" applyFont="1" applyFill="1" applyBorder="1" applyAlignment="1">
      <alignment horizontal="right" wrapText="1"/>
    </xf>
    <xf numFmtId="169" fontId="2" fillId="0" borderId="0" xfId="1" applyNumberFormat="1" applyFont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69" fontId="5" fillId="4" borderId="0" xfId="1" applyNumberFormat="1" applyFont="1" applyFill="1"/>
    <xf numFmtId="169" fontId="5" fillId="3" borderId="0" xfId="1" applyNumberFormat="1" applyFont="1" applyFill="1"/>
    <xf numFmtId="169" fontId="5" fillId="10" borderId="0" xfId="1" applyNumberFormat="1" applyFont="1" applyFill="1"/>
    <xf numFmtId="169" fontId="5" fillId="9" borderId="0" xfId="1" applyNumberFormat="1" applyFont="1" applyFill="1"/>
    <xf numFmtId="169" fontId="5" fillId="0" borderId="0" xfId="1" applyNumberFormat="1" applyFont="1" applyFill="1"/>
    <xf numFmtId="169" fontId="16" fillId="8" borderId="0" xfId="1" applyNumberFormat="1" applyFont="1" applyFill="1" applyBorder="1" applyAlignment="1">
      <alignment horizontal="center" vertical="center" wrapText="1"/>
    </xf>
    <xf numFmtId="169" fontId="5" fillId="8" borderId="0" xfId="1" applyNumberFormat="1" applyFont="1" applyFill="1"/>
    <xf numFmtId="169" fontId="16" fillId="8" borderId="0" xfId="1" applyNumberFormat="1" applyFont="1" applyFill="1" applyBorder="1" applyAlignment="1">
      <alignment horizontal="right" wrapText="1"/>
    </xf>
    <xf numFmtId="169" fontId="5" fillId="8" borderId="0" xfId="1" quotePrefix="1" applyNumberFormat="1" applyFont="1" applyFill="1"/>
    <xf numFmtId="0" fontId="13" fillId="0" borderId="0" xfId="0" applyFont="1" applyAlignment="1">
      <alignment horizontal="center"/>
    </xf>
    <xf numFmtId="0" fontId="9" fillId="2" borderId="8" xfId="0" applyFont="1" applyFill="1" applyBorder="1" applyAlignment="1">
      <alignment horizontal="center" vertical="center" wrapText="1"/>
    </xf>
    <xf numFmtId="3" fontId="13" fillId="0" borderId="21" xfId="0" applyNumberFormat="1" applyFont="1" applyFill="1" applyBorder="1"/>
    <xf numFmtId="3" fontId="13" fillId="0" borderId="0" xfId="0" applyNumberFormat="1" applyFont="1" applyFill="1" applyBorder="1"/>
    <xf numFmtId="3" fontId="13" fillId="0" borderId="0" xfId="0" applyNumberFormat="1" applyFont="1" applyFill="1" applyBorder="1" applyAlignment="1">
      <alignment horizontal="right" wrapText="1"/>
    </xf>
    <xf numFmtId="3" fontId="13" fillId="0" borderId="0" xfId="0" applyNumberFormat="1" applyFont="1" applyFill="1" applyBorder="1" applyAlignment="1">
      <alignment wrapText="1"/>
    </xf>
    <xf numFmtId="3" fontId="13" fillId="0" borderId="0" xfId="0" applyNumberFormat="1" applyFont="1" applyFill="1" applyBorder="1" applyAlignment="1">
      <alignment horizontal="center" wrapText="1"/>
    </xf>
    <xf numFmtId="0" fontId="2" fillId="0" borderId="0" xfId="0" applyFont="1" applyFill="1" applyAlignment="1">
      <alignment horizontal="left"/>
    </xf>
    <xf numFmtId="0" fontId="3" fillId="2" borderId="8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5" fillId="0" borderId="18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19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left" wrapText="1"/>
    </xf>
    <xf numFmtId="0" fontId="2" fillId="0" borderId="19" xfId="0" applyFont="1" applyBorder="1" applyAlignment="1">
      <alignment horizontal="left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top" wrapText="1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0" xfId="0" applyFont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SDT@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7"/>
  <sheetViews>
    <sheetView workbookViewId="0"/>
  </sheetViews>
  <sheetFormatPr defaultRowHeight="12.75"/>
  <cols>
    <col min="1" max="1" width="25" customWidth="1"/>
    <col min="2" max="2" width="97.42578125" customWidth="1"/>
  </cols>
  <sheetData>
    <row r="1" spans="1:5">
      <c r="A1" s="1" t="s">
        <v>268</v>
      </c>
      <c r="B1" s="1"/>
      <c r="C1" s="1"/>
      <c r="D1" s="1"/>
      <c r="E1" s="1"/>
    </row>
    <row r="3" spans="1:5">
      <c r="A3" s="1" t="s">
        <v>59</v>
      </c>
    </row>
    <row r="4" spans="1:5">
      <c r="A4" t="s">
        <v>62</v>
      </c>
      <c r="B4" t="s">
        <v>213</v>
      </c>
    </row>
    <row r="5" spans="1:5">
      <c r="A5" t="s">
        <v>63</v>
      </c>
      <c r="B5" t="s">
        <v>64</v>
      </c>
    </row>
    <row r="6" spans="1:5">
      <c r="A6" t="s">
        <v>65</v>
      </c>
      <c r="B6" t="s">
        <v>66</v>
      </c>
    </row>
    <row r="7" spans="1:5">
      <c r="A7" t="s">
        <v>67</v>
      </c>
      <c r="B7" t="s">
        <v>214</v>
      </c>
    </row>
    <row r="8" spans="1:5">
      <c r="A8" t="s">
        <v>68</v>
      </c>
      <c r="B8" t="s">
        <v>69</v>
      </c>
    </row>
    <row r="9" spans="1:5">
      <c r="A9" t="s">
        <v>70</v>
      </c>
      <c r="B9" t="s">
        <v>71</v>
      </c>
    </row>
    <row r="10" spans="1:5">
      <c r="A10" t="s">
        <v>72</v>
      </c>
      <c r="B10" t="s">
        <v>73</v>
      </c>
    </row>
    <row r="11" spans="1:5">
      <c r="A11" t="s">
        <v>74</v>
      </c>
      <c r="B11" t="s">
        <v>215</v>
      </c>
    </row>
    <row r="12" spans="1:5">
      <c r="A12" t="s">
        <v>75</v>
      </c>
      <c r="B12" t="s">
        <v>216</v>
      </c>
    </row>
    <row r="13" spans="1:5">
      <c r="A13" t="s">
        <v>76</v>
      </c>
      <c r="B13" t="s">
        <v>217</v>
      </c>
    </row>
    <row r="14" spans="1:5">
      <c r="A14" t="s">
        <v>77</v>
      </c>
      <c r="B14" t="s">
        <v>218</v>
      </c>
    </row>
    <row r="15" spans="1:5">
      <c r="A15" t="s">
        <v>19</v>
      </c>
      <c r="B15" t="s">
        <v>219</v>
      </c>
    </row>
    <row r="16" spans="1:5">
      <c r="A16" t="s">
        <v>78</v>
      </c>
      <c r="B16" t="s">
        <v>220</v>
      </c>
    </row>
    <row r="17" spans="1:4">
      <c r="A17" t="s">
        <v>79</v>
      </c>
      <c r="B17" t="s">
        <v>80</v>
      </c>
    </row>
    <row r="18" spans="1:4">
      <c r="A18" t="s">
        <v>60</v>
      </c>
      <c r="B18" t="s">
        <v>61</v>
      </c>
    </row>
    <row r="19" spans="1:4">
      <c r="A19" t="s">
        <v>221</v>
      </c>
      <c r="B19" t="s">
        <v>222</v>
      </c>
    </row>
    <row r="21" spans="1:4">
      <c r="A21" s="21" t="s">
        <v>278</v>
      </c>
    </row>
    <row r="22" spans="1:4">
      <c r="A22" s="21" t="s">
        <v>292</v>
      </c>
    </row>
    <row r="23" spans="1:4">
      <c r="A23" s="21" t="s">
        <v>355</v>
      </c>
    </row>
    <row r="24" spans="1:4">
      <c r="A24" s="21" t="s">
        <v>357</v>
      </c>
    </row>
    <row r="25" spans="1:4">
      <c r="A25" s="21" t="s">
        <v>356</v>
      </c>
    </row>
    <row r="26" spans="1:4">
      <c r="A26" s="21"/>
    </row>
    <row r="27" spans="1:4">
      <c r="B27" s="2"/>
      <c r="C27" s="2"/>
      <c r="D27" s="2"/>
    </row>
    <row r="28" spans="1:4">
      <c r="A28" s="1" t="s">
        <v>223</v>
      </c>
      <c r="B28" s="21"/>
    </row>
    <row r="29" spans="1:4">
      <c r="A29" s="86"/>
      <c r="B29" s="86" t="s">
        <v>224</v>
      </c>
      <c r="C29" s="21" t="s">
        <v>259</v>
      </c>
    </row>
    <row r="30" spans="1:4" ht="38.25">
      <c r="A30" s="161" t="s">
        <v>225</v>
      </c>
      <c r="B30" s="86" t="s">
        <v>271</v>
      </c>
      <c r="C30" t="s">
        <v>279</v>
      </c>
    </row>
    <row r="31" spans="1:4" ht="25.5">
      <c r="A31" s="161" t="s">
        <v>236</v>
      </c>
      <c r="B31" s="86" t="s">
        <v>286</v>
      </c>
      <c r="C31" s="21" t="s">
        <v>285</v>
      </c>
    </row>
    <row r="32" spans="1:4" ht="38.25">
      <c r="A32" s="161" t="s">
        <v>226</v>
      </c>
      <c r="B32" s="86" t="s">
        <v>327</v>
      </c>
      <c r="C32" t="s">
        <v>326</v>
      </c>
    </row>
    <row r="33" spans="1:3">
      <c r="A33" s="161" t="s">
        <v>227</v>
      </c>
      <c r="B33" s="86" t="s">
        <v>272</v>
      </c>
    </row>
    <row r="34" spans="1:3" ht="25.5">
      <c r="A34" s="161" t="s">
        <v>230</v>
      </c>
      <c r="B34" s="86" t="s">
        <v>276</v>
      </c>
      <c r="C34" s="21" t="s">
        <v>283</v>
      </c>
    </row>
    <row r="35" spans="1:3" ht="25.5">
      <c r="A35" s="161" t="s">
        <v>76</v>
      </c>
      <c r="B35" s="86" t="s">
        <v>275</v>
      </c>
      <c r="C35" s="21" t="s">
        <v>323</v>
      </c>
    </row>
    <row r="36" spans="1:3" ht="25.5">
      <c r="A36" s="161" t="s">
        <v>231</v>
      </c>
      <c r="B36" s="86" t="s">
        <v>274</v>
      </c>
      <c r="C36" s="21" t="s">
        <v>297</v>
      </c>
    </row>
    <row r="37" spans="1:3" ht="25.5">
      <c r="A37" s="161"/>
      <c r="B37" s="86" t="s">
        <v>267</v>
      </c>
      <c r="C37" s="21" t="s">
        <v>328</v>
      </c>
    </row>
    <row r="38" spans="1:3" ht="25.5">
      <c r="A38" s="161" t="s">
        <v>299</v>
      </c>
      <c r="B38" s="86" t="s">
        <v>273</v>
      </c>
      <c r="C38" s="21" t="s">
        <v>290</v>
      </c>
    </row>
    <row r="39" spans="1:3" ht="25.5">
      <c r="A39" s="161" t="s">
        <v>298</v>
      </c>
      <c r="B39" s="86" t="s">
        <v>303</v>
      </c>
      <c r="C39" s="21" t="s">
        <v>302</v>
      </c>
    </row>
    <row r="40" spans="1:3">
      <c r="A40" s="86" t="s">
        <v>348</v>
      </c>
      <c r="B40" s="21" t="s">
        <v>349</v>
      </c>
    </row>
    <row r="41" spans="1:3">
      <c r="A41" s="86"/>
      <c r="B41" s="21" t="s">
        <v>350</v>
      </c>
      <c r="C41" s="21" t="s">
        <v>351</v>
      </c>
    </row>
    <row r="42" spans="1:3" ht="25.5">
      <c r="A42" s="161" t="s">
        <v>242</v>
      </c>
      <c r="B42" s="86" t="s">
        <v>277</v>
      </c>
      <c r="C42" s="21" t="s">
        <v>329</v>
      </c>
    </row>
    <row r="43" spans="1:3" ht="25.5">
      <c r="A43" s="86"/>
      <c r="B43" s="86" t="s">
        <v>330</v>
      </c>
      <c r="C43" s="21" t="s">
        <v>331</v>
      </c>
    </row>
    <row r="44" spans="1:3" ht="12.75" customHeight="1">
      <c r="A44" s="21"/>
      <c r="B44" s="86" t="s">
        <v>23</v>
      </c>
      <c r="C44" t="s">
        <v>325</v>
      </c>
    </row>
    <row r="45" spans="1:3" ht="12.75" customHeight="1">
      <c r="A45" s="21"/>
      <c r="B45" s="86"/>
    </row>
    <row r="46" spans="1:3">
      <c r="A46" s="1" t="s">
        <v>234</v>
      </c>
      <c r="B46" s="21"/>
    </row>
    <row r="47" spans="1:3">
      <c r="A47" s="82"/>
      <c r="B47" s="21" t="s">
        <v>235</v>
      </c>
    </row>
    <row r="48" spans="1:3">
      <c r="A48" s="83"/>
      <c r="B48" s="21" t="s">
        <v>233</v>
      </c>
    </row>
    <row r="49" spans="1:2">
      <c r="A49" s="84"/>
      <c r="B49" s="21" t="s">
        <v>232</v>
      </c>
    </row>
    <row r="50" spans="1:2">
      <c r="A50" s="85"/>
      <c r="B50" s="21"/>
    </row>
    <row r="51" spans="1:2">
      <c r="A51" s="55" t="s">
        <v>270</v>
      </c>
      <c r="B51" s="21"/>
    </row>
    <row r="52" spans="1:2">
      <c r="A52" s="21" t="s">
        <v>259</v>
      </c>
      <c r="B52" s="21" t="s">
        <v>228</v>
      </c>
    </row>
    <row r="53" spans="1:2">
      <c r="A53" s="21" t="s">
        <v>53</v>
      </c>
      <c r="B53" s="21" t="s">
        <v>229</v>
      </c>
    </row>
    <row r="54" spans="1:2">
      <c r="A54" s="21" t="s">
        <v>182</v>
      </c>
      <c r="B54" s="21" t="s">
        <v>52</v>
      </c>
    </row>
    <row r="55" spans="1:2">
      <c r="A55" s="21" t="s">
        <v>181</v>
      </c>
      <c r="B55" s="21" t="s">
        <v>55</v>
      </c>
    </row>
    <row r="56" spans="1:2">
      <c r="A56" s="21"/>
      <c r="B56" s="21"/>
    </row>
    <row r="57" spans="1:2">
      <c r="A57" s="1" t="s">
        <v>380</v>
      </c>
      <c r="B57" s="21"/>
    </row>
    <row r="58" spans="1:2">
      <c r="A58" s="21" t="s">
        <v>382</v>
      </c>
      <c r="B58" s="21"/>
    </row>
    <row r="59" spans="1:2">
      <c r="A59" s="21" t="s">
        <v>381</v>
      </c>
      <c r="B59" s="21"/>
    </row>
    <row r="60" spans="1:2">
      <c r="B60" s="21"/>
    </row>
    <row r="61" spans="1:2">
      <c r="A61" s="21"/>
      <c r="B61" s="21"/>
    </row>
    <row r="62" spans="1:2">
      <c r="A62" s="21"/>
      <c r="B62" s="21"/>
    </row>
    <row r="63" spans="1:2">
      <c r="A63" s="21"/>
      <c r="B63" s="21"/>
    </row>
    <row r="64" spans="1:2">
      <c r="A64" s="21"/>
      <c r="B64" s="21"/>
    </row>
    <row r="65" spans="1:2">
      <c r="A65" s="21"/>
      <c r="B65" s="21"/>
    </row>
    <row r="66" spans="1:2">
      <c r="A66" s="21"/>
      <c r="B66" s="21"/>
    </row>
    <row r="67" spans="1:2">
      <c r="A67" s="21"/>
      <c r="B67" s="21"/>
    </row>
    <row r="68" spans="1:2">
      <c r="A68" s="21"/>
      <c r="B68" s="21"/>
    </row>
    <row r="69" spans="1:2">
      <c r="A69" s="21"/>
      <c r="B69" s="21"/>
    </row>
    <row r="70" spans="1:2">
      <c r="A70" s="21"/>
      <c r="B70" s="21"/>
    </row>
    <row r="71" spans="1:2">
      <c r="A71" s="21"/>
      <c r="B71" s="21"/>
    </row>
    <row r="72" spans="1:2">
      <c r="A72" s="21"/>
      <c r="B72" s="21"/>
    </row>
    <row r="73" spans="1:2">
      <c r="A73" s="21"/>
      <c r="B73" s="21"/>
    </row>
    <row r="74" spans="1:2">
      <c r="A74" s="21"/>
      <c r="B74" s="21"/>
    </row>
    <row r="75" spans="1:2">
      <c r="A75" s="21"/>
      <c r="B75" s="21"/>
    </row>
    <row r="76" spans="1:2">
      <c r="A76" s="21"/>
      <c r="B76" s="21"/>
    </row>
    <row r="77" spans="1:2">
      <c r="A77" s="21"/>
      <c r="B77" s="21"/>
    </row>
  </sheetData>
  <phoneticPr fontId="0" type="noConversion"/>
  <pageMargins left="0.75" right="0.75" top="1" bottom="1" header="0.5" footer="0.5"/>
  <pageSetup orientation="portrait" horizontalDpi="4294967293" verticalDpi="36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297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2.75"/>
  <cols>
    <col min="1" max="1" width="16.140625" customWidth="1"/>
    <col min="2" max="2" width="12.5703125" customWidth="1"/>
    <col min="3" max="3" width="12.5703125" style="2" customWidth="1"/>
    <col min="4" max="4" width="11.28515625" customWidth="1"/>
    <col min="6" max="6" width="12" customWidth="1"/>
    <col min="7" max="7" width="12" style="2" customWidth="1"/>
    <col min="8" max="8" width="11.42578125" customWidth="1"/>
    <col min="9" max="9" width="11.42578125" style="2" customWidth="1"/>
    <col min="10" max="10" width="9.7109375" customWidth="1"/>
    <col min="11" max="11" width="16.28515625" customWidth="1"/>
    <col min="12" max="12" width="9.28515625" bestFit="1" customWidth="1"/>
    <col min="13" max="13" width="11.7109375" customWidth="1"/>
    <col min="14" max="14" width="11.42578125" customWidth="1"/>
    <col min="15" max="15" width="10.85546875" customWidth="1"/>
  </cols>
  <sheetData>
    <row r="1" spans="1:20" ht="26.25" customHeight="1">
      <c r="A1" s="157" t="s">
        <v>21</v>
      </c>
      <c r="B1" s="244"/>
      <c r="C1" s="245"/>
      <c r="D1" s="246"/>
      <c r="E1" s="242" t="s">
        <v>38</v>
      </c>
      <c r="F1" s="247"/>
      <c r="G1" s="248"/>
      <c r="H1" s="249"/>
      <c r="I1" s="85"/>
      <c r="J1" s="238"/>
      <c r="K1" s="238"/>
      <c r="L1" s="238"/>
      <c r="M1" s="32"/>
      <c r="N1" s="32"/>
      <c r="O1" s="21"/>
      <c r="P1" s="21"/>
      <c r="Q1" s="21" t="s">
        <v>81</v>
      </c>
      <c r="R1" s="21"/>
      <c r="S1" s="21"/>
      <c r="T1" s="21"/>
    </row>
    <row r="2" spans="1:20" ht="51">
      <c r="A2" s="158" t="s">
        <v>200</v>
      </c>
      <c r="B2" s="239" t="s">
        <v>51</v>
      </c>
      <c r="C2" s="240"/>
      <c r="D2" s="241"/>
      <c r="E2" s="243"/>
      <c r="F2" s="239" t="s">
        <v>50</v>
      </c>
      <c r="G2" s="240"/>
      <c r="H2" s="241"/>
      <c r="I2" s="100"/>
      <c r="J2" s="32"/>
      <c r="K2" s="32"/>
      <c r="L2" s="32"/>
      <c r="M2" s="32"/>
      <c r="O2" s="5"/>
      <c r="P2" s="21"/>
      <c r="Q2" s="21"/>
      <c r="R2" s="21"/>
      <c r="S2" s="21"/>
      <c r="T2" s="21"/>
    </row>
    <row r="3" spans="1:20">
      <c r="A3" s="26"/>
      <c r="B3" s="98" t="s">
        <v>259</v>
      </c>
      <c r="C3" s="100" t="s">
        <v>20</v>
      </c>
      <c r="D3" s="1" t="s">
        <v>35</v>
      </c>
      <c r="E3" s="21"/>
      <c r="F3" s="5" t="s">
        <v>259</v>
      </c>
      <c r="G3" s="68" t="s">
        <v>20</v>
      </c>
      <c r="H3" s="5" t="s">
        <v>54</v>
      </c>
      <c r="I3" s="68"/>
      <c r="J3" s="27" t="s">
        <v>307</v>
      </c>
      <c r="K3" s="32"/>
      <c r="L3" s="32"/>
      <c r="M3" s="32"/>
      <c r="O3" s="21"/>
      <c r="P3" s="21"/>
      <c r="Q3" s="21"/>
      <c r="R3" s="21"/>
      <c r="S3" s="21"/>
      <c r="T3" s="21"/>
    </row>
    <row r="4" spans="1:20">
      <c r="A4" s="26"/>
      <c r="B4" s="98"/>
      <c r="C4" s="100"/>
      <c r="D4" s="1"/>
      <c r="E4" s="21"/>
      <c r="F4" s="1"/>
      <c r="G4" s="55"/>
      <c r="H4" s="1"/>
      <c r="I4" s="55"/>
      <c r="J4" s="42"/>
      <c r="K4" s="42"/>
      <c r="L4" s="42"/>
      <c r="M4" s="1"/>
      <c r="N4" s="24"/>
      <c r="O4" s="21"/>
      <c r="P4" s="21"/>
      <c r="Q4" s="21"/>
      <c r="R4" s="21"/>
      <c r="S4" s="21"/>
      <c r="T4" s="21"/>
    </row>
    <row r="5" spans="1:20">
      <c r="A5" s="26">
        <v>1580</v>
      </c>
      <c r="B5" s="141"/>
      <c r="C5" s="142"/>
      <c r="D5" s="167">
        <v>100</v>
      </c>
      <c r="E5" s="136">
        <v>0.15</v>
      </c>
      <c r="F5" s="24"/>
      <c r="G5" s="48"/>
      <c r="H5" s="167">
        <f t="shared" ref="H5:H68" si="0">D5/(1-E5)</f>
        <v>117.64705882352942</v>
      </c>
      <c r="I5" s="64"/>
      <c r="J5" s="46"/>
      <c r="K5" s="46"/>
      <c r="L5" s="21"/>
      <c r="M5" s="140"/>
      <c r="N5" s="24"/>
      <c r="O5" s="24"/>
      <c r="P5" s="21"/>
      <c r="Q5" s="21"/>
      <c r="R5" s="21"/>
      <c r="S5" s="21"/>
      <c r="T5" s="21"/>
    </row>
    <row r="6" spans="1:20">
      <c r="A6" s="26">
        <v>1581</v>
      </c>
      <c r="B6" s="141"/>
      <c r="C6" s="142"/>
      <c r="D6" s="167">
        <f>D5*1.08958</f>
        <v>108.958</v>
      </c>
      <c r="E6" s="136">
        <v>0.15</v>
      </c>
      <c r="F6" s="24"/>
      <c r="G6" s="48"/>
      <c r="H6" s="167">
        <f t="shared" si="0"/>
        <v>128.18588235294118</v>
      </c>
      <c r="I6" s="64"/>
      <c r="J6" s="46"/>
      <c r="K6" s="46"/>
      <c r="L6" s="21"/>
      <c r="M6" s="46"/>
      <c r="N6" s="24"/>
      <c r="O6" s="24"/>
      <c r="P6" s="24"/>
      <c r="Q6" s="21"/>
      <c r="R6" s="21"/>
      <c r="S6" s="21"/>
      <c r="T6" s="21"/>
    </row>
    <row r="7" spans="1:20">
      <c r="A7" s="26">
        <v>1582</v>
      </c>
      <c r="B7" s="101">
        <v>166</v>
      </c>
      <c r="C7" s="95"/>
      <c r="D7" s="167">
        <f t="shared" ref="D7:D44" si="1">D6*1.08958</f>
        <v>118.71845764</v>
      </c>
      <c r="E7" s="136">
        <v>0.15</v>
      </c>
      <c r="F7" s="101">
        <v>166</v>
      </c>
      <c r="G7" s="95"/>
      <c r="H7" s="167">
        <f t="shared" si="0"/>
        <v>139.66877369411765</v>
      </c>
      <c r="I7" s="64"/>
      <c r="J7" s="46"/>
      <c r="K7" s="46"/>
      <c r="L7" s="21"/>
      <c r="M7" s="46"/>
      <c r="N7" s="24"/>
      <c r="O7" s="24"/>
      <c r="P7" s="24"/>
      <c r="Q7" s="21"/>
      <c r="R7" s="21"/>
      <c r="S7" s="21"/>
      <c r="T7" s="21"/>
    </row>
    <row r="8" spans="1:20">
      <c r="A8" s="26">
        <v>1583</v>
      </c>
      <c r="B8" s="101"/>
      <c r="C8" s="95"/>
      <c r="D8" s="167">
        <f t="shared" si="1"/>
        <v>129.35325707539118</v>
      </c>
      <c r="E8" s="136">
        <v>0.15</v>
      </c>
      <c r="F8" s="23"/>
      <c r="G8" s="48"/>
      <c r="H8" s="167">
        <f t="shared" si="0"/>
        <v>152.18030244163668</v>
      </c>
      <c r="I8" s="64"/>
      <c r="J8" s="46"/>
      <c r="K8" s="46"/>
      <c r="L8" s="21"/>
      <c r="M8" s="46"/>
      <c r="N8" s="24"/>
      <c r="O8" s="24"/>
      <c r="P8" s="24"/>
      <c r="Q8" s="21"/>
      <c r="R8" s="21"/>
      <c r="S8" s="21"/>
      <c r="T8" s="21"/>
    </row>
    <row r="9" spans="1:20">
      <c r="A9" s="26">
        <v>1584</v>
      </c>
      <c r="B9" s="101"/>
      <c r="C9" s="95"/>
      <c r="D9" s="167">
        <f t="shared" si="1"/>
        <v>140.94072184420472</v>
      </c>
      <c r="E9" s="136">
        <v>0.15</v>
      </c>
      <c r="F9" s="23"/>
      <c r="G9" s="48"/>
      <c r="H9" s="167">
        <f t="shared" si="0"/>
        <v>165.8126139343585</v>
      </c>
      <c r="I9" s="64"/>
      <c r="J9" s="46"/>
      <c r="K9" s="46"/>
      <c r="L9" s="21"/>
      <c r="M9" s="46"/>
      <c r="N9" s="24"/>
      <c r="O9" s="24"/>
      <c r="P9" s="24"/>
      <c r="Q9" s="21"/>
      <c r="R9" s="21"/>
      <c r="S9" s="21"/>
      <c r="T9" s="21"/>
    </row>
    <row r="10" spans="1:20">
      <c r="A10" s="26">
        <v>1585</v>
      </c>
      <c r="B10" s="101"/>
      <c r="C10" s="95"/>
      <c r="D10" s="167">
        <f t="shared" si="1"/>
        <v>153.56619170700858</v>
      </c>
      <c r="E10" s="136">
        <v>0.15</v>
      </c>
      <c r="F10" s="23"/>
      <c r="G10" s="48"/>
      <c r="H10" s="167">
        <f t="shared" si="0"/>
        <v>180.66610789059834</v>
      </c>
      <c r="I10" s="64"/>
      <c r="J10" s="46"/>
      <c r="K10" s="46"/>
      <c r="L10" s="21"/>
      <c r="M10" s="46"/>
      <c r="N10" s="24"/>
      <c r="O10" s="24"/>
      <c r="P10" s="24"/>
      <c r="Q10" s="21"/>
      <c r="R10" s="21"/>
      <c r="S10" s="21"/>
      <c r="T10" s="21"/>
    </row>
    <row r="11" spans="1:20">
      <c r="A11" s="26">
        <v>1586</v>
      </c>
      <c r="B11" s="101"/>
      <c r="C11" s="95"/>
      <c r="D11" s="167">
        <f t="shared" si="1"/>
        <v>167.3226511601224</v>
      </c>
      <c r="E11" s="136">
        <v>0.15</v>
      </c>
      <c r="F11" s="23"/>
      <c r="G11" s="48"/>
      <c r="H11" s="167">
        <f t="shared" si="0"/>
        <v>196.85017783543813</v>
      </c>
      <c r="I11" s="64"/>
      <c r="J11" s="46"/>
      <c r="K11" s="46"/>
      <c r="L11" s="21"/>
      <c r="M11" s="46"/>
      <c r="N11" s="24"/>
      <c r="O11" s="24"/>
      <c r="P11" s="24"/>
      <c r="Q11" s="21"/>
      <c r="R11" s="21"/>
      <c r="S11" s="21"/>
      <c r="T11" s="21"/>
    </row>
    <row r="12" spans="1:20">
      <c r="A12" s="26">
        <v>1587</v>
      </c>
      <c r="B12" s="101"/>
      <c r="C12" s="95"/>
      <c r="D12" s="167">
        <f t="shared" si="1"/>
        <v>182.31141425104616</v>
      </c>
      <c r="E12" s="136">
        <v>0.15</v>
      </c>
      <c r="F12" s="23"/>
      <c r="G12" s="48"/>
      <c r="H12" s="167">
        <f t="shared" si="0"/>
        <v>214.48401676593667</v>
      </c>
      <c r="I12" s="64"/>
      <c r="J12" s="46"/>
      <c r="K12" s="46"/>
      <c r="L12" s="21"/>
      <c r="M12" s="46"/>
      <c r="N12" s="24"/>
      <c r="O12" s="24"/>
      <c r="P12" s="24"/>
      <c r="Q12" s="21"/>
      <c r="R12" s="21"/>
      <c r="S12" s="21"/>
      <c r="T12" s="21"/>
    </row>
    <row r="13" spans="1:20">
      <c r="A13" s="26">
        <v>1588</v>
      </c>
      <c r="B13" s="101"/>
      <c r="C13" s="95"/>
      <c r="D13" s="167">
        <f t="shared" si="1"/>
        <v>198.64287073965488</v>
      </c>
      <c r="E13" s="136">
        <v>0.15</v>
      </c>
      <c r="F13" s="23"/>
      <c r="G13" s="48"/>
      <c r="H13" s="167">
        <f t="shared" si="0"/>
        <v>233.69749498782929</v>
      </c>
      <c r="I13" s="64"/>
      <c r="J13" s="46"/>
      <c r="K13" s="46"/>
      <c r="L13" s="21"/>
      <c r="M13" s="46"/>
      <c r="N13" s="24"/>
      <c r="O13" s="24"/>
      <c r="P13" s="24"/>
      <c r="Q13" s="21"/>
      <c r="R13" s="21"/>
      <c r="S13" s="21"/>
      <c r="T13" s="21"/>
    </row>
    <row r="14" spans="1:20">
      <c r="A14" s="26">
        <v>1589</v>
      </c>
      <c r="B14" s="101"/>
      <c r="C14" s="95"/>
      <c r="D14" s="167">
        <f t="shared" si="1"/>
        <v>216.43729910051317</v>
      </c>
      <c r="E14" s="136">
        <v>0.15</v>
      </c>
      <c r="F14" s="23"/>
      <c r="G14" s="48"/>
      <c r="H14" s="167">
        <f t="shared" si="0"/>
        <v>254.63211658883904</v>
      </c>
      <c r="I14" s="64"/>
      <c r="J14" s="46"/>
      <c r="K14" s="46"/>
      <c r="L14" s="21"/>
      <c r="M14" s="46"/>
      <c r="N14" s="24"/>
      <c r="O14" s="24"/>
      <c r="P14" s="24"/>
      <c r="Q14" s="21"/>
      <c r="R14" s="21"/>
      <c r="S14" s="21"/>
      <c r="T14" s="21"/>
    </row>
    <row r="15" spans="1:20">
      <c r="A15" s="26">
        <v>1590</v>
      </c>
      <c r="B15" s="101"/>
      <c r="C15" s="95"/>
      <c r="D15" s="167">
        <f t="shared" si="1"/>
        <v>235.82575235393713</v>
      </c>
      <c r="E15" s="136">
        <v>0.15</v>
      </c>
      <c r="F15" s="23"/>
      <c r="G15" s="48"/>
      <c r="H15" s="167">
        <f t="shared" si="0"/>
        <v>277.44206159286722</v>
      </c>
      <c r="I15" s="64"/>
      <c r="J15" s="46"/>
      <c r="K15" s="46"/>
      <c r="L15" s="21"/>
      <c r="M15" s="46"/>
      <c r="N15" s="24"/>
      <c r="O15" s="24"/>
      <c r="P15" s="24"/>
      <c r="Q15" s="21"/>
      <c r="R15" s="21"/>
      <c r="S15" s="21"/>
      <c r="T15" s="21"/>
    </row>
    <row r="16" spans="1:20">
      <c r="A16" s="26">
        <v>1591</v>
      </c>
      <c r="B16" s="101"/>
      <c r="C16" s="95"/>
      <c r="D16" s="167">
        <f t="shared" si="1"/>
        <v>256.9510232498028</v>
      </c>
      <c r="E16" s="136">
        <v>0.15</v>
      </c>
      <c r="F16" s="23"/>
      <c r="G16" s="48"/>
      <c r="H16" s="167">
        <f t="shared" si="0"/>
        <v>302.29532147035627</v>
      </c>
      <c r="I16" s="64"/>
      <c r="J16" s="46"/>
      <c r="K16" s="46"/>
      <c r="L16" s="21"/>
      <c r="M16" s="46"/>
      <c r="N16" s="24"/>
      <c r="O16" s="24"/>
      <c r="P16" s="24"/>
      <c r="Q16" s="21"/>
      <c r="R16" s="21"/>
      <c r="S16" s="21"/>
      <c r="T16" s="21"/>
    </row>
    <row r="17" spans="1:20">
      <c r="A17" s="26">
        <v>1592</v>
      </c>
      <c r="B17" s="101"/>
      <c r="C17" s="95"/>
      <c r="D17" s="167">
        <f t="shared" si="1"/>
        <v>279.96869591252016</v>
      </c>
      <c r="E17" s="136">
        <v>0.15</v>
      </c>
      <c r="F17" s="23"/>
      <c r="G17" s="48"/>
      <c r="H17" s="167">
        <f t="shared" si="0"/>
        <v>329.37493636767078</v>
      </c>
      <c r="I17" s="64"/>
      <c r="J17" s="46"/>
      <c r="K17" s="46"/>
      <c r="L17" s="21"/>
      <c r="M17" s="46"/>
      <c r="N17" s="24"/>
      <c r="O17" s="24"/>
      <c r="P17" s="24"/>
      <c r="Q17" s="21"/>
      <c r="R17" s="21"/>
      <c r="S17" s="21"/>
      <c r="T17" s="21"/>
    </row>
    <row r="18" spans="1:20">
      <c r="A18" s="26">
        <v>1593</v>
      </c>
      <c r="B18" s="101"/>
      <c r="C18" s="95"/>
      <c r="D18" s="167">
        <f t="shared" si="1"/>
        <v>305.0482916923637</v>
      </c>
      <c r="E18" s="136">
        <v>0.15</v>
      </c>
      <c r="F18" s="23"/>
      <c r="G18" s="48"/>
      <c r="H18" s="167">
        <f t="shared" si="0"/>
        <v>358.88034316748673</v>
      </c>
      <c r="I18" s="64"/>
      <c r="J18" s="46"/>
      <c r="K18" s="46"/>
      <c r="L18" s="21"/>
      <c r="M18" s="46"/>
      <c r="N18" s="24"/>
      <c r="O18" s="24"/>
      <c r="P18" s="24"/>
      <c r="Q18" s="21"/>
      <c r="R18" s="21"/>
      <c r="S18" s="21"/>
      <c r="T18" s="21"/>
    </row>
    <row r="19" spans="1:20">
      <c r="A19" s="26">
        <v>1594</v>
      </c>
      <c r="B19" s="101"/>
      <c r="C19" s="95"/>
      <c r="D19" s="167">
        <f t="shared" si="1"/>
        <v>332.37451766216566</v>
      </c>
      <c r="E19" s="136">
        <v>0.15</v>
      </c>
      <c r="F19" s="23"/>
      <c r="G19" s="48"/>
      <c r="H19" s="167">
        <f t="shared" si="0"/>
        <v>391.02884430843022</v>
      </c>
      <c r="I19" s="64"/>
      <c r="J19" s="46"/>
      <c r="K19" s="46"/>
      <c r="L19" s="21"/>
      <c r="M19" s="46"/>
      <c r="N19" s="24"/>
      <c r="O19" s="24"/>
      <c r="P19" s="24"/>
      <c r="Q19" s="21"/>
      <c r="R19" s="21"/>
      <c r="S19" s="21"/>
      <c r="T19" s="21"/>
    </row>
    <row r="20" spans="1:20">
      <c r="A20" s="26">
        <v>1595</v>
      </c>
      <c r="B20" s="101"/>
      <c r="C20" s="95"/>
      <c r="D20" s="167">
        <f t="shared" si="1"/>
        <v>362.14862695434243</v>
      </c>
      <c r="E20" s="136">
        <v>0.15</v>
      </c>
      <c r="F20" s="23"/>
      <c r="G20" s="48"/>
      <c r="H20" s="167">
        <f t="shared" si="0"/>
        <v>426.05720818157937</v>
      </c>
      <c r="I20" s="64"/>
      <c r="J20" s="46"/>
      <c r="K20" s="46"/>
      <c r="L20" s="21"/>
      <c r="M20" s="46"/>
      <c r="N20" s="24"/>
      <c r="O20" s="24"/>
      <c r="P20" s="24"/>
      <c r="Q20" s="21"/>
      <c r="R20" s="21"/>
      <c r="S20" s="21"/>
      <c r="T20" s="21"/>
    </row>
    <row r="21" spans="1:20">
      <c r="A21" s="26">
        <v>1596</v>
      </c>
      <c r="B21" s="101"/>
      <c r="C21" s="95"/>
      <c r="D21" s="167">
        <f t="shared" si="1"/>
        <v>394.5899009569124</v>
      </c>
      <c r="E21" s="136">
        <v>0.15</v>
      </c>
      <c r="F21" s="23"/>
      <c r="G21" s="48"/>
      <c r="H21" s="167">
        <f t="shared" si="0"/>
        <v>464.22341289048518</v>
      </c>
      <c r="I21" s="64"/>
      <c r="J21" s="46"/>
      <c r="K21" s="46"/>
      <c r="L21" s="21"/>
      <c r="M21" s="46"/>
      <c r="N21" s="24"/>
      <c r="O21" s="24"/>
      <c r="P21" s="24"/>
      <c r="Q21" s="21"/>
      <c r="R21" s="21"/>
      <c r="S21" s="21"/>
      <c r="T21" s="21"/>
    </row>
    <row r="22" spans="1:20">
      <c r="A22" s="26">
        <v>1597</v>
      </c>
      <c r="B22" s="101"/>
      <c r="C22" s="95"/>
      <c r="D22" s="167">
        <f t="shared" si="1"/>
        <v>429.93726428463259</v>
      </c>
      <c r="E22" s="136">
        <v>0.15</v>
      </c>
      <c r="F22" s="23"/>
      <c r="G22" s="48"/>
      <c r="H22" s="167">
        <f t="shared" si="0"/>
        <v>505.80854621721483</v>
      </c>
      <c r="I22" s="64"/>
      <c r="J22" s="46"/>
      <c r="K22" s="46"/>
      <c r="L22" s="21"/>
      <c r="M22" s="46"/>
      <c r="N22" s="24"/>
      <c r="O22" s="24"/>
      <c r="P22" s="24"/>
      <c r="Q22" s="21"/>
      <c r="R22" s="21"/>
      <c r="S22" s="21"/>
      <c r="T22" s="21"/>
    </row>
    <row r="23" spans="1:20">
      <c r="A23" s="26">
        <v>1598</v>
      </c>
      <c r="B23" s="101"/>
      <c r="C23" s="95"/>
      <c r="D23" s="167">
        <f t="shared" si="1"/>
        <v>468.45104441924997</v>
      </c>
      <c r="E23" s="136">
        <v>0.15</v>
      </c>
      <c r="F23" s="23"/>
      <c r="G23" s="48"/>
      <c r="H23" s="167">
        <f t="shared" si="0"/>
        <v>551.11887578735286</v>
      </c>
      <c r="I23" s="64"/>
      <c r="J23" s="46"/>
      <c r="K23" s="46"/>
      <c r="L23" s="21"/>
      <c r="M23" s="46"/>
      <c r="N23" s="24"/>
      <c r="O23" s="24"/>
      <c r="P23" s="24"/>
      <c r="Q23" s="21"/>
      <c r="R23" s="21"/>
      <c r="S23" s="21"/>
      <c r="T23" s="21"/>
    </row>
    <row r="24" spans="1:20">
      <c r="A24" s="26">
        <v>1599</v>
      </c>
      <c r="B24" s="101"/>
      <c r="C24" s="95"/>
      <c r="D24" s="167">
        <f t="shared" si="1"/>
        <v>510.41488897832636</v>
      </c>
      <c r="E24" s="136">
        <v>0.15</v>
      </c>
      <c r="F24" s="23"/>
      <c r="G24" s="48"/>
      <c r="H24" s="167">
        <f t="shared" si="0"/>
        <v>600.48810468038391</v>
      </c>
      <c r="I24" s="64"/>
      <c r="J24" s="46"/>
      <c r="K24" s="46"/>
      <c r="L24" s="21"/>
      <c r="M24" s="46"/>
      <c r="N24" s="24"/>
      <c r="O24" s="24"/>
      <c r="P24" s="24"/>
      <c r="Q24" s="21"/>
      <c r="R24" s="21"/>
      <c r="S24" s="21"/>
      <c r="T24" s="21"/>
    </row>
    <row r="25" spans="1:20">
      <c r="A25" s="26">
        <v>1600</v>
      </c>
      <c r="B25" s="101"/>
      <c r="C25" s="95"/>
      <c r="D25" s="167">
        <f t="shared" si="1"/>
        <v>556.13785473300481</v>
      </c>
      <c r="E25" s="136">
        <v>0.15</v>
      </c>
      <c r="F25" s="23"/>
      <c r="G25" s="48"/>
      <c r="H25" s="167">
        <f t="shared" si="0"/>
        <v>654.27982909765274</v>
      </c>
      <c r="I25" s="64"/>
      <c r="J25" s="46"/>
      <c r="K25" s="46"/>
      <c r="L25" s="21"/>
      <c r="M25" s="46"/>
      <c r="N25" s="24"/>
      <c r="O25" s="24"/>
      <c r="P25" s="24"/>
      <c r="Q25" s="21"/>
      <c r="R25" s="21"/>
      <c r="S25" s="21"/>
      <c r="T25" s="21"/>
    </row>
    <row r="26" spans="1:20">
      <c r="A26" s="26">
        <v>1601</v>
      </c>
      <c r="B26" s="101"/>
      <c r="C26" s="95"/>
      <c r="D26" s="167">
        <f t="shared" si="1"/>
        <v>605.95668375998741</v>
      </c>
      <c r="E26" s="136">
        <v>0.15</v>
      </c>
      <c r="F26" s="23"/>
      <c r="G26" s="48"/>
      <c r="H26" s="167">
        <f t="shared" si="0"/>
        <v>712.89021618822051</v>
      </c>
      <c r="I26" s="64"/>
      <c r="J26" s="46"/>
      <c r="K26" s="46"/>
      <c r="L26" s="21"/>
      <c r="M26" s="46"/>
      <c r="N26" s="24"/>
      <c r="O26" s="24"/>
      <c r="P26" s="24"/>
      <c r="Q26" s="21"/>
      <c r="R26" s="21"/>
      <c r="S26" s="21"/>
      <c r="T26" s="21"/>
    </row>
    <row r="27" spans="1:20">
      <c r="A27" s="26">
        <v>1602</v>
      </c>
      <c r="B27" s="101"/>
      <c r="C27" s="95"/>
      <c r="D27" s="167">
        <f t="shared" si="1"/>
        <v>660.23828349120708</v>
      </c>
      <c r="E27" s="136">
        <v>0.15</v>
      </c>
      <c r="F27" s="23"/>
      <c r="G27" s="48"/>
      <c r="H27" s="167">
        <f t="shared" si="0"/>
        <v>776.75092175436134</v>
      </c>
      <c r="I27" s="64"/>
      <c r="J27" s="46"/>
      <c r="K27" s="46"/>
      <c r="L27" s="21"/>
      <c r="M27" s="46"/>
      <c r="N27" s="24"/>
      <c r="O27" s="24"/>
      <c r="P27" s="24"/>
      <c r="Q27" s="21"/>
      <c r="R27" s="21"/>
      <c r="S27" s="21"/>
      <c r="T27" s="21"/>
    </row>
    <row r="28" spans="1:20">
      <c r="A28" s="26">
        <v>1603</v>
      </c>
      <c r="B28" s="101"/>
      <c r="C28" s="95"/>
      <c r="D28" s="167">
        <f t="shared" si="1"/>
        <v>719.38242892634946</v>
      </c>
      <c r="E28" s="136">
        <v>0.15</v>
      </c>
      <c r="F28" s="23"/>
      <c r="G28" s="48"/>
      <c r="H28" s="167">
        <f t="shared" si="0"/>
        <v>846.33226932511707</v>
      </c>
      <c r="I28" s="64"/>
      <c r="J28" s="46"/>
      <c r="K28" s="46"/>
      <c r="L28" s="21"/>
      <c r="M28" s="46"/>
      <c r="N28" s="24"/>
      <c r="O28" s="24"/>
      <c r="P28" s="24"/>
      <c r="Q28" s="21"/>
      <c r="R28" s="21"/>
      <c r="S28" s="21"/>
      <c r="T28" s="21"/>
    </row>
    <row r="29" spans="1:20">
      <c r="A29" s="26">
        <v>1604</v>
      </c>
      <c r="B29" s="101"/>
      <c r="C29" s="95"/>
      <c r="D29" s="167">
        <f t="shared" si="1"/>
        <v>783.82470690957189</v>
      </c>
      <c r="E29" s="136">
        <v>0.15</v>
      </c>
      <c r="F29" s="23"/>
      <c r="G29" s="48"/>
      <c r="H29" s="167">
        <f t="shared" si="0"/>
        <v>922.14671401126111</v>
      </c>
      <c r="I29" s="64"/>
      <c r="J29" s="46"/>
      <c r="K29" s="46"/>
      <c r="L29" s="21"/>
      <c r="M29" s="46"/>
      <c r="N29" s="24"/>
      <c r="O29" s="24"/>
      <c r="P29" s="24"/>
      <c r="Q29" s="21"/>
      <c r="R29" s="21"/>
      <c r="S29" s="21"/>
      <c r="T29" s="21"/>
    </row>
    <row r="30" spans="1:20">
      <c r="A30" s="26">
        <v>1605</v>
      </c>
      <c r="B30" s="101"/>
      <c r="C30" s="95"/>
      <c r="D30" s="167">
        <f t="shared" si="1"/>
        <v>854.03972415453131</v>
      </c>
      <c r="E30" s="136">
        <v>0.15</v>
      </c>
      <c r="F30" s="23"/>
      <c r="G30" s="48"/>
      <c r="H30" s="167">
        <f t="shared" si="0"/>
        <v>1004.7526166523899</v>
      </c>
      <c r="I30" s="64"/>
      <c r="J30" s="21"/>
      <c r="K30" s="46"/>
      <c r="L30" s="21"/>
      <c r="M30" s="46"/>
      <c r="N30" s="24"/>
      <c r="O30" s="24"/>
      <c r="P30" s="24"/>
      <c r="Q30" s="21"/>
      <c r="R30" s="21"/>
      <c r="S30" s="21"/>
      <c r="T30" s="21"/>
    </row>
    <row r="31" spans="1:20">
      <c r="A31" s="26">
        <v>1606</v>
      </c>
      <c r="B31" s="101"/>
      <c r="C31" s="95"/>
      <c r="D31" s="167">
        <f t="shared" si="1"/>
        <v>930.54460264429417</v>
      </c>
      <c r="E31" s="136">
        <v>0.15</v>
      </c>
      <c r="F31" s="23"/>
      <c r="G31" s="48"/>
      <c r="H31" s="167">
        <f t="shared" si="0"/>
        <v>1094.7583560521109</v>
      </c>
      <c r="I31" s="64"/>
      <c r="J31" s="46"/>
      <c r="K31" s="46"/>
      <c r="L31" s="21"/>
      <c r="M31" s="46"/>
      <c r="N31" s="24"/>
      <c r="O31" s="24"/>
      <c r="P31" s="24"/>
      <c r="Q31" s="21"/>
      <c r="R31" s="21"/>
      <c r="S31" s="21"/>
      <c r="T31" s="21"/>
    </row>
    <row r="32" spans="1:20">
      <c r="A32" s="26">
        <v>1607</v>
      </c>
      <c r="B32" s="101"/>
      <c r="C32" s="95"/>
      <c r="D32" s="167">
        <f t="shared" si="1"/>
        <v>1013.9027881491701</v>
      </c>
      <c r="E32" s="136">
        <v>0.15</v>
      </c>
      <c r="F32" s="23"/>
      <c r="G32" s="48"/>
      <c r="H32" s="167">
        <f t="shared" si="0"/>
        <v>1192.826809587259</v>
      </c>
      <c r="I32" s="64"/>
      <c r="J32" s="46"/>
      <c r="K32" s="46"/>
      <c r="L32" s="21"/>
      <c r="M32" s="140"/>
      <c r="N32" s="24"/>
      <c r="O32" s="24"/>
      <c r="P32" s="24"/>
      <c r="Q32" s="21"/>
      <c r="R32" s="21"/>
      <c r="S32" s="21"/>
      <c r="T32" s="21"/>
    </row>
    <row r="33" spans="1:20">
      <c r="A33" s="26">
        <v>1608</v>
      </c>
      <c r="B33" s="101"/>
      <c r="C33" s="95"/>
      <c r="D33" s="167">
        <f t="shared" si="1"/>
        <v>1104.7281999115728</v>
      </c>
      <c r="E33" s="136">
        <v>0.15</v>
      </c>
      <c r="F33" s="23"/>
      <c r="G33" s="48"/>
      <c r="H33" s="167">
        <f t="shared" si="0"/>
        <v>1299.6802351900858</v>
      </c>
      <c r="I33" s="64"/>
      <c r="J33" s="46"/>
      <c r="K33" s="46"/>
      <c r="L33" s="21"/>
      <c r="M33" s="46"/>
      <c r="N33" s="24"/>
      <c r="O33" s="24"/>
      <c r="P33" s="24"/>
      <c r="Q33" s="21"/>
      <c r="R33" s="21"/>
      <c r="S33" s="21"/>
      <c r="T33" s="21"/>
    </row>
    <row r="34" spans="1:20">
      <c r="A34" s="26">
        <v>1609</v>
      </c>
      <c r="B34" s="101"/>
      <c r="C34" s="95"/>
      <c r="D34" s="167">
        <f t="shared" si="1"/>
        <v>1203.6897520596515</v>
      </c>
      <c r="E34" s="136">
        <v>0.15</v>
      </c>
      <c r="F34" s="23"/>
      <c r="G34" s="48"/>
      <c r="H34" s="167">
        <f t="shared" si="0"/>
        <v>1416.1055906584136</v>
      </c>
      <c r="I34" s="64"/>
      <c r="J34" s="46"/>
      <c r="K34" s="46"/>
      <c r="L34" s="21"/>
      <c r="M34" s="46"/>
      <c r="N34" s="21"/>
      <c r="O34" s="24"/>
      <c r="P34" s="24"/>
      <c r="Q34" s="21"/>
      <c r="R34" s="21"/>
      <c r="S34" s="21"/>
      <c r="T34" s="21"/>
    </row>
    <row r="35" spans="1:20">
      <c r="A35" s="26">
        <v>1610</v>
      </c>
      <c r="B35" s="101">
        <v>208.9</v>
      </c>
      <c r="C35" s="95"/>
      <c r="D35" s="167">
        <f t="shared" si="1"/>
        <v>1311.5162800491551</v>
      </c>
      <c r="E35" s="136">
        <v>0.15</v>
      </c>
      <c r="F35" s="101">
        <v>244.3</v>
      </c>
      <c r="G35" s="95"/>
      <c r="H35" s="167">
        <f t="shared" si="0"/>
        <v>1542.9603294695942</v>
      </c>
      <c r="I35" s="64"/>
      <c r="J35" s="46"/>
      <c r="K35" s="46"/>
      <c r="L35" s="21"/>
      <c r="M35" s="46"/>
      <c r="N35" s="21"/>
      <c r="O35" s="24"/>
      <c r="P35" s="24"/>
      <c r="Q35" s="21"/>
      <c r="R35" s="21"/>
      <c r="S35" s="21"/>
      <c r="T35" s="21"/>
    </row>
    <row r="36" spans="1:20">
      <c r="A36" s="26">
        <v>1611</v>
      </c>
      <c r="B36" s="101">
        <v>105.34150000000001</v>
      </c>
      <c r="C36" s="95"/>
      <c r="D36" s="167">
        <f t="shared" si="1"/>
        <v>1429.0019084159583</v>
      </c>
      <c r="E36" s="136">
        <v>0.15</v>
      </c>
      <c r="F36" s="101">
        <v>117.7</v>
      </c>
      <c r="G36" s="95"/>
      <c r="H36" s="167">
        <f t="shared" si="0"/>
        <v>1681.1787157834804</v>
      </c>
      <c r="I36" s="64"/>
      <c r="J36" s="46"/>
      <c r="K36" s="46"/>
      <c r="L36" s="46"/>
      <c r="M36" s="21"/>
      <c r="N36" s="24"/>
      <c r="O36" s="21"/>
      <c r="P36" s="24"/>
      <c r="Q36" s="21"/>
      <c r="R36" s="21"/>
      <c r="S36" s="21"/>
      <c r="T36" s="21"/>
    </row>
    <row r="37" spans="1:20">
      <c r="A37" s="26">
        <v>1612</v>
      </c>
      <c r="B37" s="101">
        <v>0</v>
      </c>
      <c r="C37" s="95"/>
      <c r="D37" s="167">
        <f t="shared" si="1"/>
        <v>1557.0118993718597</v>
      </c>
      <c r="E37" s="136">
        <v>0.15</v>
      </c>
      <c r="F37" s="101">
        <v>0</v>
      </c>
      <c r="G37" s="95"/>
      <c r="H37" s="167">
        <f t="shared" si="0"/>
        <v>1831.7787051433645</v>
      </c>
      <c r="I37" s="64"/>
      <c r="J37" s="46"/>
      <c r="K37" s="46"/>
      <c r="L37" s="46"/>
      <c r="M37" s="21"/>
      <c r="N37" s="24"/>
      <c r="O37" s="21"/>
      <c r="P37" s="24"/>
      <c r="Q37" s="21"/>
      <c r="R37" s="21"/>
      <c r="S37" s="21"/>
      <c r="T37" s="21"/>
    </row>
    <row r="38" spans="1:20">
      <c r="A38" s="26">
        <v>1613</v>
      </c>
      <c r="B38" s="101">
        <v>0</v>
      </c>
      <c r="C38" s="95"/>
      <c r="D38" s="167">
        <f t="shared" si="1"/>
        <v>1696.4890253175909</v>
      </c>
      <c r="E38" s="136">
        <v>0.15</v>
      </c>
      <c r="F38" s="101">
        <v>0</v>
      </c>
      <c r="G38" s="95"/>
      <c r="H38" s="167">
        <f t="shared" si="0"/>
        <v>1995.869441550107</v>
      </c>
      <c r="I38" s="64"/>
      <c r="J38" s="46"/>
      <c r="K38" s="46"/>
      <c r="L38" s="46"/>
      <c r="M38" s="21"/>
      <c r="N38" s="24"/>
      <c r="O38" s="21"/>
      <c r="P38" s="24"/>
      <c r="Q38" s="21"/>
      <c r="R38" s="21"/>
      <c r="S38" s="21"/>
      <c r="T38" s="21"/>
    </row>
    <row r="39" spans="1:20">
      <c r="A39" s="26">
        <v>1614</v>
      </c>
      <c r="B39" s="101">
        <v>0</v>
      </c>
      <c r="C39" s="95"/>
      <c r="D39" s="167">
        <f t="shared" si="1"/>
        <v>1848.4605122055407</v>
      </c>
      <c r="E39" s="136">
        <v>0.15</v>
      </c>
      <c r="F39" s="101">
        <v>0</v>
      </c>
      <c r="G39" s="95"/>
      <c r="H39" s="167">
        <f t="shared" si="0"/>
        <v>2174.6594261241657</v>
      </c>
      <c r="I39" s="64"/>
      <c r="J39" s="46"/>
      <c r="K39" s="46"/>
      <c r="L39" s="46"/>
      <c r="M39" s="21"/>
      <c r="N39" s="24"/>
      <c r="O39" s="21"/>
      <c r="P39" s="24"/>
      <c r="Q39" s="21"/>
      <c r="R39" s="21"/>
      <c r="S39" s="21"/>
      <c r="T39" s="21"/>
    </row>
    <row r="40" spans="1:20">
      <c r="A40" s="26">
        <v>1615</v>
      </c>
      <c r="B40" s="101">
        <v>0</v>
      </c>
      <c r="C40" s="95"/>
      <c r="D40" s="167">
        <f t="shared" si="1"/>
        <v>2014.045604888913</v>
      </c>
      <c r="E40" s="136">
        <v>0.15</v>
      </c>
      <c r="F40" s="101">
        <v>0</v>
      </c>
      <c r="G40" s="95"/>
      <c r="H40" s="167">
        <f t="shared" si="0"/>
        <v>2369.4654175163682</v>
      </c>
      <c r="I40" s="64"/>
      <c r="J40" s="46"/>
      <c r="K40" s="46"/>
      <c r="L40" s="46"/>
      <c r="M40" s="21"/>
      <c r="N40" s="24"/>
      <c r="O40" s="21"/>
      <c r="P40" s="24"/>
      <c r="Q40" s="21"/>
      <c r="R40" s="21"/>
      <c r="S40" s="21"/>
      <c r="T40" s="21"/>
    </row>
    <row r="41" spans="1:20">
      <c r="A41" s="26">
        <v>1616</v>
      </c>
      <c r="B41" s="101">
        <v>0</v>
      </c>
      <c r="C41" s="95"/>
      <c r="D41" s="167">
        <f t="shared" si="1"/>
        <v>2194.4638101748619</v>
      </c>
      <c r="E41" s="136">
        <v>0.15</v>
      </c>
      <c r="F41" s="101">
        <v>0</v>
      </c>
      <c r="G41" s="95"/>
      <c r="H41" s="167">
        <f t="shared" si="0"/>
        <v>2581.7221296174848</v>
      </c>
      <c r="I41" s="64"/>
      <c r="J41" s="46"/>
      <c r="K41" s="46"/>
      <c r="L41" s="46"/>
      <c r="M41" s="21"/>
      <c r="N41" s="24"/>
      <c r="O41" s="21"/>
      <c r="P41" s="24"/>
      <c r="Q41" s="21"/>
      <c r="R41" s="21"/>
      <c r="S41" s="21"/>
      <c r="T41" s="21"/>
    </row>
    <row r="42" spans="1:20">
      <c r="A42" s="26">
        <v>1617</v>
      </c>
      <c r="B42" s="101">
        <v>0</v>
      </c>
      <c r="C42" s="95"/>
      <c r="D42" s="167">
        <f t="shared" si="1"/>
        <v>2391.0438782903261</v>
      </c>
      <c r="E42" s="136">
        <v>0.15</v>
      </c>
      <c r="F42" s="101">
        <v>0</v>
      </c>
      <c r="G42" s="95"/>
      <c r="H42" s="167">
        <f t="shared" si="0"/>
        <v>2812.9927979886193</v>
      </c>
      <c r="I42" s="64"/>
      <c r="J42" s="46"/>
      <c r="K42" s="46"/>
      <c r="L42" s="46"/>
      <c r="M42" s="21"/>
      <c r="N42" s="24"/>
      <c r="O42" s="21"/>
      <c r="P42" s="24"/>
      <c r="Q42" s="21"/>
      <c r="R42" s="21"/>
      <c r="S42" s="21"/>
      <c r="T42" s="21"/>
    </row>
    <row r="43" spans="1:20">
      <c r="A43" s="26">
        <v>1618</v>
      </c>
      <c r="B43" s="101">
        <v>0</v>
      </c>
      <c r="C43" s="95"/>
      <c r="D43" s="167">
        <f t="shared" si="1"/>
        <v>2605.2335889075734</v>
      </c>
      <c r="E43" s="136">
        <v>0.15</v>
      </c>
      <c r="F43" s="101">
        <v>0</v>
      </c>
      <c r="G43" s="95"/>
      <c r="H43" s="167">
        <f t="shared" si="0"/>
        <v>3064.9806928324392</v>
      </c>
      <c r="I43" s="64"/>
      <c r="J43" s="46"/>
      <c r="K43" s="46"/>
      <c r="L43" s="46"/>
      <c r="M43" s="21"/>
      <c r="N43" s="24"/>
      <c r="O43" s="21"/>
      <c r="P43" s="24"/>
      <c r="Q43" s="21"/>
      <c r="R43" s="21"/>
      <c r="S43" s="21"/>
      <c r="T43" s="21"/>
    </row>
    <row r="44" spans="1:20">
      <c r="A44" s="26">
        <v>1619</v>
      </c>
      <c r="B44" s="101">
        <v>0</v>
      </c>
      <c r="C44" s="95"/>
      <c r="D44" s="167">
        <f t="shared" si="1"/>
        <v>2838.6104138019136</v>
      </c>
      <c r="E44" s="136">
        <v>0.15</v>
      </c>
      <c r="F44" s="101">
        <v>0</v>
      </c>
      <c r="G44" s="95"/>
      <c r="H44" s="167">
        <f t="shared" si="0"/>
        <v>3339.5416632963693</v>
      </c>
      <c r="I44" s="64"/>
      <c r="J44" s="46"/>
      <c r="K44" s="46"/>
      <c r="L44" s="46"/>
      <c r="M44" s="21"/>
      <c r="N44" s="24"/>
      <c r="O44" s="21"/>
      <c r="P44" s="24"/>
      <c r="Q44" s="21"/>
      <c r="R44" s="21"/>
      <c r="S44" s="21"/>
      <c r="T44" s="21"/>
    </row>
    <row r="45" spans="1:20">
      <c r="A45" s="26">
        <v>1620</v>
      </c>
      <c r="B45" s="101">
        <v>0</v>
      </c>
      <c r="C45" s="95"/>
      <c r="D45" s="167">
        <f>12344/4</f>
        <v>3086</v>
      </c>
      <c r="E45" s="136">
        <v>0.15</v>
      </c>
      <c r="F45" s="101">
        <v>0</v>
      </c>
      <c r="G45" s="95"/>
      <c r="H45" s="167">
        <f t="shared" si="0"/>
        <v>3630.5882352941176</v>
      </c>
      <c r="I45" s="64"/>
      <c r="J45" s="46"/>
      <c r="K45" s="24"/>
      <c r="L45" s="21"/>
      <c r="M45" s="24"/>
      <c r="N45" s="24"/>
      <c r="O45" s="21"/>
      <c r="P45" s="21"/>
      <c r="Q45" s="21"/>
      <c r="R45" s="21"/>
      <c r="S45" s="21"/>
      <c r="T45" s="21"/>
    </row>
    <row r="46" spans="1:20">
      <c r="A46" s="26">
        <v>1621</v>
      </c>
      <c r="B46" s="101">
        <v>0</v>
      </c>
      <c r="C46" s="95"/>
      <c r="D46" s="167">
        <f t="shared" ref="D46:D65" si="2">12344/4</f>
        <v>3086</v>
      </c>
      <c r="E46" s="136">
        <v>0.15</v>
      </c>
      <c r="F46" s="101">
        <v>0</v>
      </c>
      <c r="G46" s="95"/>
      <c r="H46" s="167">
        <f t="shared" si="0"/>
        <v>3630.5882352941176</v>
      </c>
      <c r="I46" s="64"/>
      <c r="J46" s="46"/>
      <c r="K46" s="46"/>
      <c r="L46" s="46"/>
      <c r="M46" s="21"/>
      <c r="N46" s="24"/>
      <c r="O46" s="21"/>
      <c r="P46" s="24"/>
      <c r="Q46" s="21"/>
      <c r="R46" s="21"/>
      <c r="S46" s="21"/>
      <c r="T46" s="21"/>
    </row>
    <row r="47" spans="1:20">
      <c r="A47" s="26">
        <v>1622</v>
      </c>
      <c r="B47" s="101">
        <v>0</v>
      </c>
      <c r="C47" s="95"/>
      <c r="D47" s="167">
        <f t="shared" si="2"/>
        <v>3086</v>
      </c>
      <c r="E47" s="136">
        <v>0.15</v>
      </c>
      <c r="F47" s="101">
        <v>0</v>
      </c>
      <c r="G47" s="95"/>
      <c r="H47" s="167">
        <f t="shared" si="0"/>
        <v>3630.5882352941176</v>
      </c>
      <c r="I47" s="64"/>
      <c r="J47" s="46"/>
      <c r="K47" s="46"/>
      <c r="L47" s="46"/>
      <c r="M47" s="21"/>
      <c r="N47" s="24"/>
      <c r="O47" s="21"/>
      <c r="P47" s="24"/>
      <c r="Q47" s="21"/>
      <c r="R47" s="21"/>
      <c r="S47" s="21"/>
      <c r="T47" s="21"/>
    </row>
    <row r="48" spans="1:20">
      <c r="A48" s="26">
        <v>1623</v>
      </c>
      <c r="B48" s="101">
        <v>0</v>
      </c>
      <c r="C48" s="95"/>
      <c r="D48" s="167">
        <f t="shared" si="2"/>
        <v>3086</v>
      </c>
      <c r="E48" s="136">
        <v>0.15</v>
      </c>
      <c r="F48" s="101">
        <v>0</v>
      </c>
      <c r="G48" s="95"/>
      <c r="H48" s="167">
        <f t="shared" si="0"/>
        <v>3630.5882352941176</v>
      </c>
      <c r="I48" s="64"/>
      <c r="J48" s="46"/>
      <c r="K48" s="46"/>
      <c r="L48" s="46"/>
      <c r="M48" s="21"/>
      <c r="N48" s="24"/>
      <c r="O48" s="21"/>
      <c r="P48" s="24"/>
      <c r="Q48" s="21"/>
      <c r="R48" s="21"/>
      <c r="S48" s="21"/>
      <c r="T48" s="21"/>
    </row>
    <row r="49" spans="1:20">
      <c r="A49" s="26">
        <v>1624</v>
      </c>
      <c r="B49" s="101">
        <v>436.43040000000002</v>
      </c>
      <c r="C49" s="95"/>
      <c r="D49" s="167">
        <f t="shared" si="2"/>
        <v>3086</v>
      </c>
      <c r="E49" s="136">
        <v>0.15</v>
      </c>
      <c r="F49" s="101">
        <v>504.10925925925926</v>
      </c>
      <c r="G49" s="95"/>
      <c r="H49" s="167">
        <f t="shared" si="0"/>
        <v>3630.5882352941176</v>
      </c>
      <c r="I49" s="64"/>
      <c r="J49" s="46"/>
      <c r="K49" s="46"/>
      <c r="L49" s="46"/>
      <c r="M49" s="21"/>
      <c r="N49" s="24"/>
      <c r="O49" s="21"/>
      <c r="P49" s="24"/>
      <c r="Q49" s="21"/>
      <c r="R49" s="21"/>
      <c r="S49" s="21"/>
      <c r="T49" s="21"/>
    </row>
    <row r="50" spans="1:20">
      <c r="A50" s="26">
        <v>1625</v>
      </c>
      <c r="B50" s="101">
        <v>0</v>
      </c>
      <c r="C50" s="95"/>
      <c r="D50" s="167">
        <f t="shared" si="2"/>
        <v>3086</v>
      </c>
      <c r="E50" s="136">
        <v>0.15</v>
      </c>
      <c r="F50" s="101">
        <v>0</v>
      </c>
      <c r="G50" s="95"/>
      <c r="H50" s="167">
        <f t="shared" si="0"/>
        <v>3630.5882352941176</v>
      </c>
      <c r="I50" s="64"/>
      <c r="J50" s="46"/>
      <c r="K50" s="46"/>
      <c r="L50" s="46"/>
      <c r="M50" s="21"/>
      <c r="N50" s="24"/>
      <c r="O50" s="21"/>
      <c r="P50" s="24"/>
      <c r="Q50" s="21"/>
      <c r="R50" s="21"/>
      <c r="S50" s="21"/>
      <c r="T50" s="21"/>
    </row>
    <row r="51" spans="1:20">
      <c r="A51" s="26">
        <v>1626</v>
      </c>
      <c r="B51" s="101">
        <v>148</v>
      </c>
      <c r="C51" s="95"/>
      <c r="D51" s="167">
        <f t="shared" si="2"/>
        <v>3086</v>
      </c>
      <c r="E51" s="136">
        <v>0.15</v>
      </c>
      <c r="F51" s="101">
        <v>171.2962962962963</v>
      </c>
      <c r="G51" s="95"/>
      <c r="H51" s="167">
        <f t="shared" si="0"/>
        <v>3630.5882352941176</v>
      </c>
      <c r="I51" s="64"/>
      <c r="J51" s="46"/>
      <c r="K51" s="46"/>
      <c r="L51" s="46"/>
      <c r="M51" s="21"/>
      <c r="N51" s="24"/>
      <c r="O51" s="21"/>
      <c r="P51" s="24"/>
      <c r="Q51" s="21"/>
      <c r="R51" s="21"/>
      <c r="S51" s="21"/>
      <c r="T51" s="21"/>
    </row>
    <row r="52" spans="1:20">
      <c r="A52" s="26">
        <v>1627</v>
      </c>
      <c r="B52" s="101">
        <v>605.47040000000004</v>
      </c>
      <c r="C52" s="95"/>
      <c r="D52" s="167">
        <f t="shared" si="2"/>
        <v>3086</v>
      </c>
      <c r="E52" s="136">
        <v>0.15</v>
      </c>
      <c r="F52" s="101">
        <v>565.6</v>
      </c>
      <c r="G52" s="95"/>
      <c r="H52" s="167">
        <f t="shared" si="0"/>
        <v>3630.5882352941176</v>
      </c>
      <c r="I52" s="64"/>
      <c r="J52" s="46"/>
      <c r="K52" s="46"/>
      <c r="L52" s="46"/>
      <c r="M52" s="21"/>
      <c r="N52" s="24"/>
      <c r="O52" s="21"/>
      <c r="P52" s="24"/>
      <c r="Q52" s="21"/>
      <c r="R52" s="21"/>
      <c r="S52" s="21"/>
      <c r="T52" s="21"/>
    </row>
    <row r="53" spans="1:20">
      <c r="A53" s="26">
        <v>1628</v>
      </c>
      <c r="B53" s="101">
        <v>0</v>
      </c>
      <c r="C53" s="95"/>
      <c r="D53" s="167">
        <f t="shared" si="2"/>
        <v>3086</v>
      </c>
      <c r="E53" s="136">
        <v>0.15</v>
      </c>
      <c r="F53" s="101">
        <v>0</v>
      </c>
      <c r="G53" s="95"/>
      <c r="H53" s="167">
        <f t="shared" si="0"/>
        <v>3630.5882352941176</v>
      </c>
      <c r="I53" s="64"/>
      <c r="J53" s="46"/>
      <c r="K53" s="46"/>
      <c r="L53" s="46"/>
      <c r="M53" s="21"/>
      <c r="N53" s="24"/>
      <c r="O53" s="21"/>
      <c r="P53" s="24"/>
      <c r="Q53" s="21"/>
      <c r="R53" s="21"/>
      <c r="S53" s="21"/>
      <c r="T53" s="21"/>
    </row>
    <row r="54" spans="1:20">
      <c r="A54" s="26">
        <v>1629</v>
      </c>
      <c r="B54" s="101">
        <v>0</v>
      </c>
      <c r="C54" s="95"/>
      <c r="D54" s="167">
        <f t="shared" si="2"/>
        <v>3086</v>
      </c>
      <c r="E54" s="136">
        <v>0.15</v>
      </c>
      <c r="F54" s="101">
        <v>0</v>
      </c>
      <c r="G54" s="95"/>
      <c r="H54" s="167">
        <f t="shared" si="0"/>
        <v>3630.5882352941176</v>
      </c>
      <c r="I54" s="64"/>
      <c r="J54" s="46"/>
      <c r="K54" s="46"/>
      <c r="L54" s="46"/>
      <c r="M54" s="21"/>
      <c r="N54" s="24"/>
      <c r="O54" s="21"/>
      <c r="P54" s="24"/>
      <c r="Q54" s="21"/>
      <c r="R54" s="21"/>
      <c r="S54" s="21"/>
      <c r="T54" s="21"/>
    </row>
    <row r="55" spans="1:20">
      <c r="A55" s="26">
        <v>1630</v>
      </c>
      <c r="B55" s="101">
        <v>0</v>
      </c>
      <c r="C55" s="95"/>
      <c r="D55" s="167">
        <f t="shared" si="2"/>
        <v>3086</v>
      </c>
      <c r="E55" s="136">
        <v>0.15</v>
      </c>
      <c r="F55" s="101">
        <v>0</v>
      </c>
      <c r="G55" s="95"/>
      <c r="H55" s="167">
        <f t="shared" si="0"/>
        <v>3630.5882352941176</v>
      </c>
      <c r="I55" s="64"/>
      <c r="J55" s="46"/>
      <c r="K55" s="46"/>
      <c r="L55" s="46"/>
      <c r="M55" s="21"/>
      <c r="N55" s="24"/>
      <c r="O55" s="21"/>
      <c r="P55" s="24"/>
      <c r="Q55" s="21"/>
      <c r="R55" s="21"/>
      <c r="S55" s="21"/>
      <c r="T55" s="21"/>
    </row>
    <row r="56" spans="1:20">
      <c r="A56" s="26">
        <v>1631</v>
      </c>
      <c r="B56" s="101">
        <v>0</v>
      </c>
      <c r="C56" s="95"/>
      <c r="D56" s="167">
        <f t="shared" si="2"/>
        <v>3086</v>
      </c>
      <c r="E56" s="136">
        <v>0.15</v>
      </c>
      <c r="F56" s="101">
        <v>0</v>
      </c>
      <c r="G56" s="95"/>
      <c r="H56" s="167">
        <f t="shared" si="0"/>
        <v>3630.5882352941176</v>
      </c>
      <c r="I56" s="64"/>
      <c r="J56" s="46"/>
      <c r="K56" s="46"/>
      <c r="L56" s="46"/>
      <c r="M56" s="21"/>
      <c r="N56" s="24"/>
      <c r="O56" s="21"/>
      <c r="P56" s="24"/>
      <c r="Q56" s="21"/>
      <c r="R56" s="21"/>
      <c r="S56" s="21"/>
      <c r="T56" s="21"/>
    </row>
    <row r="57" spans="1:20">
      <c r="A57" s="26">
        <v>1632</v>
      </c>
      <c r="B57" s="101">
        <v>0</v>
      </c>
      <c r="C57" s="95"/>
      <c r="D57" s="167">
        <f t="shared" si="2"/>
        <v>3086</v>
      </c>
      <c r="E57" s="136">
        <v>0.15</v>
      </c>
      <c r="F57" s="101">
        <v>0</v>
      </c>
      <c r="G57" s="95"/>
      <c r="H57" s="167">
        <f t="shared" si="0"/>
        <v>3630.5882352941176</v>
      </c>
      <c r="I57" s="64"/>
      <c r="J57" s="46"/>
      <c r="K57" s="46"/>
      <c r="L57" s="46"/>
      <c r="M57" s="21"/>
      <c r="N57" s="24"/>
      <c r="O57" s="21"/>
      <c r="P57" s="24"/>
      <c r="Q57" s="21"/>
      <c r="R57" s="21"/>
      <c r="S57" s="21"/>
      <c r="T57" s="21"/>
    </row>
    <row r="58" spans="1:20">
      <c r="A58" s="26">
        <v>1633</v>
      </c>
      <c r="B58" s="101">
        <v>0</v>
      </c>
      <c r="C58" s="95"/>
      <c r="D58" s="167">
        <f t="shared" si="2"/>
        <v>3086</v>
      </c>
      <c r="E58" s="136">
        <v>0.15</v>
      </c>
      <c r="F58" s="101">
        <v>0</v>
      </c>
      <c r="G58" s="95"/>
      <c r="H58" s="167">
        <f t="shared" si="0"/>
        <v>3630.5882352941176</v>
      </c>
      <c r="I58" s="64"/>
      <c r="J58" s="46"/>
      <c r="K58" s="46"/>
      <c r="L58" s="46"/>
      <c r="M58" s="21"/>
      <c r="N58" s="24"/>
      <c r="O58" s="21"/>
      <c r="P58" s="24"/>
      <c r="Q58" s="21"/>
      <c r="R58" s="21"/>
      <c r="S58" s="21"/>
      <c r="T58" s="21"/>
    </row>
    <row r="59" spans="1:20">
      <c r="A59" s="26">
        <v>1634</v>
      </c>
      <c r="B59" s="101">
        <v>0</v>
      </c>
      <c r="C59" s="95"/>
      <c r="D59" s="167">
        <f t="shared" si="2"/>
        <v>3086</v>
      </c>
      <c r="E59" s="136">
        <v>0.15</v>
      </c>
      <c r="F59" s="101">
        <v>0</v>
      </c>
      <c r="G59" s="95"/>
      <c r="H59" s="167">
        <f t="shared" si="0"/>
        <v>3630.5882352941176</v>
      </c>
      <c r="I59" s="64"/>
      <c r="J59" s="46"/>
      <c r="K59" s="46"/>
      <c r="L59" s="46"/>
      <c r="M59" s="21"/>
      <c r="N59" s="24"/>
      <c r="O59" s="21"/>
      <c r="P59" s="24"/>
      <c r="Q59" s="21"/>
      <c r="R59" s="21"/>
      <c r="S59" s="21"/>
      <c r="T59" s="21"/>
    </row>
    <row r="60" spans="1:20">
      <c r="A60" s="26">
        <v>1635</v>
      </c>
      <c r="B60" s="101">
        <v>0</v>
      </c>
      <c r="C60" s="95"/>
      <c r="D60" s="167">
        <f t="shared" si="2"/>
        <v>3086</v>
      </c>
      <c r="E60" s="136">
        <v>0.15</v>
      </c>
      <c r="F60" s="101">
        <v>0</v>
      </c>
      <c r="G60" s="95"/>
      <c r="H60" s="167">
        <f t="shared" si="0"/>
        <v>3630.5882352941176</v>
      </c>
      <c r="I60" s="64"/>
      <c r="J60" s="46"/>
      <c r="K60" s="46"/>
      <c r="L60" s="46"/>
      <c r="M60" s="21"/>
      <c r="N60" s="24"/>
      <c r="O60" s="21"/>
      <c r="P60" s="24"/>
      <c r="Q60" s="21"/>
      <c r="R60" s="21"/>
      <c r="S60" s="21"/>
      <c r="T60" s="21"/>
    </row>
    <row r="61" spans="1:20">
      <c r="A61" s="26">
        <v>1636</v>
      </c>
      <c r="B61" s="101">
        <v>0</v>
      </c>
      <c r="C61" s="95"/>
      <c r="D61" s="167">
        <f t="shared" si="2"/>
        <v>3086</v>
      </c>
      <c r="E61" s="136">
        <v>0.15</v>
      </c>
      <c r="F61" s="101">
        <v>0</v>
      </c>
      <c r="G61" s="95"/>
      <c r="H61" s="167">
        <f t="shared" si="0"/>
        <v>3630.5882352941176</v>
      </c>
      <c r="I61" s="64"/>
      <c r="J61" s="46"/>
      <c r="K61" s="46"/>
      <c r="L61" s="46"/>
      <c r="M61" s="21"/>
      <c r="N61" s="24"/>
      <c r="O61" s="21"/>
      <c r="P61" s="24"/>
      <c r="Q61" s="21"/>
      <c r="R61" s="21"/>
      <c r="S61" s="21"/>
      <c r="T61" s="21"/>
    </row>
    <row r="62" spans="1:20">
      <c r="A62" s="26">
        <v>1637</v>
      </c>
      <c r="B62" s="101">
        <v>0</v>
      </c>
      <c r="C62" s="95"/>
      <c r="D62" s="167">
        <f t="shared" si="2"/>
        <v>3086</v>
      </c>
      <c r="E62" s="136">
        <v>0.15</v>
      </c>
      <c r="F62" s="101">
        <v>0</v>
      </c>
      <c r="G62" s="95"/>
      <c r="H62" s="167">
        <f t="shared" si="0"/>
        <v>3630.5882352941176</v>
      </c>
      <c r="I62" s="64"/>
      <c r="J62" s="46"/>
      <c r="K62" s="46"/>
      <c r="L62" s="46"/>
      <c r="M62" s="21"/>
      <c r="N62" s="24"/>
      <c r="O62" s="21"/>
      <c r="P62" s="24"/>
      <c r="Q62" s="21"/>
      <c r="R62" s="21"/>
      <c r="S62" s="21"/>
      <c r="T62" s="21"/>
    </row>
    <row r="63" spans="1:20">
      <c r="A63" s="26">
        <v>1638</v>
      </c>
      <c r="B63" s="101">
        <v>0</v>
      </c>
      <c r="C63" s="95"/>
      <c r="D63" s="167">
        <f t="shared" si="2"/>
        <v>3086</v>
      </c>
      <c r="E63" s="136">
        <v>0.15</v>
      </c>
      <c r="F63" s="101">
        <v>0</v>
      </c>
      <c r="G63" s="95"/>
      <c r="H63" s="167">
        <f t="shared" si="0"/>
        <v>3630.5882352941176</v>
      </c>
      <c r="I63" s="64"/>
      <c r="J63" s="46"/>
      <c r="K63" s="46"/>
      <c r="L63" s="46"/>
      <c r="M63" s="21"/>
      <c r="N63" s="24"/>
      <c r="O63" s="21"/>
      <c r="P63" s="24"/>
      <c r="Q63" s="21"/>
      <c r="R63" s="21"/>
      <c r="S63" s="21"/>
      <c r="T63" s="21"/>
    </row>
    <row r="64" spans="1:20">
      <c r="A64" s="26">
        <v>1639</v>
      </c>
      <c r="B64" s="101">
        <v>0</v>
      </c>
      <c r="C64" s="95"/>
      <c r="D64" s="167">
        <f t="shared" si="2"/>
        <v>3086</v>
      </c>
      <c r="E64" s="136">
        <v>0.15</v>
      </c>
      <c r="F64" s="101">
        <v>0</v>
      </c>
      <c r="G64" s="95"/>
      <c r="H64" s="167">
        <f t="shared" si="0"/>
        <v>3630.5882352941176</v>
      </c>
      <c r="I64" s="64"/>
      <c r="J64" s="46"/>
      <c r="K64" s="46"/>
      <c r="L64" s="46"/>
      <c r="M64" s="21"/>
      <c r="N64" s="24"/>
      <c r="O64" s="21"/>
      <c r="P64" s="24"/>
      <c r="Q64" s="21"/>
      <c r="R64" s="21"/>
      <c r="S64" s="21"/>
      <c r="T64" s="21"/>
    </row>
    <row r="65" spans="1:20">
      <c r="A65" s="26">
        <v>1640</v>
      </c>
      <c r="B65" s="101">
        <v>0</v>
      </c>
      <c r="C65" s="95"/>
      <c r="D65" s="167">
        <f t="shared" si="2"/>
        <v>3086</v>
      </c>
      <c r="E65" s="136">
        <v>0.15</v>
      </c>
      <c r="F65" s="101">
        <v>0</v>
      </c>
      <c r="G65" s="95"/>
      <c r="H65" s="167">
        <f t="shared" si="0"/>
        <v>3630.5882352941176</v>
      </c>
      <c r="I65" s="64"/>
      <c r="J65" s="46"/>
      <c r="K65" s="46"/>
      <c r="L65" s="46"/>
      <c r="M65" s="21"/>
      <c r="N65" s="24"/>
      <c r="O65" s="21"/>
      <c r="P65" s="24"/>
      <c r="Q65" s="21"/>
      <c r="R65" s="21"/>
      <c r="S65" s="21"/>
      <c r="T65" s="21"/>
    </row>
    <row r="66" spans="1:20">
      <c r="A66" s="26">
        <v>1641</v>
      </c>
      <c r="B66" s="101">
        <v>260.39999999999998</v>
      </c>
      <c r="C66" s="95"/>
      <c r="D66" s="167">
        <v>2000</v>
      </c>
      <c r="E66" s="136">
        <v>0.15</v>
      </c>
      <c r="F66" s="101">
        <v>291.89999999999998</v>
      </c>
      <c r="G66" s="95"/>
      <c r="H66" s="167">
        <f>D66/(1-E66)</f>
        <v>2352.9411764705883</v>
      </c>
      <c r="I66" s="64"/>
      <c r="J66" s="46"/>
      <c r="K66" s="46"/>
      <c r="L66" s="46"/>
      <c r="M66" s="21"/>
      <c r="N66" s="24"/>
      <c r="O66" s="21"/>
      <c r="P66" s="24"/>
      <c r="Q66" s="21"/>
      <c r="R66" s="21"/>
      <c r="S66" s="21"/>
      <c r="T66" s="21"/>
    </row>
    <row r="67" spans="1:20">
      <c r="A67" s="26">
        <v>1642</v>
      </c>
      <c r="B67" s="101">
        <v>0</v>
      </c>
      <c r="C67" s="95"/>
      <c r="D67" s="167">
        <v>2000</v>
      </c>
      <c r="E67" s="136">
        <v>0.15</v>
      </c>
      <c r="F67" s="101">
        <v>0</v>
      </c>
      <c r="G67" s="95"/>
      <c r="H67" s="167">
        <f t="shared" si="0"/>
        <v>2352.9411764705883</v>
      </c>
      <c r="I67" s="64"/>
      <c r="J67" s="46"/>
      <c r="K67" s="46"/>
      <c r="L67" s="46"/>
      <c r="M67" s="21"/>
      <c r="N67" s="24"/>
      <c r="O67" s="21"/>
      <c r="P67" s="24"/>
      <c r="Q67" s="21"/>
      <c r="R67" s="21"/>
      <c r="S67" s="21"/>
      <c r="T67" s="21"/>
    </row>
    <row r="68" spans="1:20">
      <c r="A68" s="26">
        <v>1643</v>
      </c>
      <c r="B68" s="101">
        <v>0</v>
      </c>
      <c r="C68" s="95"/>
      <c r="D68" s="167">
        <v>2000</v>
      </c>
      <c r="E68" s="136">
        <v>0.15</v>
      </c>
      <c r="F68" s="101">
        <v>0</v>
      </c>
      <c r="G68" s="95"/>
      <c r="H68" s="167">
        <f t="shared" si="0"/>
        <v>2352.9411764705883</v>
      </c>
      <c r="I68" s="64"/>
      <c r="J68" s="46"/>
      <c r="K68" s="46"/>
      <c r="L68" s="46"/>
      <c r="M68" s="21"/>
      <c r="N68" s="24"/>
      <c r="O68" s="21"/>
      <c r="P68" s="24"/>
      <c r="Q68" s="21"/>
      <c r="R68" s="21"/>
      <c r="S68" s="21"/>
      <c r="T68" s="21"/>
    </row>
    <row r="69" spans="1:20">
      <c r="A69" s="26">
        <v>1644</v>
      </c>
      <c r="B69" s="101">
        <v>157.80000000000001</v>
      </c>
      <c r="C69" s="95"/>
      <c r="D69" s="167">
        <v>2000</v>
      </c>
      <c r="E69" s="136">
        <v>0.15</v>
      </c>
      <c r="F69" s="101">
        <v>178.7</v>
      </c>
      <c r="G69" s="95"/>
      <c r="H69" s="167">
        <f t="shared" ref="H69:H108" si="3">D69/(1-E69)</f>
        <v>2352.9411764705883</v>
      </c>
      <c r="I69" s="64"/>
      <c r="J69" s="46"/>
      <c r="K69" s="46"/>
      <c r="L69" s="46"/>
      <c r="M69" s="21"/>
      <c r="N69" s="24"/>
      <c r="O69" s="21"/>
      <c r="P69" s="24"/>
      <c r="Q69" s="21"/>
      <c r="R69" s="21"/>
      <c r="S69" s="21"/>
      <c r="T69" s="21"/>
    </row>
    <row r="70" spans="1:20">
      <c r="A70" s="26">
        <v>1645</v>
      </c>
      <c r="B70" s="101">
        <v>0</v>
      </c>
      <c r="C70" s="95"/>
      <c r="D70" s="167">
        <v>2000</v>
      </c>
      <c r="E70" s="136">
        <v>0.15</v>
      </c>
      <c r="F70" s="101">
        <v>0</v>
      </c>
      <c r="G70" s="95"/>
      <c r="H70" s="167">
        <f t="shared" si="3"/>
        <v>2352.9411764705883</v>
      </c>
      <c r="I70" s="64"/>
      <c r="J70" s="46"/>
      <c r="K70" s="46"/>
      <c r="L70" s="46"/>
      <c r="M70" s="21"/>
      <c r="N70" s="24"/>
      <c r="O70" s="21"/>
      <c r="P70" s="24"/>
      <c r="Q70" s="21"/>
      <c r="R70" s="21"/>
      <c r="S70" s="21"/>
      <c r="T70" s="21"/>
    </row>
    <row r="71" spans="1:20">
      <c r="A71" s="26">
        <v>1646</v>
      </c>
      <c r="B71" s="101">
        <v>1907.4</v>
      </c>
      <c r="C71" s="95"/>
      <c r="D71" s="167">
        <v>2000</v>
      </c>
      <c r="E71" s="136">
        <v>0.15</v>
      </c>
      <c r="F71" s="101">
        <v>2200</v>
      </c>
      <c r="G71" s="95"/>
      <c r="H71" s="167">
        <f t="shared" si="3"/>
        <v>2352.9411764705883</v>
      </c>
      <c r="I71" s="64"/>
      <c r="J71" s="46"/>
      <c r="K71" s="46"/>
      <c r="L71" s="46"/>
      <c r="M71" s="21"/>
      <c r="N71" s="24"/>
      <c r="O71" s="21"/>
      <c r="P71" s="24"/>
      <c r="Q71" s="21"/>
      <c r="R71" s="21"/>
      <c r="S71" s="21"/>
      <c r="T71" s="21"/>
    </row>
    <row r="72" spans="1:20">
      <c r="A72" s="26">
        <v>1647</v>
      </c>
      <c r="B72" s="101">
        <v>0</v>
      </c>
      <c r="C72" s="95"/>
      <c r="D72" s="167">
        <v>2000</v>
      </c>
      <c r="E72" s="136">
        <v>0.15</v>
      </c>
      <c r="F72" s="101">
        <v>0</v>
      </c>
      <c r="G72" s="95"/>
      <c r="H72" s="167">
        <f t="shared" si="3"/>
        <v>2352.9411764705883</v>
      </c>
      <c r="I72" s="64"/>
      <c r="J72" s="46"/>
      <c r="K72" s="46"/>
      <c r="L72" s="46"/>
      <c r="M72" s="21"/>
      <c r="N72" s="24"/>
      <c r="O72" s="21"/>
      <c r="P72" s="24"/>
      <c r="Q72" s="21"/>
      <c r="R72" s="21"/>
      <c r="S72" s="21"/>
      <c r="T72" s="21"/>
    </row>
    <row r="73" spans="1:20">
      <c r="A73" s="26">
        <v>1648</v>
      </c>
      <c r="B73" s="101">
        <v>0</v>
      </c>
      <c r="C73" s="95"/>
      <c r="D73" s="167">
        <v>2000</v>
      </c>
      <c r="E73" s="136">
        <v>0.15</v>
      </c>
      <c r="F73" s="101">
        <v>0</v>
      </c>
      <c r="G73" s="95"/>
      <c r="H73" s="167">
        <f t="shared" si="3"/>
        <v>2352.9411764705883</v>
      </c>
      <c r="I73" s="64"/>
      <c r="J73" s="46"/>
      <c r="K73" s="46"/>
      <c r="L73" s="46"/>
      <c r="M73" s="21"/>
      <c r="N73" s="24"/>
      <c r="O73" s="21"/>
      <c r="P73" s="24"/>
      <c r="Q73" s="21"/>
      <c r="R73" s="21"/>
      <c r="S73" s="21"/>
      <c r="T73" s="21"/>
    </row>
    <row r="74" spans="1:20">
      <c r="A74" s="26">
        <v>1649</v>
      </c>
      <c r="B74" s="101">
        <v>157.80000000000001</v>
      </c>
      <c r="C74" s="95"/>
      <c r="D74" s="167">
        <f>12344/4</f>
        <v>3086</v>
      </c>
      <c r="E74" s="136">
        <v>0.15</v>
      </c>
      <c r="F74" s="101">
        <v>178.7</v>
      </c>
      <c r="G74" s="95"/>
      <c r="H74" s="167">
        <f t="shared" si="3"/>
        <v>3630.5882352941176</v>
      </c>
      <c r="I74" s="64"/>
      <c r="J74" s="46"/>
      <c r="K74" s="140"/>
      <c r="L74" s="46"/>
      <c r="M74" s="21"/>
      <c r="N74" s="24"/>
      <c r="O74" s="21"/>
      <c r="P74" s="24"/>
      <c r="Q74" s="21"/>
      <c r="R74" s="21"/>
      <c r="S74" s="21"/>
      <c r="T74" s="21"/>
    </row>
    <row r="75" spans="1:20">
      <c r="A75" s="26">
        <v>1650</v>
      </c>
      <c r="B75" s="101">
        <v>1400.2</v>
      </c>
      <c r="C75" s="95"/>
      <c r="D75" s="167">
        <f t="shared" ref="D75:D89" si="4">SUM(D$91:D$96)/7</f>
        <v>3652.9842857142858</v>
      </c>
      <c r="E75" s="136">
        <v>0.15</v>
      </c>
      <c r="F75" s="101">
        <v>1627.1</v>
      </c>
      <c r="G75" s="95"/>
      <c r="H75" s="167">
        <f t="shared" si="3"/>
        <v>4297.6285714285714</v>
      </c>
      <c r="I75" s="64"/>
      <c r="J75" s="46"/>
      <c r="K75" s="46"/>
      <c r="L75" s="46"/>
      <c r="M75" s="21"/>
      <c r="N75" s="24"/>
      <c r="O75" s="21"/>
      <c r="P75" s="24"/>
      <c r="Q75" s="21"/>
      <c r="R75" s="21"/>
      <c r="S75" s="21"/>
      <c r="T75" s="21"/>
    </row>
    <row r="76" spans="1:20">
      <c r="A76" s="26">
        <v>1651</v>
      </c>
      <c r="B76" s="101">
        <v>208.9</v>
      </c>
      <c r="C76" s="95"/>
      <c r="D76" s="167">
        <f t="shared" si="4"/>
        <v>3652.9842857142858</v>
      </c>
      <c r="E76" s="136">
        <v>0.15</v>
      </c>
      <c r="F76" s="101">
        <v>244.3</v>
      </c>
      <c r="G76" s="95"/>
      <c r="H76" s="167">
        <f t="shared" si="3"/>
        <v>4297.6285714285714</v>
      </c>
      <c r="I76" s="64"/>
      <c r="J76" s="46"/>
      <c r="K76" s="46"/>
      <c r="L76" s="46"/>
      <c r="M76" s="21"/>
      <c r="N76" s="24"/>
      <c r="O76" s="21"/>
      <c r="P76" s="24"/>
      <c r="Q76" s="21"/>
      <c r="R76" s="21"/>
      <c r="S76" s="21"/>
      <c r="T76" s="21"/>
    </row>
    <row r="77" spans="1:20">
      <c r="A77" s="26">
        <v>1652</v>
      </c>
      <c r="B77" s="101">
        <v>564.6</v>
      </c>
      <c r="C77" s="95"/>
      <c r="D77" s="167">
        <f t="shared" si="4"/>
        <v>3652.9842857142858</v>
      </c>
      <c r="E77" s="136">
        <v>0.15</v>
      </c>
      <c r="F77" s="101">
        <v>649.9</v>
      </c>
      <c r="G77" s="95"/>
      <c r="H77" s="167">
        <f t="shared" si="3"/>
        <v>4297.6285714285714</v>
      </c>
      <c r="I77" s="64"/>
      <c r="J77" s="46"/>
      <c r="K77" s="46"/>
      <c r="L77" s="46"/>
      <c r="M77" s="21"/>
      <c r="N77" s="24"/>
      <c r="O77" s="21"/>
      <c r="P77" s="24"/>
      <c r="Q77" s="21"/>
      <c r="R77" s="21"/>
      <c r="S77" s="21"/>
      <c r="T77" s="21"/>
    </row>
    <row r="78" spans="1:20">
      <c r="A78" s="26">
        <v>1653</v>
      </c>
      <c r="B78" s="101">
        <v>355.7</v>
      </c>
      <c r="C78" s="95"/>
      <c r="D78" s="167">
        <f t="shared" si="4"/>
        <v>3652.9842857142858</v>
      </c>
      <c r="E78" s="136">
        <v>0.15</v>
      </c>
      <c r="F78" s="101">
        <v>405.6</v>
      </c>
      <c r="G78" s="95"/>
      <c r="H78" s="167">
        <f t="shared" si="3"/>
        <v>4297.6285714285714</v>
      </c>
      <c r="I78" s="64"/>
      <c r="J78" s="46"/>
      <c r="K78" s="46"/>
      <c r="L78" s="46"/>
      <c r="M78" s="21"/>
      <c r="N78" s="24"/>
      <c r="O78" s="21"/>
      <c r="P78" s="24"/>
      <c r="Q78" s="21"/>
      <c r="R78" s="21"/>
      <c r="S78" s="21"/>
      <c r="T78" s="21"/>
    </row>
    <row r="79" spans="1:20">
      <c r="A79" s="26">
        <v>1654</v>
      </c>
      <c r="B79" s="101">
        <v>0</v>
      </c>
      <c r="C79" s="95"/>
      <c r="D79" s="167">
        <f t="shared" si="4"/>
        <v>3652.9842857142858</v>
      </c>
      <c r="E79" s="136">
        <v>0.15</v>
      </c>
      <c r="F79" s="101">
        <v>0</v>
      </c>
      <c r="G79" s="95"/>
      <c r="H79" s="167">
        <f t="shared" si="3"/>
        <v>4297.6285714285714</v>
      </c>
      <c r="I79" s="64"/>
      <c r="J79" s="46"/>
      <c r="K79" s="46"/>
      <c r="L79" s="46"/>
      <c r="M79" s="21"/>
      <c r="N79" s="24"/>
      <c r="O79" s="21"/>
      <c r="P79" s="24"/>
      <c r="Q79" s="21"/>
      <c r="R79" s="21"/>
      <c r="S79" s="21"/>
      <c r="T79" s="21"/>
    </row>
    <row r="80" spans="1:20">
      <c r="A80" s="26">
        <v>1655</v>
      </c>
      <c r="B80" s="101">
        <v>0</v>
      </c>
      <c r="C80" s="95"/>
      <c r="D80" s="167">
        <f t="shared" si="4"/>
        <v>3652.9842857142858</v>
      </c>
      <c r="E80" s="136">
        <v>0.15</v>
      </c>
      <c r="F80" s="101">
        <v>0</v>
      </c>
      <c r="G80" s="95"/>
      <c r="H80" s="167">
        <f t="shared" si="3"/>
        <v>4297.6285714285714</v>
      </c>
      <c r="I80" s="64"/>
      <c r="J80" s="46"/>
      <c r="K80" s="46"/>
      <c r="L80" s="46"/>
      <c r="M80" s="21"/>
      <c r="N80" s="24"/>
      <c r="O80" s="21"/>
      <c r="P80" s="24"/>
      <c r="Q80" s="21"/>
      <c r="R80" s="21"/>
      <c r="S80" s="21"/>
      <c r="T80" s="21"/>
    </row>
    <row r="81" spans="1:20">
      <c r="A81" s="26">
        <v>1656</v>
      </c>
      <c r="B81" s="101">
        <v>0</v>
      </c>
      <c r="C81" s="95"/>
      <c r="D81" s="167">
        <f t="shared" si="4"/>
        <v>3652.9842857142858</v>
      </c>
      <c r="E81" s="136">
        <v>0.15</v>
      </c>
      <c r="F81" s="101">
        <v>0</v>
      </c>
      <c r="G81" s="95"/>
      <c r="H81" s="167">
        <f t="shared" si="3"/>
        <v>4297.6285714285714</v>
      </c>
      <c r="I81" s="64"/>
      <c r="J81" s="46"/>
      <c r="K81" s="46"/>
      <c r="L81" s="46"/>
      <c r="M81" s="21"/>
      <c r="N81" s="24"/>
      <c r="O81" s="21"/>
      <c r="P81" s="24"/>
      <c r="Q81" s="21"/>
      <c r="R81" s="21"/>
      <c r="S81" s="21"/>
      <c r="T81" s="21"/>
    </row>
    <row r="82" spans="1:20">
      <c r="A82" s="26">
        <v>1657</v>
      </c>
      <c r="B82" s="101">
        <v>0</v>
      </c>
      <c r="C82" s="95"/>
      <c r="D82" s="167">
        <f t="shared" si="4"/>
        <v>3652.9842857142858</v>
      </c>
      <c r="E82" s="136">
        <v>0.15</v>
      </c>
      <c r="F82" s="101">
        <v>0</v>
      </c>
      <c r="G82" s="95"/>
      <c r="H82" s="167">
        <f t="shared" si="3"/>
        <v>4297.6285714285714</v>
      </c>
      <c r="I82" s="64"/>
      <c r="J82" s="46"/>
      <c r="K82" s="46"/>
      <c r="L82" s="46"/>
      <c r="M82" s="21"/>
      <c r="N82" s="24"/>
      <c r="O82" s="21"/>
      <c r="P82" s="24"/>
      <c r="Q82" s="21"/>
      <c r="R82" s="21"/>
      <c r="S82" s="21"/>
      <c r="T82" s="21"/>
    </row>
    <row r="83" spans="1:20">
      <c r="A83" s="26">
        <v>1658</v>
      </c>
      <c r="B83" s="101">
        <v>0</v>
      </c>
      <c r="C83" s="95"/>
      <c r="D83" s="167">
        <f t="shared" si="4"/>
        <v>3652.9842857142858</v>
      </c>
      <c r="E83" s="136">
        <v>0.15</v>
      </c>
      <c r="F83" s="101">
        <v>0</v>
      </c>
      <c r="G83" s="95"/>
      <c r="H83" s="167">
        <f t="shared" si="3"/>
        <v>4297.6285714285714</v>
      </c>
      <c r="I83" s="64"/>
      <c r="J83" s="46"/>
      <c r="K83" s="46"/>
      <c r="L83" s="46"/>
      <c r="M83" s="21"/>
      <c r="N83" s="24"/>
      <c r="O83" s="21"/>
      <c r="P83" s="24"/>
      <c r="Q83" s="21"/>
      <c r="R83" s="21"/>
      <c r="S83" s="21"/>
      <c r="T83" s="21"/>
    </row>
    <row r="84" spans="1:20">
      <c r="A84" s="26">
        <v>1659</v>
      </c>
      <c r="B84" s="101">
        <v>0</v>
      </c>
      <c r="C84" s="95"/>
      <c r="D84" s="167">
        <f t="shared" si="4"/>
        <v>3652.9842857142858</v>
      </c>
      <c r="E84" s="136">
        <v>0.15</v>
      </c>
      <c r="F84" s="101">
        <v>0</v>
      </c>
      <c r="G84" s="95"/>
      <c r="H84" s="167">
        <f t="shared" si="3"/>
        <v>4297.6285714285714</v>
      </c>
      <c r="I84" s="64"/>
      <c r="J84" s="46"/>
      <c r="K84" s="46"/>
      <c r="L84" s="46"/>
      <c r="M84" s="21"/>
      <c r="N84" s="24"/>
      <c r="O84" s="21"/>
      <c r="P84" s="24"/>
      <c r="Q84" s="21"/>
      <c r="R84" s="21"/>
      <c r="S84" s="21"/>
      <c r="T84" s="21"/>
    </row>
    <row r="85" spans="1:20">
      <c r="A85" s="26">
        <v>1660</v>
      </c>
      <c r="B85" s="101">
        <v>0</v>
      </c>
      <c r="C85" s="95"/>
      <c r="D85" s="167">
        <f t="shared" si="4"/>
        <v>3652.9842857142858</v>
      </c>
      <c r="E85" s="136">
        <v>0.15</v>
      </c>
      <c r="F85" s="101">
        <v>0</v>
      </c>
      <c r="G85" s="95"/>
      <c r="H85" s="167">
        <f t="shared" si="3"/>
        <v>4297.6285714285714</v>
      </c>
      <c r="I85" s="64"/>
      <c r="J85" s="46"/>
      <c r="K85" s="46"/>
      <c r="L85" s="46"/>
      <c r="M85" s="21"/>
      <c r="N85" s="24"/>
      <c r="O85" s="21"/>
      <c r="P85" s="24"/>
      <c r="Q85" s="21"/>
      <c r="R85" s="21"/>
      <c r="S85" s="21"/>
      <c r="T85" s="21"/>
    </row>
    <row r="86" spans="1:20">
      <c r="A86" s="26">
        <v>1661</v>
      </c>
      <c r="B86" s="101">
        <v>0</v>
      </c>
      <c r="C86" s="95"/>
      <c r="D86" s="167">
        <f t="shared" si="4"/>
        <v>3652.9842857142858</v>
      </c>
      <c r="E86" s="136">
        <v>0.15</v>
      </c>
      <c r="F86" s="101">
        <v>0</v>
      </c>
      <c r="G86" s="95"/>
      <c r="H86" s="167">
        <f t="shared" si="3"/>
        <v>4297.6285714285714</v>
      </c>
      <c r="I86" s="64"/>
      <c r="J86" s="46"/>
      <c r="K86" s="46"/>
      <c r="L86" s="46"/>
      <c r="M86" s="21"/>
      <c r="N86" s="24"/>
      <c r="O86" s="21"/>
      <c r="P86" s="24"/>
      <c r="Q86" s="21"/>
      <c r="R86" s="21"/>
      <c r="S86" s="21"/>
      <c r="T86" s="21"/>
    </row>
    <row r="87" spans="1:20">
      <c r="A87" s="26">
        <v>1662</v>
      </c>
      <c r="B87" s="101">
        <v>0</v>
      </c>
      <c r="C87" s="95"/>
      <c r="D87" s="167">
        <f t="shared" si="4"/>
        <v>3652.9842857142858</v>
      </c>
      <c r="E87" s="136">
        <v>0.15</v>
      </c>
      <c r="F87" s="101">
        <v>0</v>
      </c>
      <c r="G87" s="95"/>
      <c r="H87" s="167">
        <f t="shared" si="3"/>
        <v>4297.6285714285714</v>
      </c>
      <c r="I87" s="64"/>
      <c r="J87" s="46"/>
      <c r="K87" s="46"/>
      <c r="L87" s="46"/>
      <c r="M87" s="21"/>
      <c r="N87" s="24"/>
      <c r="O87" s="21"/>
      <c r="P87" s="24"/>
      <c r="Q87" s="21"/>
      <c r="R87" s="21"/>
      <c r="S87" s="21"/>
      <c r="T87" s="21"/>
    </row>
    <row r="88" spans="1:20">
      <c r="A88" s="26">
        <v>1663</v>
      </c>
      <c r="B88" s="101">
        <v>0</v>
      </c>
      <c r="C88" s="95"/>
      <c r="D88" s="167">
        <f t="shared" si="4"/>
        <v>3652.9842857142858</v>
      </c>
      <c r="E88" s="136">
        <v>0.15</v>
      </c>
      <c r="F88" s="101">
        <v>0</v>
      </c>
      <c r="G88" s="95"/>
      <c r="H88" s="167">
        <f t="shared" si="3"/>
        <v>4297.6285714285714</v>
      </c>
      <c r="I88" s="64"/>
      <c r="J88" s="46"/>
      <c r="K88" s="46"/>
      <c r="L88" s="46"/>
      <c r="M88" s="21"/>
      <c r="N88" s="24"/>
      <c r="O88" s="21"/>
      <c r="P88" s="24"/>
      <c r="Q88" s="21"/>
      <c r="R88" s="21"/>
      <c r="S88" s="21"/>
      <c r="T88" s="21"/>
    </row>
    <row r="89" spans="1:20">
      <c r="A89" s="26">
        <v>1664</v>
      </c>
      <c r="B89" s="101">
        <v>627.9</v>
      </c>
      <c r="C89" s="95"/>
      <c r="D89" s="167">
        <f t="shared" si="4"/>
        <v>3652.9842857142858</v>
      </c>
      <c r="E89" s="136">
        <v>0.15</v>
      </c>
      <c r="F89" s="101">
        <v>706.4</v>
      </c>
      <c r="G89" s="95"/>
      <c r="H89" s="167">
        <f t="shared" si="3"/>
        <v>4297.6285714285714</v>
      </c>
      <c r="I89" s="64"/>
      <c r="J89" s="46"/>
      <c r="K89" s="46"/>
      <c r="L89" s="46"/>
      <c r="M89" s="21"/>
      <c r="N89" s="24"/>
      <c r="O89" s="21"/>
      <c r="P89" s="24"/>
      <c r="Q89" s="21"/>
      <c r="R89" s="21"/>
      <c r="S89" s="21"/>
      <c r="T89" s="21"/>
    </row>
    <row r="90" spans="1:20">
      <c r="A90" s="26">
        <v>1665</v>
      </c>
      <c r="B90" s="101">
        <v>355.71120000000002</v>
      </c>
      <c r="C90" s="95"/>
      <c r="D90" s="167">
        <f>SUM(D$91:D$96)/7</f>
        <v>3652.9842857142858</v>
      </c>
      <c r="E90" s="136">
        <v>0.15</v>
      </c>
      <c r="F90" s="101">
        <v>405.6</v>
      </c>
      <c r="G90" s="95"/>
      <c r="H90" s="167">
        <f t="shared" si="3"/>
        <v>4297.6285714285714</v>
      </c>
      <c r="I90" s="64"/>
      <c r="J90" s="46"/>
      <c r="K90" s="46"/>
      <c r="L90" s="46"/>
      <c r="M90" s="21"/>
      <c r="N90" s="24"/>
      <c r="O90" s="21"/>
      <c r="P90" s="24"/>
      <c r="Q90" s="21"/>
      <c r="R90" s="21"/>
      <c r="S90" s="21"/>
      <c r="T90" s="21"/>
    </row>
    <row r="91" spans="1:20">
      <c r="A91" s="26">
        <v>1666</v>
      </c>
      <c r="B91" s="101">
        <v>0</v>
      </c>
      <c r="C91" s="95"/>
      <c r="D91" s="167">
        <f t="shared" ref="D91:D97" si="5">H91*(1-E91)</f>
        <v>4822.5600000000004</v>
      </c>
      <c r="E91" s="136">
        <v>0.15</v>
      </c>
      <c r="F91" s="101">
        <v>0</v>
      </c>
      <c r="G91" s="95"/>
      <c r="H91" s="167">
        <f>Angola!P8</f>
        <v>5673.6</v>
      </c>
      <c r="I91" s="64"/>
      <c r="J91" s="46"/>
      <c r="K91" s="46"/>
      <c r="L91" s="46"/>
      <c r="M91" s="21"/>
      <c r="N91" s="24"/>
      <c r="O91" s="21"/>
      <c r="P91" s="24"/>
      <c r="Q91" s="21"/>
      <c r="R91" s="21"/>
      <c r="S91" s="21"/>
      <c r="T91" s="21"/>
    </row>
    <row r="92" spans="1:20">
      <c r="A92" s="26">
        <v>1667</v>
      </c>
      <c r="B92" s="101">
        <v>208.9</v>
      </c>
      <c r="C92" s="95"/>
      <c r="D92" s="167">
        <f t="shared" si="5"/>
        <v>4955.67</v>
      </c>
      <c r="E92" s="136">
        <v>0.15</v>
      </c>
      <c r="F92" s="101">
        <v>244.3</v>
      </c>
      <c r="G92" s="95"/>
      <c r="H92" s="167">
        <f>Angola!P9</f>
        <v>5830.2</v>
      </c>
      <c r="I92" s="64"/>
      <c r="J92" s="46"/>
      <c r="K92" s="46"/>
      <c r="L92" s="46"/>
      <c r="M92" s="21"/>
      <c r="N92" s="24"/>
      <c r="O92" s="21"/>
      <c r="P92" s="24"/>
      <c r="Q92" s="21"/>
      <c r="R92" s="21"/>
      <c r="S92" s="21"/>
      <c r="T92" s="21"/>
    </row>
    <row r="93" spans="1:20">
      <c r="A93" s="26">
        <v>1668</v>
      </c>
      <c r="B93" s="101">
        <v>0</v>
      </c>
      <c r="C93" s="95"/>
      <c r="D93" s="167">
        <f t="shared" si="5"/>
        <v>4869.2249999999995</v>
      </c>
      <c r="E93" s="136">
        <v>0.15</v>
      </c>
      <c r="F93" s="101">
        <v>0</v>
      </c>
      <c r="G93" s="95"/>
      <c r="H93" s="167">
        <f>Angola!P10</f>
        <v>5728.5</v>
      </c>
      <c r="I93" s="64"/>
      <c r="J93" s="46"/>
      <c r="K93" s="46"/>
      <c r="L93" s="46"/>
      <c r="M93" s="21"/>
      <c r="N93" s="24"/>
      <c r="O93" s="21"/>
      <c r="P93" s="24"/>
      <c r="Q93" s="21"/>
      <c r="R93" s="21"/>
      <c r="S93" s="21"/>
      <c r="T93" s="21"/>
    </row>
    <row r="94" spans="1:20">
      <c r="A94" s="26">
        <v>1669</v>
      </c>
      <c r="B94" s="101">
        <v>0</v>
      </c>
      <c r="C94" s="95"/>
      <c r="D94" s="167">
        <f t="shared" si="5"/>
        <v>3852.5400000000004</v>
      </c>
      <c r="E94" s="136">
        <v>0.15</v>
      </c>
      <c r="F94" s="101">
        <v>0</v>
      </c>
      <c r="G94" s="95"/>
      <c r="H94" s="167">
        <f>Angola!P11</f>
        <v>4532.4000000000005</v>
      </c>
      <c r="I94" s="64"/>
      <c r="J94" s="46"/>
      <c r="K94" s="46"/>
      <c r="L94" s="46"/>
      <c r="M94" s="21"/>
      <c r="N94" s="24"/>
      <c r="O94" s="21"/>
      <c r="P94" s="24"/>
      <c r="Q94" s="21"/>
      <c r="R94" s="21"/>
      <c r="S94" s="21"/>
      <c r="T94" s="21"/>
    </row>
    <row r="95" spans="1:20">
      <c r="A95" s="26">
        <v>1670</v>
      </c>
      <c r="B95" s="101">
        <v>0</v>
      </c>
      <c r="C95" s="95"/>
      <c r="D95" s="167">
        <f t="shared" si="5"/>
        <v>4599.5625</v>
      </c>
      <c r="E95" s="136">
        <v>0.15</v>
      </c>
      <c r="F95" s="101">
        <v>0</v>
      </c>
      <c r="G95" s="95"/>
      <c r="H95" s="167">
        <f>Angola!P12</f>
        <v>5411.25</v>
      </c>
      <c r="I95" s="64"/>
      <c r="J95" s="46"/>
      <c r="K95" s="46"/>
      <c r="L95" s="46"/>
      <c r="M95" s="21"/>
      <c r="N95" s="24"/>
      <c r="O95" s="21"/>
      <c r="P95" s="24"/>
      <c r="Q95" s="21"/>
      <c r="R95" s="21"/>
      <c r="S95" s="21"/>
      <c r="T95" s="21"/>
    </row>
    <row r="96" spans="1:20">
      <c r="A96" s="26">
        <v>1671</v>
      </c>
      <c r="B96" s="101">
        <v>1257.9000000000001</v>
      </c>
      <c r="C96" s="95"/>
      <c r="D96" s="167">
        <f t="shared" si="5"/>
        <v>2471.3325</v>
      </c>
      <c r="E96" s="136">
        <v>0.15</v>
      </c>
      <c r="F96" s="101">
        <v>1429.6</v>
      </c>
      <c r="G96" s="95"/>
      <c r="H96" s="167">
        <f>Angola!P13</f>
        <v>2907.4500000000003</v>
      </c>
      <c r="I96" s="64"/>
      <c r="J96" s="46"/>
      <c r="K96" s="46"/>
      <c r="L96" s="46"/>
      <c r="M96" s="21"/>
      <c r="N96" s="24"/>
      <c r="O96" s="21"/>
      <c r="P96" s="24"/>
      <c r="Q96" s="21"/>
      <c r="R96" s="21"/>
      <c r="S96" s="21"/>
      <c r="T96" s="21"/>
    </row>
    <row r="97" spans="1:20">
      <c r="A97" s="26">
        <v>1672</v>
      </c>
      <c r="B97" s="101">
        <v>208.9</v>
      </c>
      <c r="C97" s="95"/>
      <c r="D97" s="167">
        <f t="shared" si="5"/>
        <v>2527.9425000000001</v>
      </c>
      <c r="E97" s="136">
        <v>0.15</v>
      </c>
      <c r="F97" s="101">
        <v>244.3</v>
      </c>
      <c r="G97" s="95"/>
      <c r="H97" s="167">
        <f>Angola!P14</f>
        <v>2974.05</v>
      </c>
      <c r="I97" s="64"/>
      <c r="J97" s="46"/>
      <c r="K97" s="46"/>
      <c r="L97" s="46"/>
      <c r="M97" s="21"/>
      <c r="N97" s="24"/>
      <c r="O97" s="21"/>
      <c r="P97" s="24"/>
      <c r="Q97" s="21"/>
      <c r="R97" s="21"/>
      <c r="S97" s="21"/>
      <c r="T97" s="21"/>
    </row>
    <row r="98" spans="1:20">
      <c r="A98" s="26">
        <v>1673</v>
      </c>
      <c r="B98" s="101">
        <v>0</v>
      </c>
      <c r="C98" s="95"/>
      <c r="D98" s="167">
        <f>SUM(D$91:D$96)/7</f>
        <v>3652.9842857142858</v>
      </c>
      <c r="E98" s="136">
        <v>0.15</v>
      </c>
      <c r="F98" s="101">
        <v>0</v>
      </c>
      <c r="G98" s="95"/>
      <c r="H98" s="167">
        <f t="shared" si="3"/>
        <v>4297.6285714285714</v>
      </c>
      <c r="I98" s="64"/>
      <c r="J98" s="46"/>
      <c r="K98" s="46"/>
      <c r="L98" s="46"/>
      <c r="M98" s="21"/>
      <c r="N98" s="24"/>
      <c r="O98" s="21"/>
      <c r="P98" s="24"/>
      <c r="Q98" s="21"/>
      <c r="R98" s="21"/>
      <c r="S98" s="21"/>
      <c r="T98" s="21"/>
    </row>
    <row r="99" spans="1:20">
      <c r="A99" s="26">
        <v>1674</v>
      </c>
      <c r="B99" s="101">
        <v>0</v>
      </c>
      <c r="C99" s="95"/>
      <c r="D99" s="167">
        <f>SUM(D$91:D$96)/7</f>
        <v>3652.9842857142858</v>
      </c>
      <c r="E99" s="136">
        <v>0.15</v>
      </c>
      <c r="F99" s="101">
        <v>0</v>
      </c>
      <c r="G99" s="95"/>
      <c r="H99" s="167">
        <f t="shared" si="3"/>
        <v>4297.6285714285714</v>
      </c>
      <c r="I99" s="64"/>
      <c r="J99" s="46"/>
      <c r="K99" s="46"/>
      <c r="L99" s="46"/>
      <c r="M99" s="21"/>
      <c r="N99" s="24"/>
      <c r="O99" s="21"/>
      <c r="P99" s="24"/>
      <c r="Q99" s="21"/>
      <c r="R99" s="21"/>
      <c r="S99" s="21"/>
      <c r="T99" s="21"/>
    </row>
    <row r="100" spans="1:20">
      <c r="A100" s="26">
        <v>1675</v>
      </c>
      <c r="B100" s="101">
        <v>0</v>
      </c>
      <c r="C100" s="95"/>
      <c r="D100" s="167">
        <f>SUM(D$91:D$96)/7</f>
        <v>3652.9842857142858</v>
      </c>
      <c r="E100" s="136">
        <v>0.15</v>
      </c>
      <c r="F100" s="101">
        <v>0</v>
      </c>
      <c r="G100" s="95"/>
      <c r="H100" s="167">
        <f t="shared" si="3"/>
        <v>4297.6285714285714</v>
      </c>
      <c r="I100" s="64"/>
      <c r="J100" s="46"/>
      <c r="K100" s="46"/>
      <c r="L100" s="46"/>
      <c r="M100" s="21"/>
      <c r="N100" s="24"/>
      <c r="O100" s="21"/>
      <c r="P100" s="24"/>
      <c r="Q100" s="21"/>
      <c r="R100" s="21"/>
      <c r="S100" s="21"/>
      <c r="T100" s="21"/>
    </row>
    <row r="101" spans="1:20">
      <c r="A101" s="26">
        <v>1676</v>
      </c>
      <c r="B101" s="101">
        <v>469.27480000000003</v>
      </c>
      <c r="C101" s="95"/>
      <c r="D101" s="167">
        <f>SUM(D$91:D$96)/7</f>
        <v>3652.9842857142858</v>
      </c>
      <c r="E101" s="136">
        <v>0.15</v>
      </c>
      <c r="F101" s="101">
        <v>536.20000000000005</v>
      </c>
      <c r="G101" s="95"/>
      <c r="H101" s="167">
        <f t="shared" si="3"/>
        <v>4297.6285714285714</v>
      </c>
      <c r="I101" s="64"/>
      <c r="J101" s="46"/>
      <c r="K101" s="46"/>
      <c r="L101" s="46"/>
      <c r="M101" s="21"/>
      <c r="N101" s="24"/>
      <c r="O101" s="21"/>
      <c r="P101" s="24"/>
      <c r="Q101" s="21"/>
      <c r="R101" s="21"/>
      <c r="S101" s="21"/>
      <c r="T101" s="21"/>
    </row>
    <row r="102" spans="1:20">
      <c r="A102" s="26">
        <v>1677</v>
      </c>
      <c r="B102" s="101">
        <v>417.8</v>
      </c>
      <c r="C102" s="95"/>
      <c r="D102" s="167">
        <f>SUM(D$91:D$96)/7</f>
        <v>3652.9842857142858</v>
      </c>
      <c r="E102" s="136">
        <v>0.15</v>
      </c>
      <c r="F102" s="101">
        <v>488.6</v>
      </c>
      <c r="G102" s="95"/>
      <c r="H102" s="167">
        <f t="shared" si="3"/>
        <v>4297.6285714285714</v>
      </c>
      <c r="I102" s="64"/>
      <c r="J102" s="46"/>
      <c r="K102" s="46"/>
      <c r="L102" s="46"/>
      <c r="M102" s="21"/>
      <c r="N102" s="24"/>
      <c r="O102" s="21"/>
      <c r="P102" s="24"/>
      <c r="Q102" s="21"/>
      <c r="R102" s="21"/>
      <c r="S102" s="21"/>
      <c r="T102" s="21"/>
    </row>
    <row r="103" spans="1:20">
      <c r="A103" s="26">
        <v>1678</v>
      </c>
      <c r="B103" s="101">
        <v>711.4</v>
      </c>
      <c r="C103" s="95"/>
      <c r="D103" s="167">
        <f t="shared" ref="D103:D108" si="6">SUM(D$109:D$119)/11</f>
        <v>3142.9171948051949</v>
      </c>
      <c r="E103" s="136">
        <v>0.15</v>
      </c>
      <c r="F103" s="101">
        <v>811.2</v>
      </c>
      <c r="G103" s="95"/>
      <c r="H103" s="167">
        <f t="shared" si="3"/>
        <v>3697.549640947288</v>
      </c>
      <c r="I103" s="64"/>
      <c r="J103" s="46"/>
      <c r="K103" s="46"/>
      <c r="L103" s="46"/>
      <c r="M103" s="21"/>
      <c r="N103" s="24"/>
      <c r="O103" s="21"/>
      <c r="P103" s="24"/>
      <c r="Q103" s="21"/>
      <c r="R103" s="21"/>
      <c r="S103" s="21"/>
      <c r="T103" s="21"/>
    </row>
    <row r="104" spans="1:20">
      <c r="A104" s="26">
        <v>1679</v>
      </c>
      <c r="B104" s="101">
        <v>549.03679999999997</v>
      </c>
      <c r="C104" s="95"/>
      <c r="D104" s="167">
        <f t="shared" si="6"/>
        <v>3142.9171948051949</v>
      </c>
      <c r="E104" s="136">
        <v>0.15</v>
      </c>
      <c r="F104" s="101">
        <v>616.70000000000005</v>
      </c>
      <c r="G104" s="95"/>
      <c r="H104" s="167">
        <f t="shared" si="3"/>
        <v>3697.549640947288</v>
      </c>
      <c r="I104" s="64"/>
      <c r="J104" s="46"/>
      <c r="K104" s="46"/>
      <c r="L104" s="46"/>
      <c r="M104" s="21"/>
      <c r="N104" s="24"/>
      <c r="O104" s="21"/>
      <c r="P104" s="24"/>
      <c r="Q104" s="21"/>
      <c r="R104" s="21"/>
      <c r="S104" s="21"/>
      <c r="T104" s="21"/>
    </row>
    <row r="105" spans="1:20">
      <c r="A105" s="26">
        <v>1680</v>
      </c>
      <c r="B105" s="101">
        <v>1505.7</v>
      </c>
      <c r="C105" s="95"/>
      <c r="D105" s="167">
        <f t="shared" si="6"/>
        <v>3142.9171948051949</v>
      </c>
      <c r="E105" s="136">
        <v>0.15</v>
      </c>
      <c r="F105" s="101">
        <v>1720.6</v>
      </c>
      <c r="G105" s="95"/>
      <c r="H105" s="167">
        <f t="shared" si="3"/>
        <v>3697.549640947288</v>
      </c>
      <c r="I105" s="64"/>
      <c r="J105" s="46"/>
      <c r="K105" s="46"/>
      <c r="L105" s="46"/>
      <c r="M105" s="21"/>
      <c r="N105" s="24"/>
      <c r="O105" s="21"/>
      <c r="P105" s="24"/>
      <c r="Q105" s="21"/>
      <c r="R105" s="21"/>
      <c r="S105" s="21"/>
      <c r="T105" s="21"/>
    </row>
    <row r="106" spans="1:20">
      <c r="A106" s="26">
        <v>1681</v>
      </c>
      <c r="B106" s="101">
        <v>345.46899999999999</v>
      </c>
      <c r="C106" s="95"/>
      <c r="D106" s="167">
        <f t="shared" si="6"/>
        <v>3142.9171948051949</v>
      </c>
      <c r="E106" s="136">
        <v>0.15</v>
      </c>
      <c r="F106" s="101">
        <v>388.9</v>
      </c>
      <c r="G106" s="95"/>
      <c r="H106" s="167">
        <f t="shared" si="3"/>
        <v>3697.549640947288</v>
      </c>
      <c r="I106" s="64"/>
      <c r="J106" s="46"/>
      <c r="K106" s="46"/>
      <c r="L106" s="46"/>
      <c r="M106" s="21"/>
      <c r="N106" s="24"/>
      <c r="O106" s="21"/>
      <c r="P106" s="24"/>
      <c r="Q106" s="21"/>
      <c r="R106" s="21"/>
      <c r="S106" s="21"/>
      <c r="T106" s="21"/>
    </row>
    <row r="107" spans="1:20">
      <c r="A107" s="26">
        <v>1682</v>
      </c>
      <c r="B107" s="101">
        <v>319.3</v>
      </c>
      <c r="C107" s="95"/>
      <c r="D107" s="167">
        <f t="shared" si="6"/>
        <v>3142.9171948051949</v>
      </c>
      <c r="E107" s="136">
        <v>0.15</v>
      </c>
      <c r="F107" s="101">
        <v>357.2</v>
      </c>
      <c r="G107" s="95"/>
      <c r="H107" s="167">
        <f t="shared" si="3"/>
        <v>3697.549640947288</v>
      </c>
      <c r="I107" s="64"/>
      <c r="J107" s="46"/>
      <c r="K107" s="140"/>
      <c r="L107" s="46"/>
      <c r="M107" s="21"/>
      <c r="N107" s="24"/>
      <c r="O107" s="21"/>
      <c r="P107" s="24"/>
      <c r="Q107" s="21"/>
      <c r="R107" s="21"/>
      <c r="S107" s="21"/>
      <c r="T107" s="21"/>
    </row>
    <row r="108" spans="1:20">
      <c r="A108" s="26">
        <v>1683</v>
      </c>
      <c r="B108" s="101">
        <v>105.3</v>
      </c>
      <c r="C108" s="95"/>
      <c r="D108" s="167">
        <f t="shared" si="6"/>
        <v>3142.9171948051949</v>
      </c>
      <c r="E108" s="136">
        <v>0.15</v>
      </c>
      <c r="F108" s="101">
        <v>117.7</v>
      </c>
      <c r="G108" s="95"/>
      <c r="H108" s="167">
        <f t="shared" si="3"/>
        <v>3697.549640947288</v>
      </c>
      <c r="I108" s="64"/>
      <c r="J108" s="46"/>
      <c r="K108" s="24"/>
      <c r="L108" s="21"/>
      <c r="M108" s="24"/>
      <c r="N108" s="24"/>
      <c r="O108" s="21"/>
      <c r="P108" s="21"/>
      <c r="Q108" s="21"/>
      <c r="R108" s="21"/>
      <c r="S108" s="21"/>
      <c r="T108" s="21"/>
    </row>
    <row r="109" spans="1:20">
      <c r="A109" s="26">
        <v>1684</v>
      </c>
      <c r="B109" s="101">
        <v>1466.7</v>
      </c>
      <c r="C109" s="102">
        <v>0.5</v>
      </c>
      <c r="D109" s="9">
        <f t="shared" ref="D109:D114" si="7">B109/0.5</f>
        <v>2933.4</v>
      </c>
      <c r="E109" s="136"/>
      <c r="F109" s="101">
        <v>1693.5</v>
      </c>
      <c r="G109" s="102">
        <v>0.5</v>
      </c>
      <c r="H109" s="9">
        <f t="shared" ref="H109:H114" si="8">F109/0.5</f>
        <v>3387</v>
      </c>
      <c r="I109" s="64"/>
      <c r="J109" s="46"/>
      <c r="K109" s="24"/>
      <c r="L109" s="21"/>
      <c r="M109" s="24"/>
      <c r="N109" s="24"/>
      <c r="O109" s="21"/>
      <c r="P109" s="21"/>
      <c r="Q109" s="21"/>
      <c r="R109" s="21"/>
      <c r="S109" s="21"/>
      <c r="T109" s="21"/>
    </row>
    <row r="110" spans="1:20">
      <c r="A110" s="26">
        <v>1685</v>
      </c>
      <c r="B110" s="101">
        <v>1840.8</v>
      </c>
      <c r="C110" s="102">
        <v>0.5</v>
      </c>
      <c r="D110" s="9">
        <f t="shared" si="7"/>
        <v>3681.6</v>
      </c>
      <c r="E110" s="136"/>
      <c r="F110" s="101">
        <v>2084.587229190422</v>
      </c>
      <c r="G110" s="102">
        <v>0.5</v>
      </c>
      <c r="H110" s="9">
        <f t="shared" si="8"/>
        <v>4169.174458380844</v>
      </c>
      <c r="I110" s="64"/>
      <c r="J110" s="46"/>
      <c r="K110" s="46"/>
      <c r="L110" s="46"/>
      <c r="M110" s="21"/>
      <c r="N110" s="24"/>
      <c r="O110" s="21"/>
      <c r="P110" s="24"/>
      <c r="Q110" s="21"/>
      <c r="R110" s="21"/>
      <c r="S110" s="21"/>
      <c r="T110" s="21"/>
    </row>
    <row r="111" spans="1:20">
      <c r="A111" s="26">
        <v>1686</v>
      </c>
      <c r="B111" s="101">
        <v>685</v>
      </c>
      <c r="C111" s="102">
        <v>0.5</v>
      </c>
      <c r="D111" s="9">
        <f t="shared" si="7"/>
        <v>1370</v>
      </c>
      <c r="E111" s="136"/>
      <c r="F111" s="101">
        <v>766.8</v>
      </c>
      <c r="G111" s="102">
        <v>0.5</v>
      </c>
      <c r="H111" s="9">
        <f t="shared" si="8"/>
        <v>1533.6</v>
      </c>
      <c r="I111" s="64"/>
      <c r="J111" s="46"/>
      <c r="K111" s="46"/>
      <c r="L111" s="46"/>
      <c r="M111" s="21"/>
      <c r="N111" s="24"/>
      <c r="O111" s="21"/>
      <c r="P111" s="24"/>
      <c r="Q111" s="21"/>
      <c r="R111" s="21"/>
      <c r="S111" s="21"/>
      <c r="T111" s="21"/>
    </row>
    <row r="112" spans="1:20">
      <c r="A112" s="26">
        <v>1687</v>
      </c>
      <c r="B112" s="101">
        <v>1129.4000000000001</v>
      </c>
      <c r="C112" s="102">
        <v>0.5</v>
      </c>
      <c r="D112" s="9">
        <f t="shared" si="7"/>
        <v>2258.8000000000002</v>
      </c>
      <c r="E112" s="136"/>
      <c r="F112" s="101">
        <v>1273.4000000000001</v>
      </c>
      <c r="G112" s="102">
        <v>0.5</v>
      </c>
      <c r="H112" s="9">
        <f t="shared" si="8"/>
        <v>2546.8000000000002</v>
      </c>
      <c r="I112" s="64"/>
      <c r="J112" s="46"/>
      <c r="K112" s="46"/>
      <c r="L112" s="46"/>
      <c r="M112" s="21"/>
      <c r="N112" s="24"/>
      <c r="O112" s="21"/>
      <c r="P112" s="24"/>
      <c r="Q112" s="21"/>
      <c r="R112" s="21"/>
      <c r="S112" s="21"/>
      <c r="T112" s="21"/>
    </row>
    <row r="113" spans="1:20">
      <c r="A113" s="26">
        <v>1688</v>
      </c>
      <c r="B113" s="101">
        <v>1388.1</v>
      </c>
      <c r="C113" s="102">
        <v>0.5</v>
      </c>
      <c r="D113" s="9">
        <f t="shared" si="7"/>
        <v>2776.2</v>
      </c>
      <c r="E113" s="136"/>
      <c r="F113" s="101">
        <v>1574.2</v>
      </c>
      <c r="G113" s="102">
        <v>0.5</v>
      </c>
      <c r="H113" s="9">
        <f t="shared" si="8"/>
        <v>3148.4</v>
      </c>
      <c r="I113" s="64"/>
      <c r="J113" s="46"/>
      <c r="K113" s="46"/>
      <c r="L113" s="46"/>
      <c r="M113" s="21"/>
      <c r="N113" s="24"/>
      <c r="O113" s="21"/>
      <c r="P113" s="24"/>
      <c r="Q113" s="21"/>
      <c r="R113" s="21"/>
      <c r="S113" s="21"/>
      <c r="T113" s="21"/>
    </row>
    <row r="114" spans="1:20">
      <c r="A114" s="26">
        <v>1689</v>
      </c>
      <c r="B114" s="101">
        <v>1638.6</v>
      </c>
      <c r="C114" s="102">
        <v>0.5</v>
      </c>
      <c r="D114" s="9">
        <f t="shared" si="7"/>
        <v>3277.2</v>
      </c>
      <c r="E114" s="136"/>
      <c r="F114" s="101">
        <v>1848.9</v>
      </c>
      <c r="G114" s="102">
        <v>0.5</v>
      </c>
      <c r="H114" s="9">
        <f t="shared" si="8"/>
        <v>3697.8</v>
      </c>
      <c r="I114" s="64"/>
      <c r="J114" s="46"/>
      <c r="K114" s="46"/>
      <c r="L114" s="46"/>
      <c r="M114" s="21"/>
      <c r="N114" s="24"/>
      <c r="O114" s="21"/>
      <c r="P114" s="24"/>
      <c r="Q114" s="21"/>
      <c r="R114" s="21"/>
      <c r="S114" s="21"/>
      <c r="T114" s="21"/>
    </row>
    <row r="115" spans="1:20">
      <c r="A115" s="26">
        <v>1690</v>
      </c>
      <c r="B115" s="101">
        <v>2974.2111999999997</v>
      </c>
      <c r="C115" s="102">
        <v>0.7</v>
      </c>
      <c r="D115" s="9">
        <f t="shared" ref="D115:D122" si="9">B115/0.7</f>
        <v>4248.8731428571427</v>
      </c>
      <c r="E115" s="136"/>
      <c r="F115" s="101">
        <v>3392</v>
      </c>
      <c r="G115" s="102">
        <v>0.7</v>
      </c>
      <c r="H115" s="9">
        <f t="shared" ref="H115:H122" si="10">F115/0.7</f>
        <v>4845.7142857142862</v>
      </c>
      <c r="I115" s="64"/>
      <c r="J115" s="46"/>
      <c r="K115" s="46"/>
      <c r="L115" s="46"/>
      <c r="M115" s="21"/>
      <c r="N115" s="24"/>
      <c r="O115" s="21"/>
      <c r="P115" s="24"/>
      <c r="Q115" s="21"/>
      <c r="R115" s="21"/>
      <c r="S115" s="21"/>
      <c r="T115" s="21"/>
    </row>
    <row r="116" spans="1:20">
      <c r="A116" s="26">
        <v>1691</v>
      </c>
      <c r="B116" s="101">
        <v>3498.3</v>
      </c>
      <c r="C116" s="102">
        <v>0.7</v>
      </c>
      <c r="D116" s="9">
        <f t="shared" si="9"/>
        <v>4997.5714285714294</v>
      </c>
      <c r="E116" s="136"/>
      <c r="F116" s="101">
        <v>3997.3</v>
      </c>
      <c r="G116" s="102">
        <v>0.7</v>
      </c>
      <c r="H116" s="9">
        <f t="shared" si="10"/>
        <v>5710.4285714285725</v>
      </c>
      <c r="I116" s="64"/>
      <c r="J116" s="46"/>
      <c r="K116" s="46"/>
      <c r="L116" s="46"/>
      <c r="M116" s="21"/>
      <c r="N116" s="24"/>
      <c r="O116" s="21"/>
      <c r="P116" s="24"/>
      <c r="Q116" s="21"/>
      <c r="R116" s="21"/>
      <c r="S116" s="21"/>
      <c r="T116" s="21"/>
    </row>
    <row r="117" spans="1:20">
      <c r="A117" s="26">
        <v>1692</v>
      </c>
      <c r="B117" s="101">
        <v>3305.0112000000004</v>
      </c>
      <c r="C117" s="102">
        <v>0.7</v>
      </c>
      <c r="D117" s="9">
        <f t="shared" si="9"/>
        <v>4721.4445714285721</v>
      </c>
      <c r="E117" s="136"/>
      <c r="F117" s="101">
        <v>3761.6</v>
      </c>
      <c r="G117" s="102">
        <v>0.7</v>
      </c>
      <c r="H117" s="9">
        <f t="shared" si="10"/>
        <v>5373.7142857142862</v>
      </c>
      <c r="I117" s="64"/>
      <c r="J117" s="46"/>
      <c r="K117" s="46"/>
      <c r="L117" s="46"/>
      <c r="M117" s="21"/>
      <c r="N117" s="24"/>
      <c r="O117" s="21"/>
      <c r="P117" s="24"/>
      <c r="Q117" s="21"/>
      <c r="R117" s="21"/>
      <c r="S117" s="21"/>
      <c r="T117" s="21"/>
    </row>
    <row r="118" spans="1:20">
      <c r="A118" s="26">
        <v>1693</v>
      </c>
      <c r="B118" s="101">
        <v>1443.6</v>
      </c>
      <c r="C118" s="102">
        <v>0.7</v>
      </c>
      <c r="D118" s="9">
        <f t="shared" si="9"/>
        <v>2062.2857142857142</v>
      </c>
      <c r="E118" s="136"/>
      <c r="F118" s="101">
        <v>1635.4</v>
      </c>
      <c r="G118" s="102">
        <v>0.7</v>
      </c>
      <c r="H118" s="9">
        <f t="shared" si="10"/>
        <v>2336.2857142857147</v>
      </c>
      <c r="I118" s="64"/>
      <c r="J118" s="46"/>
      <c r="K118" s="46"/>
      <c r="L118" s="46"/>
      <c r="M118" s="21"/>
      <c r="N118" s="24"/>
      <c r="O118" s="21"/>
      <c r="P118" s="24"/>
      <c r="Q118" s="21"/>
      <c r="R118" s="21"/>
      <c r="S118" s="21"/>
      <c r="T118" s="21"/>
    </row>
    <row r="119" spans="1:20">
      <c r="A119" s="26">
        <v>1694</v>
      </c>
      <c r="B119" s="101">
        <v>1571.3</v>
      </c>
      <c r="C119" s="102">
        <v>0.7</v>
      </c>
      <c r="D119" s="9">
        <f t="shared" si="9"/>
        <v>2244.7142857142858</v>
      </c>
      <c r="E119" s="136"/>
      <c r="F119" s="101">
        <v>1772.6</v>
      </c>
      <c r="G119" s="102">
        <v>0.7</v>
      </c>
      <c r="H119" s="9">
        <f t="shared" si="10"/>
        <v>2532.2857142857142</v>
      </c>
      <c r="I119" s="64"/>
      <c r="J119" s="46"/>
      <c r="K119" s="46"/>
      <c r="L119" s="46"/>
      <c r="M119" s="21"/>
      <c r="N119" s="24"/>
      <c r="O119" s="21"/>
      <c r="P119" s="24"/>
      <c r="Q119" s="21"/>
      <c r="R119" s="21"/>
      <c r="S119" s="21"/>
      <c r="T119" s="21"/>
    </row>
    <row r="120" spans="1:20">
      <c r="A120" s="26">
        <v>1695</v>
      </c>
      <c r="B120" s="101">
        <v>3334.2</v>
      </c>
      <c r="C120" s="102">
        <v>0.7</v>
      </c>
      <c r="D120" s="9">
        <f t="shared" si="9"/>
        <v>4763.1428571428569</v>
      </c>
      <c r="E120" s="136"/>
      <c r="F120" s="101">
        <v>3776.5</v>
      </c>
      <c r="G120" s="102">
        <v>0.7</v>
      </c>
      <c r="H120" s="9">
        <f t="shared" si="10"/>
        <v>5395</v>
      </c>
      <c r="I120" s="64"/>
      <c r="J120" s="46"/>
      <c r="K120" s="46"/>
      <c r="L120" s="46"/>
      <c r="M120" s="21"/>
      <c r="N120" s="24"/>
      <c r="O120" s="21"/>
      <c r="P120" s="24"/>
      <c r="Q120" s="21"/>
      <c r="R120" s="21"/>
      <c r="S120" s="21"/>
      <c r="T120" s="21"/>
    </row>
    <row r="121" spans="1:20">
      <c r="A121" s="26">
        <v>1696</v>
      </c>
      <c r="B121" s="101">
        <v>4189.8</v>
      </c>
      <c r="C121" s="102">
        <v>0.7</v>
      </c>
      <c r="D121" s="9">
        <f t="shared" si="9"/>
        <v>5985.4285714285725</v>
      </c>
      <c r="E121" s="136"/>
      <c r="F121" s="101">
        <v>4747.8</v>
      </c>
      <c r="G121" s="102">
        <v>0.7</v>
      </c>
      <c r="H121" s="9">
        <f t="shared" si="10"/>
        <v>6782.5714285714294</v>
      </c>
      <c r="I121" s="64"/>
      <c r="J121" s="46"/>
      <c r="K121" s="46"/>
      <c r="L121" s="46"/>
      <c r="M121" s="21"/>
      <c r="N121" s="24"/>
      <c r="O121" s="21"/>
      <c r="P121" s="24"/>
      <c r="Q121" s="21"/>
      <c r="R121" s="21"/>
      <c r="S121" s="21"/>
      <c r="T121" s="21"/>
    </row>
    <row r="122" spans="1:20">
      <c r="A122" s="26">
        <v>1697</v>
      </c>
      <c r="B122" s="101">
        <v>5806.6</v>
      </c>
      <c r="C122" s="102">
        <v>0.7</v>
      </c>
      <c r="D122" s="9">
        <f t="shared" si="9"/>
        <v>8295.1428571428587</v>
      </c>
      <c r="E122" s="136"/>
      <c r="F122" s="101">
        <v>6532.2</v>
      </c>
      <c r="G122" s="102">
        <v>0.7</v>
      </c>
      <c r="H122" s="9">
        <f t="shared" si="10"/>
        <v>9331.7142857142862</v>
      </c>
      <c r="I122" s="64"/>
      <c r="J122" s="46"/>
      <c r="K122" s="46"/>
      <c r="L122" s="46"/>
      <c r="M122" s="21"/>
      <c r="N122" s="24"/>
      <c r="O122" s="21"/>
      <c r="P122" s="24"/>
      <c r="Q122" s="21"/>
      <c r="R122" s="21"/>
      <c r="S122" s="21"/>
      <c r="T122" s="21"/>
    </row>
    <row r="123" spans="1:20">
      <c r="A123" s="26">
        <v>1698</v>
      </c>
      <c r="B123" s="101">
        <v>8431.9</v>
      </c>
      <c r="C123" s="102">
        <v>0.9</v>
      </c>
      <c r="D123" s="9">
        <f>B123/0.9</f>
        <v>9368.7777777777774</v>
      </c>
      <c r="E123" s="136"/>
      <c r="F123" s="101">
        <v>9604</v>
      </c>
      <c r="G123" s="102">
        <v>0.9</v>
      </c>
      <c r="H123" s="9">
        <f>F123/0.9</f>
        <v>10671.111111111111</v>
      </c>
      <c r="I123" s="64"/>
      <c r="J123" s="46"/>
      <c r="K123" s="24"/>
      <c r="L123" s="46"/>
      <c r="M123" s="21"/>
      <c r="N123" s="24"/>
      <c r="O123" s="21"/>
      <c r="P123" s="24"/>
      <c r="Q123" s="21"/>
      <c r="R123" s="21"/>
      <c r="S123" s="21"/>
      <c r="T123" s="21"/>
    </row>
    <row r="124" spans="1:20">
      <c r="A124" s="26">
        <v>1699</v>
      </c>
      <c r="B124" s="101">
        <v>5521.0960000000005</v>
      </c>
      <c r="C124" s="102">
        <v>0.9</v>
      </c>
      <c r="D124" s="9">
        <f>B124/0.9</f>
        <v>6134.5511111111118</v>
      </c>
      <c r="E124" s="136"/>
      <c r="F124" s="101">
        <v>6239.2</v>
      </c>
      <c r="G124" s="102">
        <v>0.9</v>
      </c>
      <c r="H124" s="9">
        <f>F124/0.9</f>
        <v>6932.4444444444443</v>
      </c>
      <c r="I124" s="64"/>
      <c r="J124" s="46"/>
      <c r="K124" s="140"/>
      <c r="L124" s="46"/>
      <c r="M124" s="21"/>
      <c r="N124" s="24"/>
      <c r="O124" s="21"/>
      <c r="P124" s="24"/>
      <c r="Q124" s="21"/>
      <c r="R124" s="21"/>
      <c r="S124" s="21"/>
      <c r="T124" s="21"/>
    </row>
    <row r="125" spans="1:20">
      <c r="A125" s="26">
        <v>1700</v>
      </c>
      <c r="B125" s="101">
        <v>6977.18</v>
      </c>
      <c r="C125" s="102">
        <v>0.9</v>
      </c>
      <c r="D125" s="9">
        <f>B125/0.9</f>
        <v>7752.4222222222224</v>
      </c>
      <c r="E125" s="136"/>
      <c r="F125" s="101">
        <v>7878.4</v>
      </c>
      <c r="G125" s="102">
        <v>0.9</v>
      </c>
      <c r="H125" s="9">
        <f>F125/0.9</f>
        <v>8753.7777777777774</v>
      </c>
      <c r="I125" s="64"/>
      <c r="J125" s="46"/>
      <c r="K125" s="46"/>
      <c r="L125" s="46"/>
      <c r="M125" s="21"/>
      <c r="N125" s="24"/>
      <c r="O125" s="21"/>
      <c r="P125" s="24"/>
      <c r="Q125" s="21"/>
      <c r="R125" s="21"/>
      <c r="S125" s="21"/>
      <c r="T125" s="21"/>
    </row>
    <row r="126" spans="1:20">
      <c r="A126" s="26">
        <v>1701</v>
      </c>
      <c r="B126" s="101">
        <v>5053.3999999999996</v>
      </c>
      <c r="C126" s="102">
        <v>0.8</v>
      </c>
      <c r="D126" s="9">
        <f t="shared" ref="D126:D136" si="11">B126/0.8</f>
        <v>6316.7499999999991</v>
      </c>
      <c r="E126" s="136"/>
      <c r="F126" s="101">
        <v>5686</v>
      </c>
      <c r="G126" s="102">
        <v>0.8</v>
      </c>
      <c r="H126" s="9">
        <f t="shared" ref="H126:H136" si="12">F126/0.8</f>
        <v>7107.5</v>
      </c>
      <c r="I126" s="64"/>
      <c r="J126" s="46"/>
      <c r="K126" s="24"/>
      <c r="L126" s="46"/>
      <c r="M126" s="21"/>
      <c r="N126" s="24"/>
      <c r="O126" s="21"/>
      <c r="P126" s="24"/>
      <c r="Q126" s="21"/>
      <c r="R126" s="21"/>
      <c r="S126" s="21"/>
      <c r="T126" s="21"/>
    </row>
    <row r="127" spans="1:20">
      <c r="A127" s="26">
        <v>1702</v>
      </c>
      <c r="B127" s="101">
        <v>5017.7</v>
      </c>
      <c r="C127" s="102">
        <v>0.8</v>
      </c>
      <c r="D127" s="9">
        <f t="shared" si="11"/>
        <v>6272.1249999999991</v>
      </c>
      <c r="E127" s="136"/>
      <c r="F127" s="101">
        <v>5665.6</v>
      </c>
      <c r="G127" s="102">
        <v>0.8</v>
      </c>
      <c r="H127" s="9">
        <f t="shared" si="12"/>
        <v>7082</v>
      </c>
      <c r="I127" s="64"/>
      <c r="J127" s="46"/>
      <c r="K127" s="46"/>
      <c r="L127" s="46"/>
      <c r="M127" s="21"/>
      <c r="N127" s="24"/>
      <c r="O127" s="21"/>
      <c r="P127" s="24"/>
      <c r="Q127" s="21"/>
      <c r="R127" s="21"/>
      <c r="S127" s="21"/>
      <c r="T127" s="21"/>
    </row>
    <row r="128" spans="1:20">
      <c r="A128" s="26">
        <v>1703</v>
      </c>
      <c r="B128" s="101">
        <v>4991.1000000000004</v>
      </c>
      <c r="C128" s="102">
        <v>0.8</v>
      </c>
      <c r="D128" s="9">
        <f t="shared" si="11"/>
        <v>6238.875</v>
      </c>
      <c r="E128" s="136"/>
      <c r="F128" s="101">
        <v>5664.4</v>
      </c>
      <c r="G128" s="102">
        <v>0.8</v>
      </c>
      <c r="H128" s="9">
        <f t="shared" si="12"/>
        <v>7080.4999999999991</v>
      </c>
      <c r="I128" s="64"/>
      <c r="J128" s="46"/>
      <c r="K128" s="46"/>
      <c r="L128" s="46"/>
      <c r="M128" s="21"/>
      <c r="N128" s="24"/>
      <c r="O128" s="21"/>
      <c r="P128" s="24"/>
      <c r="Q128" s="21"/>
      <c r="R128" s="21"/>
      <c r="S128" s="21"/>
      <c r="T128" s="21"/>
    </row>
    <row r="129" spans="1:20">
      <c r="A129" s="26">
        <v>1704</v>
      </c>
      <c r="B129" s="101">
        <v>4575.1000000000004</v>
      </c>
      <c r="C129" s="102">
        <v>0.8</v>
      </c>
      <c r="D129" s="9">
        <f t="shared" si="11"/>
        <v>5718.875</v>
      </c>
      <c r="E129" s="136"/>
      <c r="F129" s="101">
        <v>5158.6000000000004</v>
      </c>
      <c r="G129" s="102">
        <v>0.8</v>
      </c>
      <c r="H129" s="9">
        <f t="shared" si="12"/>
        <v>6448.25</v>
      </c>
      <c r="I129" s="64"/>
      <c r="J129" s="46"/>
      <c r="K129" s="46"/>
      <c r="L129" s="46"/>
      <c r="M129" s="21"/>
      <c r="N129" s="24"/>
      <c r="O129" s="21"/>
      <c r="P129" s="24"/>
      <c r="Q129" s="21"/>
      <c r="R129" s="21"/>
      <c r="S129" s="21"/>
      <c r="T129" s="21"/>
    </row>
    <row r="130" spans="1:20">
      <c r="A130" s="26">
        <v>1705</v>
      </c>
      <c r="B130" s="101">
        <v>3782.8</v>
      </c>
      <c r="C130" s="102">
        <v>0.8</v>
      </c>
      <c r="D130" s="9">
        <f t="shared" si="11"/>
        <v>4728.5</v>
      </c>
      <c r="E130" s="136"/>
      <c r="F130" s="101">
        <v>4301.3</v>
      </c>
      <c r="G130" s="102">
        <v>0.8</v>
      </c>
      <c r="H130" s="9">
        <f t="shared" si="12"/>
        <v>5376.625</v>
      </c>
      <c r="I130" s="64"/>
      <c r="J130" s="44"/>
      <c r="K130" s="44"/>
      <c r="L130" s="44"/>
      <c r="M130" s="21"/>
      <c r="N130" s="24"/>
      <c r="O130" s="21"/>
      <c r="P130" s="24"/>
      <c r="Q130" s="21"/>
      <c r="R130" s="21"/>
      <c r="S130" s="21"/>
      <c r="T130" s="21"/>
    </row>
    <row r="131" spans="1:20">
      <c r="A131" s="26">
        <v>1706</v>
      </c>
      <c r="B131" s="101">
        <v>4279.8999999999996</v>
      </c>
      <c r="C131" s="102">
        <v>0.8</v>
      </c>
      <c r="D131" s="9">
        <f t="shared" si="11"/>
        <v>5349.8749999999991</v>
      </c>
      <c r="E131" s="136"/>
      <c r="F131" s="101">
        <v>4811.3</v>
      </c>
      <c r="G131" s="102">
        <v>0.8</v>
      </c>
      <c r="H131" s="9">
        <f t="shared" si="12"/>
        <v>6014.125</v>
      </c>
      <c r="I131" s="64"/>
      <c r="J131" s="46"/>
      <c r="K131" s="46"/>
      <c r="L131" s="46"/>
      <c r="M131" s="21"/>
      <c r="N131" s="24"/>
      <c r="O131" s="21"/>
      <c r="P131" s="24"/>
      <c r="Q131" s="21"/>
      <c r="R131" s="21"/>
      <c r="S131" s="21"/>
      <c r="T131" s="21"/>
    </row>
    <row r="132" spans="1:20">
      <c r="A132" s="26">
        <v>1707</v>
      </c>
      <c r="B132" s="101">
        <v>6972.2112000000006</v>
      </c>
      <c r="C132" s="102">
        <v>0.8</v>
      </c>
      <c r="D132" s="9">
        <f t="shared" si="11"/>
        <v>8715.264000000001</v>
      </c>
      <c r="E132" s="136"/>
      <c r="F132" s="101">
        <v>7861.4</v>
      </c>
      <c r="G132" s="102">
        <v>0.8</v>
      </c>
      <c r="H132" s="9">
        <f t="shared" si="12"/>
        <v>9826.7499999999982</v>
      </c>
      <c r="I132" s="64"/>
      <c r="K132" s="27"/>
      <c r="L132" s="27"/>
      <c r="M132" s="21"/>
      <c r="N132" s="24"/>
      <c r="O132" s="21"/>
      <c r="P132" s="24"/>
      <c r="Q132" s="21"/>
      <c r="R132" s="21"/>
      <c r="S132" s="21"/>
      <c r="T132" s="21"/>
    </row>
    <row r="133" spans="1:20">
      <c r="A133" s="26">
        <v>1708</v>
      </c>
      <c r="B133" s="101">
        <v>4488.24</v>
      </c>
      <c r="C133" s="102">
        <v>0.8</v>
      </c>
      <c r="D133" s="9">
        <f t="shared" si="11"/>
        <v>5610.2999999999993</v>
      </c>
      <c r="E133" s="136"/>
      <c r="F133" s="101">
        <v>5026.7</v>
      </c>
      <c r="G133" s="102">
        <v>0.8</v>
      </c>
      <c r="H133" s="9">
        <f t="shared" si="12"/>
        <v>6283.3749999999991</v>
      </c>
      <c r="I133" s="64"/>
      <c r="J133" s="27" t="s">
        <v>308</v>
      </c>
      <c r="K133" s="27" t="s">
        <v>309</v>
      </c>
      <c r="L133" s="27" t="s">
        <v>310</v>
      </c>
      <c r="M133" s="21"/>
      <c r="N133" s="24"/>
      <c r="O133" s="21"/>
      <c r="P133" s="24"/>
      <c r="Q133" s="21"/>
      <c r="R133" s="21"/>
      <c r="S133" s="21"/>
      <c r="T133" s="21"/>
    </row>
    <row r="134" spans="1:20">
      <c r="A134" s="26">
        <v>1709</v>
      </c>
      <c r="B134" s="101">
        <v>4723.7</v>
      </c>
      <c r="C134" s="102">
        <v>0.8</v>
      </c>
      <c r="D134" s="9">
        <f t="shared" si="11"/>
        <v>5904.6249999999991</v>
      </c>
      <c r="E134" s="136"/>
      <c r="F134" s="101">
        <v>5287.5</v>
      </c>
      <c r="G134" s="102">
        <v>0.8</v>
      </c>
      <c r="H134" s="9">
        <f t="shared" si="12"/>
        <v>6609.375</v>
      </c>
      <c r="I134" s="64"/>
      <c r="J134" s="1" t="s">
        <v>19</v>
      </c>
      <c r="K134" s="1" t="s">
        <v>295</v>
      </c>
      <c r="L134" s="1" t="s">
        <v>311</v>
      </c>
      <c r="M134" s="21"/>
      <c r="N134" s="24"/>
      <c r="O134" s="21"/>
      <c r="P134" s="24"/>
      <c r="Q134" s="21"/>
      <c r="R134" s="21"/>
      <c r="S134" s="21"/>
      <c r="T134" s="21"/>
    </row>
    <row r="135" spans="1:20">
      <c r="A135" s="26">
        <v>1710</v>
      </c>
      <c r="B135" s="101">
        <v>4726.5</v>
      </c>
      <c r="C135" s="102">
        <v>0.8</v>
      </c>
      <c r="D135" s="9">
        <f t="shared" si="11"/>
        <v>5908.125</v>
      </c>
      <c r="E135" s="136"/>
      <c r="F135" s="101">
        <v>5337.9</v>
      </c>
      <c r="G135" s="102">
        <v>0.8</v>
      </c>
      <c r="H135" s="9">
        <f t="shared" si="12"/>
        <v>6672.3749999999991</v>
      </c>
      <c r="I135" s="64"/>
      <c r="J135" s="207">
        <f>(SUM(J137:J141)/SUM(K137:K141))*K135</f>
        <v>519.38228299993989</v>
      </c>
      <c r="K135" s="207">
        <v>4726.5</v>
      </c>
      <c r="L135" s="207">
        <f>(J135/K135)*H135</f>
        <v>733.20921623436448</v>
      </c>
      <c r="M135" s="21"/>
      <c r="N135" s="24"/>
      <c r="O135" s="21"/>
      <c r="P135" s="24"/>
      <c r="Q135" s="21"/>
      <c r="R135" s="21"/>
      <c r="S135" s="21"/>
      <c r="T135" s="21"/>
    </row>
    <row r="136" spans="1:20">
      <c r="A136" s="26">
        <v>1711</v>
      </c>
      <c r="B136" s="101">
        <v>5793.6</v>
      </c>
      <c r="C136" s="102">
        <v>0.8</v>
      </c>
      <c r="D136" s="9">
        <f t="shared" si="11"/>
        <v>7242</v>
      </c>
      <c r="E136" s="136"/>
      <c r="F136" s="101">
        <v>6607.3</v>
      </c>
      <c r="G136" s="102">
        <v>0.8</v>
      </c>
      <c r="H136" s="9">
        <f t="shared" si="12"/>
        <v>8259.125</v>
      </c>
      <c r="I136" s="64"/>
      <c r="J136" s="207">
        <f>(SUM(J137:J141)/SUM(K137:K141))*K136</f>
        <v>636.64301169754606</v>
      </c>
      <c r="K136" s="207">
        <v>5793.6</v>
      </c>
      <c r="L136" s="207">
        <f t="shared" ref="L136:L199" si="13">(J136/K136)*H136</f>
        <v>907.57287592973194</v>
      </c>
      <c r="M136" s="21"/>
      <c r="N136" s="24"/>
      <c r="O136" s="21"/>
      <c r="P136" s="24"/>
      <c r="Q136" s="21"/>
      <c r="R136" s="21"/>
      <c r="S136" s="21"/>
      <c r="T136" s="21"/>
    </row>
    <row r="137" spans="1:20">
      <c r="A137" s="26">
        <v>1712</v>
      </c>
      <c r="B137" s="101">
        <v>8371.0403999999962</v>
      </c>
      <c r="C137" s="102">
        <v>0.9</v>
      </c>
      <c r="D137" s="9">
        <f t="shared" ref="D137:D147" si="14">B137/0.9</f>
        <v>9301.1559999999954</v>
      </c>
      <c r="E137" s="136"/>
      <c r="F137" s="101">
        <v>9491.7999999999993</v>
      </c>
      <c r="G137" s="102">
        <v>0.9</v>
      </c>
      <c r="H137" s="9">
        <f t="shared" ref="H137:H147" si="15">F137/0.9</f>
        <v>10546.444444444443</v>
      </c>
      <c r="I137" s="64"/>
      <c r="J137" s="207">
        <v>1590</v>
      </c>
      <c r="K137" s="207">
        <v>8371.0403999999999</v>
      </c>
      <c r="L137" s="207">
        <f t="shared" si="13"/>
        <v>2003.1974360877132</v>
      </c>
      <c r="M137" s="24"/>
      <c r="N137" s="24"/>
      <c r="O137" s="24"/>
      <c r="P137" s="24"/>
      <c r="Q137" s="21"/>
      <c r="R137" s="21"/>
      <c r="S137" s="21"/>
      <c r="T137" s="21"/>
    </row>
    <row r="138" spans="1:20">
      <c r="A138" s="26">
        <v>1713</v>
      </c>
      <c r="B138" s="101">
        <v>8647.1</v>
      </c>
      <c r="C138" s="102">
        <v>0.9</v>
      </c>
      <c r="D138" s="9">
        <f t="shared" si="14"/>
        <v>9607.8888888888887</v>
      </c>
      <c r="E138" s="136"/>
      <c r="F138" s="101">
        <v>9815.7999999999993</v>
      </c>
      <c r="G138" s="102">
        <v>0.9</v>
      </c>
      <c r="H138" s="9">
        <f t="shared" si="15"/>
        <v>10906.444444444443</v>
      </c>
      <c r="I138" s="64"/>
      <c r="J138" s="207">
        <v>0</v>
      </c>
      <c r="K138" s="207">
        <v>8647.1</v>
      </c>
      <c r="L138" s="207">
        <f t="shared" si="13"/>
        <v>0</v>
      </c>
      <c r="M138" s="21"/>
      <c r="N138" s="24"/>
      <c r="O138" s="21"/>
      <c r="P138" s="24"/>
      <c r="Q138" s="21"/>
      <c r="R138" s="21"/>
      <c r="S138" s="21"/>
      <c r="T138" s="21"/>
    </row>
    <row r="139" spans="1:20">
      <c r="A139" s="26">
        <v>1714</v>
      </c>
      <c r="B139" s="101">
        <v>8333.4410000000007</v>
      </c>
      <c r="C139" s="102">
        <v>0.9</v>
      </c>
      <c r="D139" s="9">
        <f t="shared" si="14"/>
        <v>9259.3788888888903</v>
      </c>
      <c r="E139" s="136"/>
      <c r="F139" s="101">
        <v>9480.6274853801169</v>
      </c>
      <c r="G139" s="102">
        <v>0.9</v>
      </c>
      <c r="H139" s="9">
        <f t="shared" si="15"/>
        <v>10534.030539311241</v>
      </c>
      <c r="I139" s="64"/>
      <c r="J139" s="207">
        <v>1379</v>
      </c>
      <c r="K139" s="207">
        <v>8789.0469999999987</v>
      </c>
      <c r="L139" s="207">
        <f t="shared" si="13"/>
        <v>1652.7876246093806</v>
      </c>
      <c r="M139" s="21"/>
      <c r="N139" s="24"/>
      <c r="O139" s="21"/>
      <c r="P139" s="24"/>
      <c r="Q139" s="21"/>
      <c r="R139" s="21"/>
      <c r="S139" s="21"/>
      <c r="T139" s="21"/>
    </row>
    <row r="140" spans="1:20">
      <c r="A140" s="26">
        <v>1715</v>
      </c>
      <c r="B140" s="101">
        <v>6276.4439999999995</v>
      </c>
      <c r="C140" s="102">
        <v>0.9</v>
      </c>
      <c r="D140" s="9">
        <f t="shared" si="14"/>
        <v>6973.8266666666659</v>
      </c>
      <c r="E140" s="136"/>
      <c r="F140" s="101">
        <v>7095.6</v>
      </c>
      <c r="G140" s="102">
        <v>0.9</v>
      </c>
      <c r="H140" s="9">
        <f t="shared" si="15"/>
        <v>7884</v>
      </c>
      <c r="I140" s="64"/>
      <c r="J140" s="207">
        <v>794</v>
      </c>
      <c r="K140" s="207">
        <v>6276.4440000000004</v>
      </c>
      <c r="L140" s="207">
        <f t="shared" si="13"/>
        <v>997.36347524171322</v>
      </c>
      <c r="M140" s="21"/>
      <c r="N140" s="24"/>
      <c r="O140" s="21"/>
      <c r="P140" s="24"/>
      <c r="Q140" s="21"/>
      <c r="R140" s="21"/>
      <c r="S140" s="21"/>
      <c r="T140" s="21"/>
    </row>
    <row r="141" spans="1:20">
      <c r="A141" s="26">
        <v>1716</v>
      </c>
      <c r="B141" s="101">
        <v>7857.2929999999997</v>
      </c>
      <c r="C141" s="102">
        <v>0.9</v>
      </c>
      <c r="D141" s="9">
        <f t="shared" si="14"/>
        <v>8730.3255555555552</v>
      </c>
      <c r="E141" s="136"/>
      <c r="F141" s="101">
        <v>8999.6</v>
      </c>
      <c r="G141" s="102">
        <v>0.9</v>
      </c>
      <c r="H141" s="9">
        <f t="shared" si="15"/>
        <v>9999.5555555555566</v>
      </c>
      <c r="I141" s="64"/>
      <c r="J141" s="207">
        <v>626</v>
      </c>
      <c r="K141" s="207">
        <v>7857.2929999999978</v>
      </c>
      <c r="L141" s="207">
        <f t="shared" si="13"/>
        <v>796.6766388599458</v>
      </c>
      <c r="M141" s="21"/>
      <c r="N141" s="24"/>
      <c r="O141" s="21"/>
      <c r="P141" s="24"/>
      <c r="Q141" s="21"/>
      <c r="R141" s="21"/>
      <c r="S141" s="21"/>
      <c r="T141" s="21"/>
    </row>
    <row r="142" spans="1:20">
      <c r="A142" s="26">
        <v>1717</v>
      </c>
      <c r="B142" s="101">
        <v>7099.9224000000004</v>
      </c>
      <c r="C142" s="102">
        <v>0.9</v>
      </c>
      <c r="D142" s="9">
        <f t="shared" si="14"/>
        <v>7888.8026666666665</v>
      </c>
      <c r="E142" s="136"/>
      <c r="F142" s="101">
        <v>8099</v>
      </c>
      <c r="G142" s="102">
        <v>0.9</v>
      </c>
      <c r="H142" s="9">
        <f t="shared" si="15"/>
        <v>8998.8888888888887</v>
      </c>
      <c r="I142" s="64"/>
      <c r="J142" s="207">
        <v>1150</v>
      </c>
      <c r="K142" s="207">
        <v>6696.622400000002</v>
      </c>
      <c r="L142" s="207">
        <f t="shared" si="13"/>
        <v>1545.3644545080247</v>
      </c>
      <c r="M142" s="21"/>
      <c r="N142" s="24"/>
      <c r="O142" s="21"/>
      <c r="P142" s="24"/>
      <c r="Q142" s="21"/>
      <c r="R142" s="21"/>
      <c r="S142" s="21"/>
      <c r="T142" s="21"/>
    </row>
    <row r="143" spans="1:20">
      <c r="A143" s="26">
        <v>1718</v>
      </c>
      <c r="B143" s="101">
        <v>7150.7567999999992</v>
      </c>
      <c r="C143" s="102">
        <v>0.9</v>
      </c>
      <c r="D143" s="9">
        <f t="shared" si="14"/>
        <v>7945.2853333333323</v>
      </c>
      <c r="E143" s="136"/>
      <c r="F143" s="101">
        <v>8255.6</v>
      </c>
      <c r="G143" s="102">
        <v>0.9</v>
      </c>
      <c r="H143" s="9">
        <f t="shared" si="15"/>
        <v>9172.8888888888887</v>
      </c>
      <c r="I143" s="64"/>
      <c r="J143" s="207">
        <v>403</v>
      </c>
      <c r="K143" s="207">
        <v>7101.7281999999977</v>
      </c>
      <c r="L143" s="207">
        <f t="shared" si="13"/>
        <v>520.53163935818088</v>
      </c>
      <c r="M143" s="21"/>
      <c r="N143" s="24"/>
      <c r="O143" s="21"/>
      <c r="P143" s="24"/>
      <c r="Q143" s="21"/>
      <c r="R143" s="21"/>
      <c r="S143" s="21"/>
      <c r="T143" s="21"/>
    </row>
    <row r="144" spans="1:20">
      <c r="A144" s="26">
        <v>1719</v>
      </c>
      <c r="B144" s="101">
        <v>5925.2918000000009</v>
      </c>
      <c r="C144" s="102">
        <v>0.9</v>
      </c>
      <c r="D144" s="9">
        <f t="shared" si="14"/>
        <v>6583.6575555555564</v>
      </c>
      <c r="E144" s="136"/>
      <c r="F144" s="101">
        <v>6729.1</v>
      </c>
      <c r="G144" s="102">
        <v>0.9</v>
      </c>
      <c r="H144" s="9">
        <f t="shared" si="15"/>
        <v>7476.7777777777783</v>
      </c>
      <c r="I144" s="64"/>
      <c r="J144" s="207">
        <v>1790</v>
      </c>
      <c r="K144" s="207">
        <v>5925.2917999999991</v>
      </c>
      <c r="L144" s="207">
        <f t="shared" si="13"/>
        <v>2258.6958877235757</v>
      </c>
      <c r="M144" s="21"/>
      <c r="N144" s="24"/>
      <c r="O144" s="21"/>
      <c r="P144" s="24"/>
      <c r="Q144" s="21"/>
      <c r="R144" s="21"/>
      <c r="S144" s="21"/>
      <c r="T144" s="21"/>
    </row>
    <row r="145" spans="1:20">
      <c r="A145" s="26">
        <v>1720</v>
      </c>
      <c r="B145" s="101">
        <v>6185.1469000000016</v>
      </c>
      <c r="C145" s="102">
        <v>0.9</v>
      </c>
      <c r="D145" s="9">
        <f t="shared" si="14"/>
        <v>6872.385444444446</v>
      </c>
      <c r="E145" s="136"/>
      <c r="F145" s="101">
        <v>7045.9</v>
      </c>
      <c r="G145" s="102">
        <v>0.9</v>
      </c>
      <c r="H145" s="9">
        <f t="shared" si="15"/>
        <v>7828.7777777777774</v>
      </c>
      <c r="I145" s="64"/>
      <c r="J145" s="207">
        <v>1308</v>
      </c>
      <c r="K145" s="207">
        <v>6185.1468999999979</v>
      </c>
      <c r="L145" s="207">
        <f t="shared" si="13"/>
        <v>1655.5857926888261</v>
      </c>
      <c r="M145" s="21"/>
      <c r="N145" s="24"/>
      <c r="O145" s="21"/>
      <c r="P145" s="24"/>
      <c r="Q145" s="21"/>
      <c r="R145" s="21"/>
      <c r="S145" s="21"/>
      <c r="T145" s="21"/>
    </row>
    <row r="146" spans="1:20">
      <c r="A146" s="26">
        <v>1721</v>
      </c>
      <c r="B146" s="101">
        <v>5754.1526999999996</v>
      </c>
      <c r="C146" s="102">
        <v>0.9</v>
      </c>
      <c r="D146" s="9">
        <f t="shared" si="14"/>
        <v>6393.5029999999997</v>
      </c>
      <c r="E146" s="136"/>
      <c r="F146" s="101">
        <v>6512.1</v>
      </c>
      <c r="G146" s="102">
        <v>0.9</v>
      </c>
      <c r="H146" s="9">
        <f t="shared" si="15"/>
        <v>7235.666666666667</v>
      </c>
      <c r="I146" s="64"/>
      <c r="J146" s="207">
        <v>1162</v>
      </c>
      <c r="K146" s="207">
        <v>5754.1526999999996</v>
      </c>
      <c r="L146" s="207">
        <f t="shared" si="13"/>
        <v>1461.1785791966672</v>
      </c>
      <c r="M146" s="21"/>
      <c r="N146" s="24"/>
      <c r="O146" s="21"/>
      <c r="P146" s="24"/>
      <c r="Q146" s="21"/>
      <c r="R146" s="21"/>
      <c r="S146" s="21"/>
      <c r="T146" s="21"/>
    </row>
    <row r="147" spans="1:20">
      <c r="A147" s="26">
        <v>1722</v>
      </c>
      <c r="B147" s="101">
        <v>4914.5195000000003</v>
      </c>
      <c r="C147" s="102">
        <v>0.9</v>
      </c>
      <c r="D147" s="9">
        <f t="shared" si="14"/>
        <v>5460.5772222222222</v>
      </c>
      <c r="E147" s="136"/>
      <c r="F147" s="101">
        <v>5626.6939890710382</v>
      </c>
      <c r="G147" s="102">
        <v>0.9</v>
      </c>
      <c r="H147" s="9">
        <f t="shared" si="15"/>
        <v>6251.8822100789312</v>
      </c>
      <c r="I147" s="64"/>
      <c r="J147" s="207">
        <v>1115</v>
      </c>
      <c r="K147" s="207">
        <v>4914.5195000000003</v>
      </c>
      <c r="L147" s="207">
        <f t="shared" si="13"/>
        <v>1418.4191687993116</v>
      </c>
      <c r="M147" s="21"/>
      <c r="N147" s="24"/>
      <c r="O147" s="21"/>
      <c r="P147" s="24"/>
      <c r="Q147" s="21"/>
      <c r="R147" s="21"/>
      <c r="S147" s="21"/>
      <c r="T147" s="21"/>
    </row>
    <row r="148" spans="1:20">
      <c r="A148" s="26">
        <v>1723</v>
      </c>
      <c r="B148" s="101">
        <v>7511.6283999999996</v>
      </c>
      <c r="C148" s="102">
        <v>0.95</v>
      </c>
      <c r="D148" s="9">
        <f>B148/0.95</f>
        <v>7906.9772631578944</v>
      </c>
      <c r="E148" s="136"/>
      <c r="F148" s="101">
        <v>8466.1009286285771</v>
      </c>
      <c r="G148" s="102">
        <v>0.95</v>
      </c>
      <c r="H148" s="9">
        <f>F148/0.95</f>
        <v>8911.6851880300819</v>
      </c>
      <c r="I148" s="64"/>
      <c r="J148" s="207">
        <v>2838</v>
      </c>
      <c r="K148" s="207">
        <v>7406.3284000000003</v>
      </c>
      <c r="L148" s="207">
        <f t="shared" si="13"/>
        <v>3414.8313709164408</v>
      </c>
      <c r="M148" s="24"/>
      <c r="N148" s="24"/>
      <c r="O148" s="24"/>
      <c r="P148" s="24"/>
      <c r="Q148" s="21"/>
      <c r="R148" s="21"/>
      <c r="S148" s="21"/>
      <c r="T148" s="21"/>
    </row>
    <row r="149" spans="1:20">
      <c r="A149" s="26">
        <v>1724</v>
      </c>
      <c r="B149" s="101">
        <v>14188.611199999998</v>
      </c>
      <c r="C149" s="102">
        <v>0.95</v>
      </c>
      <c r="D149" s="9">
        <f>B149/0.95</f>
        <v>14935.380210526313</v>
      </c>
      <c r="E149" s="136"/>
      <c r="F149" s="101">
        <v>15859.752236089425</v>
      </c>
      <c r="G149" s="102">
        <v>0.95</v>
      </c>
      <c r="H149" s="9">
        <f>F149/0.95</f>
        <v>16694.476037988868</v>
      </c>
      <c r="I149" s="64"/>
      <c r="J149" s="207">
        <v>1462</v>
      </c>
      <c r="K149" s="207">
        <v>14426.611199999999</v>
      </c>
      <c r="L149" s="207">
        <f t="shared" si="13"/>
        <v>1691.8265578225139</v>
      </c>
      <c r="M149" s="24"/>
      <c r="N149" s="24"/>
      <c r="O149" s="24"/>
      <c r="P149" s="24"/>
      <c r="Q149" s="21"/>
      <c r="R149" s="21"/>
      <c r="S149" s="21"/>
      <c r="T149" s="21"/>
    </row>
    <row r="150" spans="1:20">
      <c r="A150" s="26">
        <v>1725</v>
      </c>
      <c r="B150" s="101">
        <v>6925.6539000000012</v>
      </c>
      <c r="C150" s="102">
        <v>0.9</v>
      </c>
      <c r="D150" s="9">
        <f>B150/0.9</f>
        <v>7695.1710000000012</v>
      </c>
      <c r="E150" s="136"/>
      <c r="F150" s="101">
        <v>7779.0047217750825</v>
      </c>
      <c r="G150" s="102">
        <v>0.9</v>
      </c>
      <c r="H150" s="9">
        <f>F150/0.9</f>
        <v>8643.3385797500923</v>
      </c>
      <c r="I150" s="64"/>
      <c r="J150" s="207">
        <v>2161.8000000000002</v>
      </c>
      <c r="K150" s="207">
        <v>6726.9483999999993</v>
      </c>
      <c r="L150" s="207">
        <f t="shared" si="13"/>
        <v>2777.6590856120965</v>
      </c>
      <c r="M150" s="21"/>
      <c r="N150" s="24"/>
      <c r="O150" s="21"/>
      <c r="P150" s="24"/>
      <c r="Q150" s="21"/>
      <c r="R150" s="21"/>
      <c r="S150" s="21"/>
      <c r="T150" s="21"/>
    </row>
    <row r="151" spans="1:20">
      <c r="A151" s="26">
        <v>1726</v>
      </c>
      <c r="B151" s="101">
        <v>9733.7235000000001</v>
      </c>
      <c r="C151" s="102">
        <v>0.9</v>
      </c>
      <c r="D151" s="9">
        <f>B151/0.9</f>
        <v>10815.248333333333</v>
      </c>
      <c r="E151" s="136"/>
      <c r="F151" s="101">
        <v>11062</v>
      </c>
      <c r="G151" s="102">
        <v>0.9</v>
      </c>
      <c r="H151" s="9">
        <f>F151/0.9</f>
        <v>12291.111111111111</v>
      </c>
      <c r="I151" s="64"/>
      <c r="J151" s="207">
        <v>3146.6179999999995</v>
      </c>
      <c r="K151" s="207">
        <v>9540.0234999999993</v>
      </c>
      <c r="L151" s="207">
        <f t="shared" si="13"/>
        <v>4054.018468845723</v>
      </c>
      <c r="M151" s="21"/>
      <c r="N151" s="24"/>
      <c r="O151" s="21"/>
      <c r="P151" s="24"/>
      <c r="Q151" s="21"/>
      <c r="R151" s="21"/>
      <c r="S151" s="21"/>
      <c r="T151" s="21"/>
    </row>
    <row r="152" spans="1:20">
      <c r="A152" s="26">
        <v>1727</v>
      </c>
      <c r="B152" s="101">
        <v>8266.0689999999977</v>
      </c>
      <c r="C152" s="102">
        <v>0.9</v>
      </c>
      <c r="D152" s="9">
        <f>B152/0.9</f>
        <v>9184.5211111111075</v>
      </c>
      <c r="E152" s="136"/>
      <c r="F152" s="101">
        <v>9504.4536312849141</v>
      </c>
      <c r="G152" s="102">
        <v>0.9</v>
      </c>
      <c r="H152" s="9">
        <f>F152/0.9</f>
        <v>10560.504034761016</v>
      </c>
      <c r="I152" s="64"/>
      <c r="J152" s="207">
        <v>2469.2689999999998</v>
      </c>
      <c r="K152" s="207">
        <v>7313.3690000000006</v>
      </c>
      <c r="L152" s="207">
        <f t="shared" si="13"/>
        <v>3565.6241654715213</v>
      </c>
      <c r="M152" s="21"/>
      <c r="N152" s="24"/>
      <c r="O152" s="21"/>
      <c r="P152" s="24"/>
      <c r="Q152" s="21"/>
      <c r="R152" s="21"/>
      <c r="S152" s="21"/>
      <c r="T152" s="21"/>
    </row>
    <row r="153" spans="1:20">
      <c r="A153" s="26">
        <v>1728</v>
      </c>
      <c r="B153" s="101">
        <v>11099.7575</v>
      </c>
      <c r="C153" s="102">
        <v>0.9</v>
      </c>
      <c r="D153" s="9">
        <f>B153/0.9</f>
        <v>12333.063888888888</v>
      </c>
      <c r="E153" s="136"/>
      <c r="F153" s="101">
        <v>12516</v>
      </c>
      <c r="G153" s="102">
        <v>0.9</v>
      </c>
      <c r="H153" s="9">
        <f>F153/0.9</f>
        <v>13906.666666666666</v>
      </c>
      <c r="I153" s="64"/>
      <c r="J153" s="207">
        <v>3838.1659999999997</v>
      </c>
      <c r="K153" s="207">
        <v>11099.7575</v>
      </c>
      <c r="L153" s="207">
        <f t="shared" si="13"/>
        <v>4808.7622791158574</v>
      </c>
      <c r="M153" s="21"/>
      <c r="N153" s="24"/>
      <c r="O153" s="21"/>
      <c r="P153" s="24"/>
      <c r="Q153" s="21"/>
      <c r="R153" s="21"/>
      <c r="S153" s="21"/>
      <c r="T153" s="21"/>
    </row>
    <row r="154" spans="1:20">
      <c r="A154" s="26">
        <v>1729</v>
      </c>
      <c r="B154" s="101">
        <v>10416.4</v>
      </c>
      <c r="C154" s="102">
        <v>0.95</v>
      </c>
      <c r="D154" s="9">
        <f t="shared" ref="D154:D217" si="16">B154/0.95</f>
        <v>10964.631578947368</v>
      </c>
      <c r="E154" s="136"/>
      <c r="F154" s="101">
        <v>11938.316568203263</v>
      </c>
      <c r="G154" s="102">
        <v>0.95</v>
      </c>
      <c r="H154" s="9">
        <f t="shared" ref="H154:H217" si="17">F154/0.95</f>
        <v>12566.64901916133</v>
      </c>
      <c r="I154" s="64"/>
      <c r="J154" s="207">
        <v>5119</v>
      </c>
      <c r="K154" s="207">
        <v>10416.4</v>
      </c>
      <c r="L154" s="207">
        <f t="shared" si="13"/>
        <v>6175.7110257945978</v>
      </c>
      <c r="M154" s="24"/>
      <c r="N154" s="24"/>
      <c r="O154" s="24"/>
      <c r="P154" s="24"/>
      <c r="Q154" s="21"/>
      <c r="R154" s="21"/>
      <c r="S154" s="21"/>
      <c r="T154" s="21"/>
    </row>
    <row r="155" spans="1:20">
      <c r="A155" s="26">
        <v>1730</v>
      </c>
      <c r="B155" s="101">
        <v>4806.7914999999994</v>
      </c>
      <c r="C155" s="102">
        <v>0.95</v>
      </c>
      <c r="D155" s="9">
        <f t="shared" si="16"/>
        <v>5059.7805263157888</v>
      </c>
      <c r="E155" s="136"/>
      <c r="F155" s="101">
        <v>5461.7903904244686</v>
      </c>
      <c r="G155" s="102">
        <v>0.95</v>
      </c>
      <c r="H155" s="9">
        <f t="shared" si="17"/>
        <v>5749.2530425520727</v>
      </c>
      <c r="I155" s="64"/>
      <c r="J155" s="207">
        <v>699.3415</v>
      </c>
      <c r="K155" s="207">
        <v>4806.7914999999985</v>
      </c>
      <c r="L155" s="207">
        <f t="shared" si="13"/>
        <v>836.46050523679503</v>
      </c>
      <c r="M155" s="21"/>
      <c r="N155" s="24"/>
      <c r="O155" s="21"/>
      <c r="P155" s="24"/>
      <c r="Q155" s="21"/>
      <c r="R155" s="21"/>
      <c r="S155" s="21"/>
      <c r="T155" s="21"/>
    </row>
    <row r="156" spans="1:20">
      <c r="A156" s="26">
        <v>1731</v>
      </c>
      <c r="B156" s="101">
        <v>11832.006000000001</v>
      </c>
      <c r="C156" s="102">
        <v>0.95</v>
      </c>
      <c r="D156" s="9">
        <f t="shared" si="16"/>
        <v>12454.743157894738</v>
      </c>
      <c r="E156" s="136"/>
      <c r="F156" s="101">
        <v>13559.213965137511</v>
      </c>
      <c r="G156" s="102">
        <v>0.95</v>
      </c>
      <c r="H156" s="9">
        <f t="shared" si="17"/>
        <v>14272.856805407908</v>
      </c>
      <c r="I156" s="64"/>
      <c r="J156" s="207">
        <v>2401</v>
      </c>
      <c r="K156" s="207">
        <v>11832.006000000001</v>
      </c>
      <c r="L156" s="207">
        <f t="shared" si="13"/>
        <v>2896.3076244031977</v>
      </c>
      <c r="M156" s="21"/>
      <c r="N156" s="24"/>
      <c r="O156" s="21"/>
      <c r="P156" s="24"/>
      <c r="Q156" s="21"/>
      <c r="R156" s="21"/>
      <c r="S156" s="21"/>
      <c r="T156" s="21"/>
    </row>
    <row r="157" spans="1:20">
      <c r="A157" s="26">
        <v>1732</v>
      </c>
      <c r="B157" s="101">
        <v>6747.3415000000014</v>
      </c>
      <c r="C157" s="102">
        <v>0.95</v>
      </c>
      <c r="D157" s="9">
        <f t="shared" si="16"/>
        <v>7102.4647368421074</v>
      </c>
      <c r="E157" s="136"/>
      <c r="F157" s="101">
        <v>7697.8878068043432</v>
      </c>
      <c r="G157" s="102">
        <v>0.95</v>
      </c>
      <c r="H157" s="9">
        <f t="shared" si="17"/>
        <v>8103.0397966361516</v>
      </c>
      <c r="I157" s="64"/>
      <c r="J157" s="207">
        <v>2266</v>
      </c>
      <c r="K157" s="207">
        <v>6747.3415000000014</v>
      </c>
      <c r="L157" s="207">
        <f t="shared" si="13"/>
        <v>2721.2922569841053</v>
      </c>
      <c r="M157" s="21"/>
      <c r="N157" s="24"/>
      <c r="O157" s="21"/>
      <c r="P157" s="24"/>
      <c r="Q157" s="21"/>
      <c r="R157" s="21"/>
      <c r="S157" s="21"/>
      <c r="T157" s="21"/>
    </row>
    <row r="158" spans="1:20">
      <c r="A158" s="26">
        <v>1733</v>
      </c>
      <c r="B158" s="101">
        <v>7754.8</v>
      </c>
      <c r="C158" s="102">
        <v>0.95</v>
      </c>
      <c r="D158" s="9">
        <f t="shared" si="16"/>
        <v>8162.9473684210534</v>
      </c>
      <c r="E158" s="136"/>
      <c r="F158" s="101">
        <v>8841.7143786988017</v>
      </c>
      <c r="G158" s="102">
        <v>0.95</v>
      </c>
      <c r="H158" s="9">
        <f t="shared" si="17"/>
        <v>9307.0677670513705</v>
      </c>
      <c r="I158" s="64"/>
      <c r="J158" s="207">
        <v>3473</v>
      </c>
      <c r="K158" s="207">
        <v>7754.8</v>
      </c>
      <c r="L158" s="207">
        <f t="shared" si="13"/>
        <v>4168.1856856359173</v>
      </c>
      <c r="M158" s="21"/>
      <c r="N158" s="24"/>
      <c r="O158" s="21"/>
      <c r="P158" s="24"/>
      <c r="Q158" s="21"/>
      <c r="R158" s="21"/>
      <c r="S158" s="21"/>
      <c r="T158" s="21"/>
    </row>
    <row r="159" spans="1:20">
      <c r="A159" s="26">
        <v>1734</v>
      </c>
      <c r="B159" s="101">
        <v>9934.2759999999998</v>
      </c>
      <c r="C159" s="102">
        <v>0.95</v>
      </c>
      <c r="D159" s="9">
        <f t="shared" si="16"/>
        <v>10457.132631578948</v>
      </c>
      <c r="E159" s="136"/>
      <c r="F159" s="101">
        <v>11294.93094558755</v>
      </c>
      <c r="G159" s="102">
        <v>0.95</v>
      </c>
      <c r="H159" s="9">
        <f t="shared" si="17"/>
        <v>11889.400995355316</v>
      </c>
      <c r="I159" s="64"/>
      <c r="J159" s="207">
        <v>3886.2759999999994</v>
      </c>
      <c r="K159" s="207">
        <v>9934.2760000000017</v>
      </c>
      <c r="L159" s="207">
        <f t="shared" si="13"/>
        <v>4651.1183847343736</v>
      </c>
      <c r="M159" s="21"/>
      <c r="N159" s="24"/>
      <c r="O159" s="21"/>
      <c r="P159" s="24"/>
      <c r="Q159" s="21"/>
      <c r="R159" s="21"/>
      <c r="S159" s="21"/>
      <c r="T159" s="21"/>
    </row>
    <row r="160" spans="1:20">
      <c r="A160" s="26">
        <v>1735</v>
      </c>
      <c r="B160" s="101">
        <v>7768.3284000000003</v>
      </c>
      <c r="C160" s="102">
        <v>0.95</v>
      </c>
      <c r="D160" s="9">
        <f t="shared" si="16"/>
        <v>8177.1877894736854</v>
      </c>
      <c r="E160" s="136"/>
      <c r="F160" s="101">
        <v>8985.2991756286683</v>
      </c>
      <c r="G160" s="102">
        <v>0.95</v>
      </c>
      <c r="H160" s="9">
        <f t="shared" si="17"/>
        <v>9458.2096585564941</v>
      </c>
      <c r="I160" s="64"/>
      <c r="J160" s="207">
        <v>2385.3284000000003</v>
      </c>
      <c r="K160" s="207">
        <v>7768.3284000000003</v>
      </c>
      <c r="L160" s="207">
        <f t="shared" si="13"/>
        <v>2904.2201809734393</v>
      </c>
      <c r="M160" s="21"/>
      <c r="N160" s="24"/>
      <c r="O160" s="21"/>
      <c r="P160" s="24"/>
      <c r="Q160" s="21"/>
      <c r="R160" s="21"/>
      <c r="S160" s="21"/>
      <c r="T160" s="21"/>
    </row>
    <row r="161" spans="1:20">
      <c r="A161" s="26">
        <v>1736</v>
      </c>
      <c r="B161" s="101">
        <v>8416.1414999999997</v>
      </c>
      <c r="C161" s="102">
        <v>0.95</v>
      </c>
      <c r="D161" s="9">
        <f t="shared" si="16"/>
        <v>8859.096315789473</v>
      </c>
      <c r="E161" s="136"/>
      <c r="F161" s="101">
        <v>9614.516589842402</v>
      </c>
      <c r="G161" s="102">
        <v>0.95</v>
      </c>
      <c r="H161" s="9">
        <f t="shared" si="17"/>
        <v>10120.543778781477</v>
      </c>
      <c r="I161" s="64"/>
      <c r="J161" s="207">
        <v>4510</v>
      </c>
      <c r="K161" s="207">
        <v>8416.1414999999997</v>
      </c>
      <c r="L161" s="207">
        <f t="shared" si="13"/>
        <v>5423.3466063165006</v>
      </c>
      <c r="M161" s="21"/>
      <c r="N161" s="24"/>
      <c r="O161" s="21"/>
      <c r="P161" s="24"/>
      <c r="Q161" s="21"/>
      <c r="R161" s="21"/>
      <c r="S161" s="21"/>
      <c r="T161" s="21"/>
    </row>
    <row r="162" spans="1:20">
      <c r="A162" s="26">
        <v>1737</v>
      </c>
      <c r="B162" s="101">
        <v>8442.4</v>
      </c>
      <c r="C162" s="102">
        <v>0.95</v>
      </c>
      <c r="D162" s="9">
        <f t="shared" si="16"/>
        <v>8886.7368421052633</v>
      </c>
      <c r="E162" s="136"/>
      <c r="F162" s="101">
        <v>9599.2825184463873</v>
      </c>
      <c r="G162" s="102">
        <v>0.95</v>
      </c>
      <c r="H162" s="9">
        <f t="shared" si="17"/>
        <v>10104.507914154092</v>
      </c>
      <c r="I162" s="64"/>
      <c r="J162" s="207">
        <v>3942.5</v>
      </c>
      <c r="K162" s="207">
        <v>8442.4</v>
      </c>
      <c r="L162" s="207">
        <f t="shared" si="13"/>
        <v>4718.6845507856187</v>
      </c>
      <c r="M162" s="21"/>
      <c r="N162" s="24"/>
      <c r="O162" s="21"/>
      <c r="P162" s="24"/>
      <c r="Q162" s="21"/>
      <c r="R162" s="21"/>
      <c r="S162" s="21"/>
      <c r="T162" s="21"/>
    </row>
    <row r="163" spans="1:20">
      <c r="A163" s="26">
        <v>1738</v>
      </c>
      <c r="B163" s="101">
        <v>9394.4579999999987</v>
      </c>
      <c r="C163" s="102">
        <v>0.95</v>
      </c>
      <c r="D163" s="9">
        <f t="shared" si="16"/>
        <v>9888.9031578947361</v>
      </c>
      <c r="E163" s="136"/>
      <c r="F163" s="101">
        <v>10731.098007195378</v>
      </c>
      <c r="G163" s="102">
        <v>0.95</v>
      </c>
      <c r="H163" s="9">
        <f t="shared" si="17"/>
        <v>11295.892639153029</v>
      </c>
      <c r="I163" s="64"/>
      <c r="J163" s="207">
        <v>2613.3579999999997</v>
      </c>
      <c r="K163" s="207">
        <v>9750.1692000000003</v>
      </c>
      <c r="L163" s="207">
        <f t="shared" si="13"/>
        <v>3027.6614477286894</v>
      </c>
      <c r="M163" s="21"/>
      <c r="N163" s="24"/>
      <c r="O163" s="21"/>
      <c r="P163" s="24"/>
      <c r="Q163" s="21"/>
      <c r="R163" s="21"/>
      <c r="S163" s="21"/>
      <c r="T163" s="21"/>
    </row>
    <row r="164" spans="1:20">
      <c r="A164" s="26">
        <v>1739</v>
      </c>
      <c r="B164" s="101">
        <v>7221.6</v>
      </c>
      <c r="C164" s="102">
        <v>0.95</v>
      </c>
      <c r="D164" s="9">
        <f t="shared" si="16"/>
        <v>7601.6842105263167</v>
      </c>
      <c r="E164" s="136"/>
      <c r="F164" s="101">
        <v>8185.9344635143843</v>
      </c>
      <c r="G164" s="102">
        <v>0.95</v>
      </c>
      <c r="H164" s="9">
        <f t="shared" si="17"/>
        <v>8616.7731194888256</v>
      </c>
      <c r="I164" s="64"/>
      <c r="J164" s="207">
        <v>2442</v>
      </c>
      <c r="K164" s="207">
        <v>7221.6</v>
      </c>
      <c r="L164" s="207">
        <f t="shared" si="13"/>
        <v>2913.7808737387436</v>
      </c>
      <c r="M164" s="21"/>
      <c r="N164" s="24"/>
      <c r="O164" s="21"/>
      <c r="P164" s="24"/>
      <c r="Q164" s="21"/>
      <c r="R164" s="21"/>
      <c r="S164" s="21"/>
      <c r="T164" s="21"/>
    </row>
    <row r="165" spans="1:20">
      <c r="A165" s="26">
        <v>1740</v>
      </c>
      <c r="B165" s="101">
        <v>8985.7000000000007</v>
      </c>
      <c r="C165" s="102">
        <v>0.95</v>
      </c>
      <c r="D165" s="9">
        <f t="shared" si="16"/>
        <v>9458.6315789473701</v>
      </c>
      <c r="E165" s="136"/>
      <c r="F165" s="101">
        <v>10143.539338654504</v>
      </c>
      <c r="G165" s="102">
        <v>0.95</v>
      </c>
      <c r="H165" s="9">
        <f t="shared" si="17"/>
        <v>10677.409830162636</v>
      </c>
      <c r="I165" s="64"/>
      <c r="J165" s="207">
        <v>2191</v>
      </c>
      <c r="K165" s="207">
        <v>8985.7000000000007</v>
      </c>
      <c r="L165" s="207">
        <f t="shared" si="13"/>
        <v>2603.4927649361025</v>
      </c>
      <c r="M165" s="21"/>
      <c r="N165" s="24"/>
      <c r="O165" s="21"/>
      <c r="P165" s="24"/>
      <c r="Q165" s="21"/>
      <c r="R165" s="21"/>
      <c r="S165" s="21"/>
      <c r="T165" s="21"/>
    </row>
    <row r="166" spans="1:20">
      <c r="A166" s="26">
        <v>1741</v>
      </c>
      <c r="B166" s="101">
        <v>3524.7</v>
      </c>
      <c r="C166" s="102">
        <v>0.95</v>
      </c>
      <c r="D166" s="9">
        <f t="shared" si="16"/>
        <v>3710.2105263157896</v>
      </c>
      <c r="E166" s="136"/>
      <c r="F166" s="101">
        <v>3914.1498228351056</v>
      </c>
      <c r="G166" s="102">
        <v>0.95</v>
      </c>
      <c r="H166" s="9">
        <f t="shared" si="17"/>
        <v>4120.1577082474796</v>
      </c>
      <c r="I166" s="64"/>
      <c r="J166" s="207">
        <v>1358</v>
      </c>
      <c r="K166" s="207">
        <v>3331</v>
      </c>
      <c r="L166" s="207">
        <f t="shared" si="13"/>
        <v>1679.7280599820106</v>
      </c>
      <c r="M166" s="21"/>
      <c r="N166" s="24"/>
      <c r="O166" s="21"/>
      <c r="P166" s="24"/>
      <c r="Q166" s="21"/>
      <c r="R166" s="21"/>
      <c r="S166" s="21"/>
      <c r="T166" s="21"/>
    </row>
    <row r="167" spans="1:20">
      <c r="A167" s="26">
        <v>1742</v>
      </c>
      <c r="B167" s="101">
        <v>10318.700000000001</v>
      </c>
      <c r="C167" s="102">
        <v>0.95</v>
      </c>
      <c r="D167" s="9">
        <f t="shared" si="16"/>
        <v>10861.789473684212</v>
      </c>
      <c r="E167" s="136"/>
      <c r="F167" s="101">
        <v>11566.377201184539</v>
      </c>
      <c r="G167" s="102">
        <v>0.95</v>
      </c>
      <c r="H167" s="9">
        <f t="shared" si="17"/>
        <v>12175.133895983727</v>
      </c>
      <c r="I167" s="64"/>
      <c r="J167" s="207">
        <v>2783.5</v>
      </c>
      <c r="K167" s="207">
        <v>10318.700000000001</v>
      </c>
      <c r="L167" s="207">
        <f t="shared" si="13"/>
        <v>3284.2785621706903</v>
      </c>
      <c r="M167" s="21"/>
      <c r="N167" s="24"/>
      <c r="O167" s="21"/>
      <c r="P167" s="24"/>
      <c r="Q167" s="21"/>
      <c r="R167" s="21"/>
      <c r="S167" s="21"/>
      <c r="T167" s="21"/>
    </row>
    <row r="168" spans="1:20">
      <c r="A168" s="26">
        <v>1743</v>
      </c>
      <c r="B168" s="101">
        <v>5388.7</v>
      </c>
      <c r="C168" s="102">
        <v>0.95</v>
      </c>
      <c r="D168" s="9">
        <f t="shared" si="16"/>
        <v>5672.3157894736842</v>
      </c>
      <c r="E168" s="136"/>
      <c r="F168" s="101">
        <v>6042.9078523861199</v>
      </c>
      <c r="G168" s="102">
        <v>0.95</v>
      </c>
      <c r="H168" s="9">
        <f t="shared" si="17"/>
        <v>6360.9556340906529</v>
      </c>
      <c r="I168" s="64"/>
      <c r="J168" s="207">
        <v>3696.8</v>
      </c>
      <c r="K168" s="207">
        <v>5388.7</v>
      </c>
      <c r="L168" s="207">
        <f t="shared" si="13"/>
        <v>4363.7947534853174</v>
      </c>
      <c r="M168" s="21"/>
      <c r="N168" s="24"/>
      <c r="O168" s="21"/>
      <c r="P168" s="24"/>
      <c r="Q168" s="21"/>
      <c r="R168" s="21"/>
      <c r="S168" s="21"/>
      <c r="T168" s="21"/>
    </row>
    <row r="169" spans="1:20">
      <c r="A169" s="26">
        <v>1744</v>
      </c>
      <c r="B169" s="101">
        <v>12097.044</v>
      </c>
      <c r="C169" s="102">
        <v>0.95</v>
      </c>
      <c r="D169" s="9">
        <f t="shared" si="16"/>
        <v>12733.73052631579</v>
      </c>
      <c r="E169" s="136"/>
      <c r="F169" s="101">
        <v>13879.515101688052</v>
      </c>
      <c r="G169" s="102">
        <v>0.95</v>
      </c>
      <c r="H169" s="9">
        <f t="shared" si="17"/>
        <v>14610.01589651374</v>
      </c>
      <c r="I169" s="64"/>
      <c r="J169" s="207">
        <v>3414.3440000000001</v>
      </c>
      <c r="K169" s="207">
        <v>12097.043999999998</v>
      </c>
      <c r="L169" s="207">
        <f t="shared" si="13"/>
        <v>4123.6206230353728</v>
      </c>
      <c r="M169" s="21"/>
      <c r="N169" s="24"/>
      <c r="O169" s="21"/>
      <c r="P169" s="24"/>
      <c r="Q169" s="21"/>
      <c r="R169" s="21"/>
      <c r="S169" s="21"/>
      <c r="T169" s="21"/>
    </row>
    <row r="170" spans="1:20">
      <c r="A170" s="26">
        <v>1745</v>
      </c>
      <c r="B170" s="101">
        <v>4021.9609999999998</v>
      </c>
      <c r="C170" s="102">
        <v>0.95</v>
      </c>
      <c r="D170" s="9">
        <f t="shared" si="16"/>
        <v>4233.6431578947368</v>
      </c>
      <c r="E170" s="136"/>
      <c r="F170" s="101">
        <v>4591.973242335609</v>
      </c>
      <c r="G170" s="102">
        <v>0.95</v>
      </c>
      <c r="H170" s="9">
        <f t="shared" si="17"/>
        <v>4833.6560445637988</v>
      </c>
      <c r="I170" s="64"/>
      <c r="J170" s="207">
        <v>1867.9</v>
      </c>
      <c r="K170" s="207">
        <v>4021.9610000000002</v>
      </c>
      <c r="L170" s="207">
        <f t="shared" si="13"/>
        <v>2244.871624971182</v>
      </c>
      <c r="M170" s="21"/>
      <c r="N170" s="24"/>
      <c r="O170" s="21"/>
      <c r="P170" s="24"/>
      <c r="Q170" s="21"/>
      <c r="R170" s="21"/>
      <c r="S170" s="21"/>
      <c r="T170" s="21"/>
    </row>
    <row r="171" spans="1:20">
      <c r="A171" s="26">
        <v>1746</v>
      </c>
      <c r="B171" s="101">
        <v>6305.3</v>
      </c>
      <c r="C171" s="102">
        <v>0.95</v>
      </c>
      <c r="D171" s="9">
        <f t="shared" si="16"/>
        <v>6637.1578947368425</v>
      </c>
      <c r="E171" s="136"/>
      <c r="F171" s="101">
        <v>7215.4708901251606</v>
      </c>
      <c r="G171" s="102">
        <v>0.95</v>
      </c>
      <c r="H171" s="9">
        <f t="shared" si="17"/>
        <v>7595.2325159212223</v>
      </c>
      <c r="I171" s="64"/>
      <c r="J171" s="207">
        <v>2021.6</v>
      </c>
      <c r="K171" s="207">
        <v>6305.3</v>
      </c>
      <c r="L171" s="207">
        <f t="shared" si="13"/>
        <v>2435.1770818496097</v>
      </c>
      <c r="M171" s="21"/>
      <c r="N171" s="24"/>
      <c r="O171" s="21"/>
      <c r="P171" s="24"/>
      <c r="Q171" s="21"/>
      <c r="R171" s="21"/>
      <c r="S171" s="21"/>
      <c r="T171" s="21"/>
    </row>
    <row r="172" spans="1:20">
      <c r="A172" s="26">
        <v>1747</v>
      </c>
      <c r="B172" s="101">
        <v>12440.326300000002</v>
      </c>
      <c r="C172" s="102">
        <v>0.95</v>
      </c>
      <c r="D172" s="9">
        <f t="shared" si="16"/>
        <v>13095.080315789477</v>
      </c>
      <c r="E172" s="136"/>
      <c r="F172" s="101">
        <v>14147.893819202092</v>
      </c>
      <c r="G172" s="102">
        <v>0.95</v>
      </c>
      <c r="H172" s="9">
        <f t="shared" si="17"/>
        <v>14892.519809686413</v>
      </c>
      <c r="I172" s="64"/>
      <c r="J172" s="207">
        <v>4231.9195</v>
      </c>
      <c r="K172" s="207">
        <v>12440.326300000001</v>
      </c>
      <c r="L172" s="207">
        <f t="shared" si="13"/>
        <v>5066.1006365040612</v>
      </c>
      <c r="M172" s="21"/>
      <c r="N172" s="24"/>
      <c r="O172" s="21"/>
      <c r="P172" s="24"/>
      <c r="Q172" s="21"/>
      <c r="R172" s="21"/>
      <c r="S172" s="21"/>
      <c r="T172" s="21"/>
    </row>
    <row r="173" spans="1:20">
      <c r="A173" s="26">
        <v>1748</v>
      </c>
      <c r="B173" s="101">
        <v>8820.4159999999993</v>
      </c>
      <c r="C173" s="102">
        <v>0.95</v>
      </c>
      <c r="D173" s="9">
        <f t="shared" si="16"/>
        <v>9284.6484210526305</v>
      </c>
      <c r="E173" s="136"/>
      <c r="F173" s="101">
        <v>10346.820113276844</v>
      </c>
      <c r="G173" s="102">
        <v>0.95</v>
      </c>
      <c r="H173" s="9">
        <f t="shared" si="17"/>
        <v>10891.389592922995</v>
      </c>
      <c r="I173" s="64"/>
      <c r="J173" s="207">
        <v>3099.9159999999997</v>
      </c>
      <c r="K173" s="207">
        <v>8820.4160000000011</v>
      </c>
      <c r="L173" s="207">
        <f t="shared" si="13"/>
        <v>3827.7551604522359</v>
      </c>
      <c r="M173" s="21"/>
      <c r="N173" s="24"/>
      <c r="O173" s="21"/>
      <c r="P173" s="24"/>
      <c r="Q173" s="21"/>
      <c r="R173" s="21"/>
      <c r="S173" s="21"/>
      <c r="T173" s="21"/>
    </row>
    <row r="174" spans="1:20">
      <c r="A174" s="26">
        <v>1749</v>
      </c>
      <c r="B174" s="101">
        <v>10701.285000000002</v>
      </c>
      <c r="C174" s="102">
        <v>0.95</v>
      </c>
      <c r="D174" s="9">
        <f t="shared" si="16"/>
        <v>11264.510526315791</v>
      </c>
      <c r="E174" s="136"/>
      <c r="F174" s="101">
        <v>12635.830135772645</v>
      </c>
      <c r="G174" s="102">
        <v>0.95</v>
      </c>
      <c r="H174" s="9">
        <f t="shared" si="17"/>
        <v>13300.8738271291</v>
      </c>
      <c r="I174" s="64"/>
      <c r="J174" s="207">
        <v>5064.2849999999999</v>
      </c>
      <c r="K174" s="207">
        <v>10701.284999999998</v>
      </c>
      <c r="L174" s="207">
        <f t="shared" si="13"/>
        <v>6294.516575310583</v>
      </c>
      <c r="M174" s="21"/>
      <c r="N174" s="24"/>
      <c r="O174" s="21"/>
      <c r="P174" s="24"/>
      <c r="Q174" s="21"/>
      <c r="R174" s="21"/>
      <c r="S174" s="21"/>
      <c r="T174" s="21"/>
    </row>
    <row r="175" spans="1:20">
      <c r="A175" s="26">
        <v>1750</v>
      </c>
      <c r="B175" s="101">
        <v>13136.4</v>
      </c>
      <c r="C175" s="102">
        <v>0.95</v>
      </c>
      <c r="D175" s="9">
        <f t="shared" si="16"/>
        <v>13827.78947368421</v>
      </c>
      <c r="E175" s="136"/>
      <c r="F175" s="101">
        <v>15089.156408663825</v>
      </c>
      <c r="G175" s="102">
        <v>0.95</v>
      </c>
      <c r="H175" s="9">
        <f t="shared" si="17"/>
        <v>15883.322535435605</v>
      </c>
      <c r="I175" s="64"/>
      <c r="J175" s="207">
        <v>8001</v>
      </c>
      <c r="K175" s="207">
        <v>13136.4</v>
      </c>
      <c r="L175" s="207">
        <f t="shared" si="13"/>
        <v>9674.070796110067</v>
      </c>
      <c r="M175" s="21"/>
      <c r="N175" s="24"/>
      <c r="O175" s="21"/>
      <c r="P175" s="24"/>
      <c r="Q175" s="21"/>
      <c r="R175" s="21"/>
      <c r="S175" s="21"/>
      <c r="T175" s="21"/>
    </row>
    <row r="176" spans="1:20">
      <c r="A176" s="26">
        <v>1751</v>
      </c>
      <c r="B176" s="101">
        <v>7304.9658000000018</v>
      </c>
      <c r="C176" s="102">
        <v>0.95</v>
      </c>
      <c r="D176" s="9">
        <f t="shared" si="16"/>
        <v>7689.4376842105285</v>
      </c>
      <c r="E176" s="136"/>
      <c r="F176" s="101">
        <v>8070.8899695067375</v>
      </c>
      <c r="G176" s="102">
        <v>0.95</v>
      </c>
      <c r="H176" s="9">
        <f t="shared" si="17"/>
        <v>8495.6736521123548</v>
      </c>
      <c r="I176" s="64"/>
      <c r="J176" s="207">
        <v>2129.6999999999998</v>
      </c>
      <c r="K176" s="207">
        <v>6709.5</v>
      </c>
      <c r="L176" s="207">
        <f t="shared" si="13"/>
        <v>2696.6593899550908</v>
      </c>
      <c r="M176" s="21"/>
      <c r="N176" s="24"/>
      <c r="O176" s="21"/>
      <c r="P176" s="24"/>
      <c r="Q176" s="21"/>
      <c r="R176" s="21"/>
      <c r="S176" s="21"/>
      <c r="T176" s="21"/>
    </row>
    <row r="177" spans="1:20">
      <c r="A177" s="26">
        <v>1752</v>
      </c>
      <c r="B177" s="101">
        <v>9241.4</v>
      </c>
      <c r="C177" s="102">
        <v>0.95</v>
      </c>
      <c r="D177" s="9">
        <f t="shared" si="16"/>
        <v>9727.78947368421</v>
      </c>
      <c r="E177" s="136"/>
      <c r="F177" s="101">
        <v>10190.199523306243</v>
      </c>
      <c r="G177" s="102">
        <v>0.95</v>
      </c>
      <c r="H177" s="9">
        <f t="shared" si="17"/>
        <v>10726.525814006571</v>
      </c>
      <c r="I177" s="64"/>
      <c r="J177" s="207">
        <v>3611.3</v>
      </c>
      <c r="K177" s="207">
        <v>9241.4</v>
      </c>
      <c r="L177" s="207">
        <f t="shared" si="13"/>
        <v>4191.6487406801925</v>
      </c>
      <c r="M177" s="21"/>
      <c r="N177" s="24"/>
      <c r="O177" s="21"/>
      <c r="P177" s="24"/>
      <c r="Q177" s="21"/>
      <c r="R177" s="21"/>
      <c r="S177" s="21"/>
      <c r="T177" s="21"/>
    </row>
    <row r="178" spans="1:20">
      <c r="A178" s="26">
        <v>1753</v>
      </c>
      <c r="B178" s="101">
        <v>9769.6</v>
      </c>
      <c r="C178" s="102">
        <v>0.95</v>
      </c>
      <c r="D178" s="9">
        <f t="shared" si="16"/>
        <v>10283.789473684212</v>
      </c>
      <c r="E178" s="136"/>
      <c r="F178" s="101">
        <v>10772.877580151762</v>
      </c>
      <c r="G178" s="102">
        <v>0.95</v>
      </c>
      <c r="H178" s="9">
        <f t="shared" si="17"/>
        <v>11339.871137001855</v>
      </c>
      <c r="I178" s="64"/>
      <c r="J178" s="207">
        <v>3872.9</v>
      </c>
      <c r="K178" s="207">
        <v>9769.6</v>
      </c>
      <c r="L178" s="207">
        <f t="shared" si="13"/>
        <v>4495.3925366948988</v>
      </c>
      <c r="M178" s="21"/>
      <c r="N178" s="24"/>
      <c r="O178" s="21"/>
      <c r="P178" s="24"/>
      <c r="Q178" s="21"/>
      <c r="R178" s="21"/>
      <c r="S178" s="21"/>
      <c r="T178" s="21"/>
    </row>
    <row r="179" spans="1:20">
      <c r="A179" s="26">
        <v>1754</v>
      </c>
      <c r="B179" s="101">
        <v>5413.3170000000009</v>
      </c>
      <c r="C179" s="102">
        <v>0.95</v>
      </c>
      <c r="D179" s="9">
        <f t="shared" si="16"/>
        <v>5698.2284210526332</v>
      </c>
      <c r="E179" s="136"/>
      <c r="F179" s="101">
        <v>6064.3235503991273</v>
      </c>
      <c r="G179" s="102">
        <v>0.95</v>
      </c>
      <c r="H179" s="9">
        <f t="shared" si="17"/>
        <v>6383.4984741043445</v>
      </c>
      <c r="I179" s="64"/>
      <c r="J179" s="207">
        <v>2146.3000000000002</v>
      </c>
      <c r="K179" s="207">
        <v>5413.3170000000009</v>
      </c>
      <c r="L179" s="207">
        <f t="shared" si="13"/>
        <v>2530.9625826402098</v>
      </c>
      <c r="M179" s="21"/>
      <c r="N179" s="24"/>
      <c r="O179" s="21"/>
      <c r="P179" s="24"/>
      <c r="Q179" s="21"/>
      <c r="R179" s="21"/>
      <c r="S179" s="21"/>
      <c r="T179" s="21"/>
    </row>
    <row r="180" spans="1:20">
      <c r="A180" s="26">
        <v>1755</v>
      </c>
      <c r="B180" s="101">
        <v>6755.6919999999982</v>
      </c>
      <c r="C180" s="102">
        <v>0.95</v>
      </c>
      <c r="D180" s="9">
        <f t="shared" si="16"/>
        <v>7111.2547368421037</v>
      </c>
      <c r="E180" s="136"/>
      <c r="F180" s="101">
        <v>7488.6253372521396</v>
      </c>
      <c r="G180" s="102">
        <v>0.95</v>
      </c>
      <c r="H180" s="9">
        <f t="shared" si="17"/>
        <v>7882.7635128969896</v>
      </c>
      <c r="I180" s="64"/>
      <c r="J180" s="207">
        <v>1995.2</v>
      </c>
      <c r="K180" s="207">
        <v>6755.6920000000009</v>
      </c>
      <c r="L180" s="207">
        <f t="shared" si="13"/>
        <v>2328.0649504050912</v>
      </c>
      <c r="M180" s="21"/>
      <c r="N180" s="24"/>
      <c r="O180" s="21"/>
      <c r="P180" s="24"/>
      <c r="Q180" s="21"/>
      <c r="R180" s="21"/>
      <c r="S180" s="21"/>
      <c r="T180" s="21"/>
    </row>
    <row r="181" spans="1:20">
      <c r="A181" s="26">
        <v>1756</v>
      </c>
      <c r="B181" s="101">
        <v>7952.2307999999994</v>
      </c>
      <c r="C181" s="102">
        <v>0.95</v>
      </c>
      <c r="D181" s="9">
        <f t="shared" si="16"/>
        <v>8370.7692631578939</v>
      </c>
      <c r="E181" s="136"/>
      <c r="F181" s="101">
        <v>8665.2666003618324</v>
      </c>
      <c r="G181" s="102">
        <v>0.95</v>
      </c>
      <c r="H181" s="9">
        <f t="shared" si="17"/>
        <v>9121.3332635387706</v>
      </c>
      <c r="I181" s="64"/>
      <c r="J181" s="207">
        <v>1666.7768000000001</v>
      </c>
      <c r="K181" s="207">
        <v>7952.2307999999994</v>
      </c>
      <c r="L181" s="207">
        <f t="shared" si="13"/>
        <v>1911.8190921640139</v>
      </c>
      <c r="M181" s="21"/>
      <c r="N181" s="24"/>
      <c r="O181" s="21"/>
      <c r="P181" s="24"/>
      <c r="Q181" s="21"/>
      <c r="R181" s="21"/>
      <c r="S181" s="21"/>
      <c r="T181" s="21"/>
    </row>
    <row r="182" spans="1:20">
      <c r="A182" s="26">
        <v>1757</v>
      </c>
      <c r="B182" s="101">
        <v>6517.88</v>
      </c>
      <c r="C182" s="102">
        <v>0.95</v>
      </c>
      <c r="D182" s="9">
        <f t="shared" si="16"/>
        <v>6860.9263157894738</v>
      </c>
      <c r="E182" s="136"/>
      <c r="F182" s="101">
        <v>7179.3798027765888</v>
      </c>
      <c r="G182" s="102">
        <v>0.95</v>
      </c>
      <c r="H182" s="9">
        <f t="shared" si="17"/>
        <v>7557.2418976595673</v>
      </c>
      <c r="I182" s="64"/>
      <c r="J182" s="207">
        <v>1407.1</v>
      </c>
      <c r="K182" s="207">
        <v>6517.88</v>
      </c>
      <c r="L182" s="207">
        <f t="shared" si="13"/>
        <v>1631.4806461912119</v>
      </c>
      <c r="M182" s="21"/>
      <c r="N182" s="24"/>
      <c r="O182" s="21"/>
      <c r="P182" s="24"/>
      <c r="Q182" s="21"/>
      <c r="R182" s="21"/>
      <c r="S182" s="21"/>
      <c r="T182" s="21"/>
    </row>
    <row r="183" spans="1:20">
      <c r="A183" s="26">
        <v>1758</v>
      </c>
      <c r="B183" s="101">
        <v>6183.1350000000011</v>
      </c>
      <c r="C183" s="102">
        <v>0.95</v>
      </c>
      <c r="D183" s="9">
        <f t="shared" si="16"/>
        <v>6508.5631578947387</v>
      </c>
      <c r="E183" s="136"/>
      <c r="F183" s="101">
        <v>6799.4</v>
      </c>
      <c r="G183" s="102">
        <v>0.95</v>
      </c>
      <c r="H183" s="9">
        <f t="shared" si="17"/>
        <v>7157.2631578947367</v>
      </c>
      <c r="I183" s="64"/>
      <c r="J183" s="207">
        <v>1314.5350000000001</v>
      </c>
      <c r="K183" s="207">
        <v>6183.1350000000011</v>
      </c>
      <c r="L183" s="207">
        <f t="shared" si="13"/>
        <v>1521.6347249838725</v>
      </c>
      <c r="M183" s="21"/>
      <c r="N183" s="24"/>
      <c r="O183" s="21"/>
      <c r="P183" s="24"/>
      <c r="Q183" s="21"/>
      <c r="R183" s="21"/>
      <c r="S183" s="21"/>
      <c r="T183" s="21"/>
    </row>
    <row r="184" spans="1:20">
      <c r="A184" s="26">
        <v>1759</v>
      </c>
      <c r="B184" s="101">
        <v>4949.8999999999996</v>
      </c>
      <c r="C184" s="102">
        <v>0.95</v>
      </c>
      <c r="D184" s="9">
        <f t="shared" si="16"/>
        <v>5210.4210526315792</v>
      </c>
      <c r="E184" s="136"/>
      <c r="F184" s="101">
        <v>5401.5129188193005</v>
      </c>
      <c r="G184" s="102">
        <v>0.95</v>
      </c>
      <c r="H184" s="9">
        <f t="shared" si="17"/>
        <v>5685.8030724413693</v>
      </c>
      <c r="I184" s="64"/>
      <c r="J184" s="207">
        <v>1634.7</v>
      </c>
      <c r="K184" s="207">
        <v>4949.8999999999996</v>
      </c>
      <c r="L184" s="207">
        <f t="shared" si="13"/>
        <v>1877.731324374211</v>
      </c>
      <c r="M184" s="21"/>
      <c r="N184" s="24"/>
      <c r="O184" s="21"/>
      <c r="P184" s="24"/>
      <c r="Q184" s="21"/>
      <c r="R184" s="21"/>
      <c r="S184" s="21"/>
      <c r="T184" s="21"/>
    </row>
    <row r="185" spans="1:20">
      <c r="A185" s="26">
        <v>1760</v>
      </c>
      <c r="B185" s="101">
        <v>6923.6344999999983</v>
      </c>
      <c r="C185" s="102">
        <v>0.95</v>
      </c>
      <c r="D185" s="9">
        <f t="shared" si="16"/>
        <v>7288.0363157894726</v>
      </c>
      <c r="E185" s="136"/>
      <c r="F185" s="101">
        <v>7547.8052181376688</v>
      </c>
      <c r="G185" s="102">
        <v>0.95</v>
      </c>
      <c r="H185" s="9">
        <f t="shared" si="17"/>
        <v>7945.0581243554416</v>
      </c>
      <c r="I185" s="64"/>
      <c r="J185" s="207">
        <v>1871.2</v>
      </c>
      <c r="K185" s="207">
        <v>6923.6344999999983</v>
      </c>
      <c r="L185" s="207">
        <f t="shared" si="13"/>
        <v>2147.2526838749081</v>
      </c>
      <c r="M185" s="21"/>
      <c r="N185" s="24"/>
      <c r="O185" s="21"/>
      <c r="P185" s="24"/>
      <c r="Q185" s="21"/>
      <c r="R185" s="21"/>
      <c r="S185" s="21"/>
      <c r="T185" s="21"/>
    </row>
    <row r="186" spans="1:20">
      <c r="A186" s="26">
        <v>1761</v>
      </c>
      <c r="B186" s="101">
        <v>6628.0520000000015</v>
      </c>
      <c r="C186" s="102">
        <v>0.95</v>
      </c>
      <c r="D186" s="9">
        <f t="shared" si="16"/>
        <v>6976.896842105265</v>
      </c>
      <c r="E186" s="136"/>
      <c r="F186" s="101">
        <v>7254.6666757303856</v>
      </c>
      <c r="G186" s="102">
        <v>0.95</v>
      </c>
      <c r="H186" s="9">
        <f t="shared" si="17"/>
        <v>7636.4912376109323</v>
      </c>
      <c r="I186" s="64"/>
      <c r="J186" s="207">
        <v>1214.0999999999999</v>
      </c>
      <c r="K186" s="207">
        <v>6628.0520000000015</v>
      </c>
      <c r="L186" s="207">
        <f t="shared" si="13"/>
        <v>1398.8218577016944</v>
      </c>
      <c r="M186" s="21"/>
      <c r="N186" s="24"/>
      <c r="O186" s="21"/>
      <c r="P186" s="24"/>
      <c r="Q186" s="21"/>
      <c r="R186" s="21"/>
      <c r="S186" s="21"/>
      <c r="T186" s="21"/>
    </row>
    <row r="187" spans="1:20">
      <c r="A187" s="26">
        <v>1762</v>
      </c>
      <c r="B187" s="101">
        <v>6020.8430000000008</v>
      </c>
      <c r="C187" s="102">
        <v>0.95</v>
      </c>
      <c r="D187" s="9">
        <f t="shared" si="16"/>
        <v>6337.7294736842114</v>
      </c>
      <c r="E187" s="136"/>
      <c r="F187" s="101">
        <v>6562.7</v>
      </c>
      <c r="G187" s="102">
        <v>0.95</v>
      </c>
      <c r="H187" s="9">
        <f t="shared" si="17"/>
        <v>6908.105263157895</v>
      </c>
      <c r="I187" s="64"/>
      <c r="J187" s="207">
        <v>1244.6310000000001</v>
      </c>
      <c r="K187" s="207">
        <v>6020.8430000000008</v>
      </c>
      <c r="L187" s="207">
        <f t="shared" si="13"/>
        <v>1428.0461991434545</v>
      </c>
      <c r="M187" s="21"/>
      <c r="N187" s="24"/>
      <c r="O187" s="21"/>
      <c r="P187" s="24"/>
      <c r="Q187" s="21"/>
      <c r="R187" s="21"/>
      <c r="S187" s="21"/>
      <c r="T187" s="21"/>
    </row>
    <row r="188" spans="1:20">
      <c r="A188" s="26">
        <v>1763</v>
      </c>
      <c r="B188" s="101">
        <v>5397.5019999999968</v>
      </c>
      <c r="C188" s="102">
        <v>0.95</v>
      </c>
      <c r="D188" s="9">
        <f t="shared" si="16"/>
        <v>5681.5810526315754</v>
      </c>
      <c r="E188" s="136"/>
      <c r="F188" s="101">
        <v>5894.6</v>
      </c>
      <c r="G188" s="102">
        <v>0.95</v>
      </c>
      <c r="H188" s="9">
        <f t="shared" si="17"/>
        <v>6204.8421052631584</v>
      </c>
      <c r="I188" s="64"/>
      <c r="J188" s="207">
        <v>1138.155</v>
      </c>
      <c r="K188" s="207">
        <v>5397.5020000000004</v>
      </c>
      <c r="L188" s="207">
        <f t="shared" si="13"/>
        <v>1308.3963778643879</v>
      </c>
      <c r="M188" s="21"/>
      <c r="N188" s="24"/>
      <c r="O188" s="21"/>
      <c r="P188" s="24"/>
      <c r="Q188" s="21"/>
      <c r="R188" s="21"/>
      <c r="S188" s="21"/>
      <c r="T188" s="21"/>
    </row>
    <row r="189" spans="1:20">
      <c r="A189" s="26">
        <v>1764</v>
      </c>
      <c r="B189" s="101">
        <v>3300.9539999999993</v>
      </c>
      <c r="C189" s="102">
        <v>0.95</v>
      </c>
      <c r="D189" s="9">
        <f t="shared" si="16"/>
        <v>3474.6884210526309</v>
      </c>
      <c r="E189" s="136"/>
      <c r="F189" s="101">
        <v>3606.2137693229301</v>
      </c>
      <c r="G189" s="102">
        <v>0.95</v>
      </c>
      <c r="H189" s="9">
        <f t="shared" si="17"/>
        <v>3796.0144940241371</v>
      </c>
      <c r="I189" s="64"/>
      <c r="J189" s="207">
        <v>725.3</v>
      </c>
      <c r="K189" s="207">
        <v>3300.9539999999997</v>
      </c>
      <c r="L189" s="207">
        <f t="shared" si="13"/>
        <v>834.07684945494748</v>
      </c>
      <c r="M189" s="21"/>
      <c r="N189" s="24"/>
      <c r="O189" s="21"/>
      <c r="P189" s="24"/>
      <c r="Q189" s="21"/>
      <c r="R189" s="21"/>
      <c r="S189" s="21"/>
      <c r="T189" s="21"/>
    </row>
    <row r="190" spans="1:20">
      <c r="A190" s="26">
        <v>1765</v>
      </c>
      <c r="B190" s="101">
        <v>6230.7549999999992</v>
      </c>
      <c r="C190" s="102">
        <v>0.95</v>
      </c>
      <c r="D190" s="9">
        <f t="shared" si="16"/>
        <v>6558.6894736842096</v>
      </c>
      <c r="E190" s="136"/>
      <c r="F190" s="101">
        <v>6768.1341158343139</v>
      </c>
      <c r="G190" s="102">
        <v>0.95</v>
      </c>
      <c r="H190" s="9">
        <f t="shared" si="17"/>
        <v>7124.3517008782255</v>
      </c>
      <c r="I190" s="64"/>
      <c r="J190" s="207">
        <v>1517.3</v>
      </c>
      <c r="K190" s="207">
        <v>6230.7550000000019</v>
      </c>
      <c r="L190" s="207">
        <f t="shared" si="13"/>
        <v>1734.9067385481419</v>
      </c>
      <c r="M190" s="21"/>
      <c r="N190" s="24"/>
      <c r="O190" s="21"/>
      <c r="P190" s="24"/>
      <c r="Q190" s="21"/>
      <c r="R190" s="21"/>
      <c r="S190" s="21"/>
      <c r="T190" s="21"/>
    </row>
    <row r="191" spans="1:20">
      <c r="A191" s="26">
        <v>1766</v>
      </c>
      <c r="B191" s="101">
        <v>9379.0010000000002</v>
      </c>
      <c r="C191" s="102">
        <v>0.95</v>
      </c>
      <c r="D191" s="9">
        <f t="shared" si="16"/>
        <v>9872.6326315789483</v>
      </c>
      <c r="E191" s="136"/>
      <c r="F191" s="101">
        <v>10266.162560802442</v>
      </c>
      <c r="G191" s="102">
        <v>0.95</v>
      </c>
      <c r="H191" s="9">
        <f t="shared" si="17"/>
        <v>10806.486906107835</v>
      </c>
      <c r="I191" s="64"/>
      <c r="J191" s="207">
        <v>4324.5</v>
      </c>
      <c r="K191" s="207">
        <v>9379.0010000000038</v>
      </c>
      <c r="L191" s="207">
        <f t="shared" si="13"/>
        <v>4982.6898009141187</v>
      </c>
      <c r="M191" s="21"/>
      <c r="N191" s="24"/>
      <c r="O191" s="21"/>
      <c r="P191" s="24"/>
      <c r="Q191" s="21"/>
      <c r="R191" s="21"/>
      <c r="S191" s="21"/>
      <c r="T191" s="21"/>
    </row>
    <row r="192" spans="1:20">
      <c r="A192" s="26">
        <v>1767</v>
      </c>
      <c r="B192" s="101">
        <v>7074.28</v>
      </c>
      <c r="C192" s="102">
        <v>0.95</v>
      </c>
      <c r="D192" s="9">
        <f t="shared" si="16"/>
        <v>7446.6105263157897</v>
      </c>
      <c r="E192" s="136"/>
      <c r="F192" s="101">
        <v>7715.7676395057242</v>
      </c>
      <c r="G192" s="102">
        <v>0.95</v>
      </c>
      <c r="H192" s="9">
        <f t="shared" si="17"/>
        <v>8121.8606731639202</v>
      </c>
      <c r="I192" s="64"/>
      <c r="J192" s="207">
        <v>3578</v>
      </c>
      <c r="K192" s="207">
        <v>7074.28</v>
      </c>
      <c r="L192" s="207">
        <f t="shared" si="13"/>
        <v>4107.8410083542794</v>
      </c>
      <c r="M192" s="21"/>
      <c r="N192" s="24"/>
      <c r="O192" s="21"/>
      <c r="P192" s="24"/>
      <c r="Q192" s="21"/>
      <c r="R192" s="21"/>
      <c r="S192" s="21"/>
      <c r="T192" s="21"/>
    </row>
    <row r="193" spans="1:20">
      <c r="A193" s="26">
        <v>1768</v>
      </c>
      <c r="B193" s="101">
        <v>7220.1</v>
      </c>
      <c r="C193" s="102">
        <v>0.95</v>
      </c>
      <c r="D193" s="9">
        <f t="shared" si="16"/>
        <v>7600.105263157895</v>
      </c>
      <c r="E193" s="136"/>
      <c r="F193" s="101">
        <v>7819.2288486786947</v>
      </c>
      <c r="G193" s="102">
        <v>0.95</v>
      </c>
      <c r="H193" s="9">
        <f t="shared" si="17"/>
        <v>8230.7672091354689</v>
      </c>
      <c r="I193" s="64"/>
      <c r="J193" s="207">
        <v>3966.4</v>
      </c>
      <c r="K193" s="207">
        <v>7220.1</v>
      </c>
      <c r="L193" s="207">
        <f t="shared" si="13"/>
        <v>4521.6153596646755</v>
      </c>
      <c r="M193" s="21"/>
      <c r="N193" s="24"/>
      <c r="O193" s="21"/>
      <c r="P193" s="24"/>
      <c r="Q193" s="21"/>
      <c r="R193" s="21"/>
      <c r="S193" s="21"/>
      <c r="T193" s="21"/>
    </row>
    <row r="194" spans="1:20">
      <c r="A194" s="26">
        <v>1769</v>
      </c>
      <c r="B194" s="101">
        <v>7275.3894999999984</v>
      </c>
      <c r="C194" s="102">
        <v>0.95</v>
      </c>
      <c r="D194" s="9">
        <f t="shared" si="16"/>
        <v>7658.3047368421039</v>
      </c>
      <c r="E194" s="136"/>
      <c r="F194" s="101">
        <v>7821.025668449196</v>
      </c>
      <c r="G194" s="102">
        <v>0.95</v>
      </c>
      <c r="H194" s="9">
        <f t="shared" si="17"/>
        <v>8232.6585983675759</v>
      </c>
      <c r="I194" s="64"/>
      <c r="J194" s="207">
        <v>2800.605</v>
      </c>
      <c r="K194" s="207">
        <v>7275.389500000003</v>
      </c>
      <c r="L194" s="207">
        <f t="shared" si="13"/>
        <v>3169.0983464021019</v>
      </c>
      <c r="M194" s="21"/>
      <c r="N194" s="24"/>
      <c r="O194" s="21"/>
      <c r="P194" s="24"/>
      <c r="Q194" s="21"/>
      <c r="R194" s="21"/>
      <c r="S194" s="21"/>
      <c r="T194" s="21"/>
    </row>
    <row r="195" spans="1:20">
      <c r="A195" s="26">
        <v>1770</v>
      </c>
      <c r="B195" s="101">
        <v>4783.93</v>
      </c>
      <c r="C195" s="102">
        <v>0.95</v>
      </c>
      <c r="D195" s="9">
        <f t="shared" si="16"/>
        <v>5035.7157894736847</v>
      </c>
      <c r="E195" s="136"/>
      <c r="F195" s="101">
        <v>5199.1000000000004</v>
      </c>
      <c r="G195" s="102">
        <v>0.95</v>
      </c>
      <c r="H195" s="9">
        <f t="shared" si="17"/>
        <v>5472.7368421052633</v>
      </c>
      <c r="I195" s="64"/>
      <c r="J195" s="207">
        <v>2335.1999999999998</v>
      </c>
      <c r="K195" s="207">
        <v>4783.93</v>
      </c>
      <c r="L195" s="207">
        <f t="shared" si="13"/>
        <v>2671.4301993725262</v>
      </c>
      <c r="M195" s="21"/>
      <c r="N195" s="24"/>
      <c r="O195" s="21"/>
      <c r="P195" s="24"/>
      <c r="Q195" s="21"/>
      <c r="R195" s="21"/>
      <c r="S195" s="21"/>
      <c r="T195" s="21"/>
    </row>
    <row r="196" spans="1:20">
      <c r="A196" s="26">
        <v>1771</v>
      </c>
      <c r="B196" s="101">
        <v>6497.5109999999986</v>
      </c>
      <c r="C196" s="102">
        <v>0.95</v>
      </c>
      <c r="D196" s="9">
        <f t="shared" si="16"/>
        <v>6839.4852631578933</v>
      </c>
      <c r="E196" s="136"/>
      <c r="F196" s="101">
        <v>7040.8534759358299</v>
      </c>
      <c r="G196" s="102">
        <v>0.95</v>
      </c>
      <c r="H196" s="9">
        <f t="shared" si="17"/>
        <v>7411.4247115114003</v>
      </c>
      <c r="I196" s="64"/>
      <c r="J196" s="207">
        <v>4159.4110000000001</v>
      </c>
      <c r="K196" s="207">
        <v>6497.5110000000013</v>
      </c>
      <c r="L196" s="207">
        <f t="shared" si="13"/>
        <v>4744.4569883348158</v>
      </c>
      <c r="M196" s="21"/>
      <c r="N196" s="24"/>
      <c r="O196" s="21"/>
      <c r="P196" s="24"/>
      <c r="Q196" s="21"/>
      <c r="R196" s="21"/>
      <c r="S196" s="21"/>
      <c r="T196" s="21"/>
    </row>
    <row r="197" spans="1:20">
      <c r="A197" s="26">
        <v>1772</v>
      </c>
      <c r="B197" s="101">
        <v>4095.8</v>
      </c>
      <c r="C197" s="102">
        <v>0.95</v>
      </c>
      <c r="D197" s="9">
        <f t="shared" si="16"/>
        <v>4311.3684210526317</v>
      </c>
      <c r="E197" s="136"/>
      <c r="F197" s="101">
        <v>4389.8984984440613</v>
      </c>
      <c r="G197" s="102">
        <v>0.95</v>
      </c>
      <c r="H197" s="9">
        <f t="shared" si="17"/>
        <v>4620.9457878358544</v>
      </c>
      <c r="I197" s="64"/>
      <c r="J197" s="207">
        <v>831.9</v>
      </c>
      <c r="K197" s="207">
        <v>4095.8</v>
      </c>
      <c r="L197" s="207">
        <f t="shared" si="13"/>
        <v>938.56262534807536</v>
      </c>
      <c r="M197" s="21"/>
      <c r="N197" s="24"/>
      <c r="O197" s="21"/>
      <c r="P197" s="24"/>
      <c r="Q197" s="21"/>
      <c r="R197" s="21"/>
      <c r="S197" s="21"/>
      <c r="T197" s="21"/>
    </row>
    <row r="198" spans="1:20">
      <c r="A198" s="26">
        <v>1773</v>
      </c>
      <c r="B198" s="101">
        <v>5787.625</v>
      </c>
      <c r="C198" s="102">
        <v>0.95</v>
      </c>
      <c r="D198" s="9">
        <f t="shared" si="16"/>
        <v>6092.2368421052633</v>
      </c>
      <c r="E198" s="136"/>
      <c r="F198" s="101">
        <v>6224.9650412399151</v>
      </c>
      <c r="G198" s="102">
        <v>0.95</v>
      </c>
      <c r="H198" s="9">
        <f t="shared" si="17"/>
        <v>6552.5947802525425</v>
      </c>
      <c r="I198" s="64"/>
      <c r="J198" s="207">
        <v>3015.6</v>
      </c>
      <c r="K198" s="207">
        <v>5787.6250000000009</v>
      </c>
      <c r="L198" s="207">
        <f t="shared" si="13"/>
        <v>3414.181951893836</v>
      </c>
      <c r="M198" s="21"/>
      <c r="N198" s="24"/>
      <c r="O198" s="21"/>
      <c r="P198" s="24"/>
      <c r="Q198" s="21"/>
      <c r="R198" s="21"/>
      <c r="S198" s="21"/>
      <c r="T198" s="21"/>
    </row>
    <row r="199" spans="1:20">
      <c r="A199" s="26">
        <v>1774</v>
      </c>
      <c r="B199" s="101">
        <v>7743.2</v>
      </c>
      <c r="C199" s="102">
        <v>0.95</v>
      </c>
      <c r="D199" s="9">
        <f t="shared" si="16"/>
        <v>8150.7368421052633</v>
      </c>
      <c r="E199" s="136"/>
      <c r="F199" s="101">
        <v>8329.5414725520386</v>
      </c>
      <c r="G199" s="102">
        <v>0.95</v>
      </c>
      <c r="H199" s="9">
        <f t="shared" si="17"/>
        <v>8767.9383921600402</v>
      </c>
      <c r="I199" s="64"/>
      <c r="J199" s="207">
        <v>4001.2</v>
      </c>
      <c r="K199" s="207">
        <v>7743.2</v>
      </c>
      <c r="L199" s="207">
        <f t="shared" si="13"/>
        <v>4530.7205153826262</v>
      </c>
      <c r="M199" s="21"/>
      <c r="N199" s="24"/>
      <c r="O199" s="21"/>
      <c r="P199" s="24"/>
      <c r="Q199" s="24"/>
      <c r="R199" s="21"/>
      <c r="S199" s="21"/>
      <c r="T199" s="21"/>
    </row>
    <row r="200" spans="1:20">
      <c r="A200" s="26">
        <v>1775</v>
      </c>
      <c r="B200" s="101">
        <v>8817.7800000000007</v>
      </c>
      <c r="C200" s="102">
        <v>0.95</v>
      </c>
      <c r="D200" s="9">
        <f t="shared" si="16"/>
        <v>9281.8736842105282</v>
      </c>
      <c r="E200" s="136"/>
      <c r="F200" s="101">
        <v>9319.4750416410952</v>
      </c>
      <c r="G200" s="102">
        <v>0.95</v>
      </c>
      <c r="H200" s="9">
        <f t="shared" si="17"/>
        <v>9809.9737280432582</v>
      </c>
      <c r="I200" s="64"/>
      <c r="J200" s="207">
        <v>5400.08</v>
      </c>
      <c r="K200" s="207">
        <v>8817.7800000000007</v>
      </c>
      <c r="L200" s="207">
        <f t="shared" ref="L200:L240" si="18">(J200/K200)*H200</f>
        <v>6007.7074875231447</v>
      </c>
      <c r="M200" s="21"/>
      <c r="N200" s="24"/>
      <c r="O200" s="21"/>
      <c r="P200" s="24"/>
      <c r="Q200" s="24"/>
      <c r="R200" s="21"/>
      <c r="S200" s="21"/>
      <c r="T200" s="21"/>
    </row>
    <row r="201" spans="1:20">
      <c r="A201" s="26">
        <v>1776</v>
      </c>
      <c r="B201" s="101">
        <v>8901.6058000000012</v>
      </c>
      <c r="C201" s="102">
        <v>0.95</v>
      </c>
      <c r="D201" s="9">
        <f t="shared" si="16"/>
        <v>9370.1113684210541</v>
      </c>
      <c r="E201" s="136"/>
      <c r="F201" s="101">
        <v>9504.6182048494593</v>
      </c>
      <c r="G201" s="102">
        <v>0.95</v>
      </c>
      <c r="H201" s="9">
        <f t="shared" si="17"/>
        <v>10004.86126826259</v>
      </c>
      <c r="I201" s="64"/>
      <c r="J201" s="207">
        <v>5268.6891999999998</v>
      </c>
      <c r="K201" s="207">
        <v>8760.6058000000012</v>
      </c>
      <c r="L201" s="207">
        <f t="shared" si="18"/>
        <v>6016.9930841533132</v>
      </c>
      <c r="M201" s="21"/>
      <c r="N201" s="24"/>
      <c r="O201" s="21"/>
      <c r="P201" s="24"/>
      <c r="Q201" s="24"/>
      <c r="R201" s="21"/>
      <c r="S201" s="21"/>
      <c r="T201" s="21"/>
    </row>
    <row r="202" spans="1:20">
      <c r="A202" s="26">
        <v>1777</v>
      </c>
      <c r="B202" s="101">
        <v>3555.5</v>
      </c>
      <c r="C202" s="102">
        <v>0.95</v>
      </c>
      <c r="D202" s="9">
        <f t="shared" si="16"/>
        <v>3742.6315789473688</v>
      </c>
      <c r="E202" s="136"/>
      <c r="F202" s="101">
        <v>3847.6549682875266</v>
      </c>
      <c r="G202" s="102">
        <v>0.95</v>
      </c>
      <c r="H202" s="9">
        <f t="shared" si="17"/>
        <v>4050.1631245131862</v>
      </c>
      <c r="I202" s="64"/>
      <c r="J202" s="207">
        <v>2191</v>
      </c>
      <c r="K202" s="207">
        <v>3555.5</v>
      </c>
      <c r="L202" s="207">
        <f t="shared" si="18"/>
        <v>2495.8254551563468</v>
      </c>
      <c r="M202" s="21"/>
      <c r="N202" s="24"/>
      <c r="O202" s="21"/>
      <c r="P202" s="21"/>
      <c r="Q202" s="21"/>
      <c r="R202" s="21"/>
      <c r="S202" s="21"/>
      <c r="T202" s="21"/>
    </row>
    <row r="203" spans="1:20">
      <c r="A203" s="26">
        <v>1778</v>
      </c>
      <c r="B203" s="101">
        <v>7963.9</v>
      </c>
      <c r="C203" s="102">
        <v>0.95</v>
      </c>
      <c r="D203" s="9">
        <f t="shared" si="16"/>
        <v>8383.0526315789466</v>
      </c>
      <c r="E203" s="136"/>
      <c r="F203" s="101">
        <v>8455.6565686751946</v>
      </c>
      <c r="G203" s="102">
        <v>0.95</v>
      </c>
      <c r="H203" s="9">
        <f t="shared" si="17"/>
        <v>8900.6911249212571</v>
      </c>
      <c r="I203" s="64"/>
      <c r="J203" s="207">
        <v>2157</v>
      </c>
      <c r="K203" s="207">
        <v>7963.9</v>
      </c>
      <c r="L203" s="207">
        <f t="shared" si="18"/>
        <v>2410.7272512782874</v>
      </c>
      <c r="M203" s="21"/>
      <c r="N203" s="24"/>
      <c r="O203" s="21"/>
      <c r="P203" s="21"/>
      <c r="Q203" s="21"/>
      <c r="R203" s="21"/>
      <c r="S203" s="21"/>
      <c r="T203" s="21"/>
    </row>
    <row r="204" spans="1:20">
      <c r="A204" s="26">
        <v>1779</v>
      </c>
      <c r="B204" s="101">
        <v>6697.6</v>
      </c>
      <c r="C204" s="102">
        <v>0.95</v>
      </c>
      <c r="D204" s="9">
        <f t="shared" si="16"/>
        <v>7050.105263157895</v>
      </c>
      <c r="E204" s="136"/>
      <c r="F204" s="101">
        <v>7207.144566948351</v>
      </c>
      <c r="G204" s="102">
        <v>0.95</v>
      </c>
      <c r="H204" s="9">
        <f t="shared" si="17"/>
        <v>7586.4679652087907</v>
      </c>
      <c r="I204" s="64"/>
      <c r="J204" s="207">
        <v>4156</v>
      </c>
      <c r="K204" s="207">
        <v>6697.6</v>
      </c>
      <c r="L204" s="207">
        <f t="shared" si="18"/>
        <v>4707.5610462565292</v>
      </c>
      <c r="M204" s="21"/>
      <c r="N204" s="24"/>
      <c r="O204" s="21"/>
      <c r="P204" s="21"/>
      <c r="Q204" s="21"/>
      <c r="R204" s="21"/>
      <c r="S204" s="21"/>
      <c r="T204" s="21"/>
    </row>
    <row r="205" spans="1:20">
      <c r="A205" s="26">
        <v>1780</v>
      </c>
      <c r="B205" s="101">
        <v>14646.858600000005</v>
      </c>
      <c r="C205" s="102">
        <v>0.95</v>
      </c>
      <c r="D205" s="9">
        <f t="shared" si="16"/>
        <v>15417.745894736849</v>
      </c>
      <c r="E205" s="136"/>
      <c r="F205" s="101">
        <v>15617.166781760945</v>
      </c>
      <c r="G205" s="102">
        <v>0.95</v>
      </c>
      <c r="H205" s="9">
        <f t="shared" si="17"/>
        <v>16439.122928169418</v>
      </c>
      <c r="I205" s="64"/>
      <c r="J205" s="207">
        <v>6333</v>
      </c>
      <c r="K205" s="207">
        <v>14646.858599999998</v>
      </c>
      <c r="L205" s="207">
        <f t="shared" si="18"/>
        <v>7107.9381830105831</v>
      </c>
      <c r="M205" s="21"/>
      <c r="N205" s="24"/>
      <c r="O205" s="21"/>
      <c r="P205" s="21"/>
      <c r="Q205" s="21"/>
      <c r="R205" s="21"/>
      <c r="S205" s="21"/>
      <c r="T205" s="21"/>
    </row>
    <row r="206" spans="1:20">
      <c r="A206" s="26">
        <v>1781</v>
      </c>
      <c r="B206" s="101">
        <v>12525.512500000004</v>
      </c>
      <c r="C206" s="102">
        <v>0.95</v>
      </c>
      <c r="D206" s="9">
        <f t="shared" si="16"/>
        <v>13184.750000000005</v>
      </c>
      <c r="E206" s="136"/>
      <c r="F206" s="101">
        <v>13530.275224792937</v>
      </c>
      <c r="G206" s="102">
        <v>0.95</v>
      </c>
      <c r="H206" s="9">
        <f t="shared" si="17"/>
        <v>14242.394973466249</v>
      </c>
      <c r="I206" s="64"/>
      <c r="J206" s="207">
        <v>4039.7</v>
      </c>
      <c r="K206" s="207">
        <v>12525.512500000001</v>
      </c>
      <c r="L206" s="207">
        <f t="shared" si="18"/>
        <v>4593.4250574027692</v>
      </c>
      <c r="M206" s="21"/>
      <c r="N206" s="24"/>
      <c r="O206" s="21"/>
      <c r="P206" s="21"/>
      <c r="Q206" s="21"/>
      <c r="R206" s="21"/>
      <c r="S206" s="21"/>
      <c r="T206" s="21"/>
    </row>
    <row r="207" spans="1:20">
      <c r="A207" s="26">
        <v>1782</v>
      </c>
      <c r="B207" s="101">
        <v>12724.989200000002</v>
      </c>
      <c r="C207" s="102">
        <v>0.95</v>
      </c>
      <c r="D207" s="9">
        <f t="shared" si="16"/>
        <v>13394.725473684213</v>
      </c>
      <c r="E207" s="136"/>
      <c r="F207" s="101">
        <v>13634.224736873221</v>
      </c>
      <c r="G207" s="102">
        <v>0.95</v>
      </c>
      <c r="H207" s="9">
        <f t="shared" si="17"/>
        <v>14351.815512498128</v>
      </c>
      <c r="I207" s="64"/>
      <c r="J207" s="207">
        <v>5236.2</v>
      </c>
      <c r="K207" s="207">
        <v>12724.9892</v>
      </c>
      <c r="L207" s="207">
        <f t="shared" si="18"/>
        <v>5905.6220170735151</v>
      </c>
      <c r="M207" s="21"/>
      <c r="N207" s="24"/>
      <c r="O207" s="21"/>
      <c r="P207" s="21"/>
      <c r="Q207" s="21"/>
      <c r="R207" s="21"/>
      <c r="S207" s="21"/>
      <c r="T207" s="21"/>
    </row>
    <row r="208" spans="1:20">
      <c r="A208" s="26">
        <v>1783</v>
      </c>
      <c r="B208" s="101">
        <v>8103.3023999999969</v>
      </c>
      <c r="C208" s="102">
        <v>0.95</v>
      </c>
      <c r="D208" s="9">
        <f t="shared" si="16"/>
        <v>8529.7919999999976</v>
      </c>
      <c r="E208" s="136"/>
      <c r="F208" s="101">
        <v>8623.6</v>
      </c>
      <c r="G208" s="102">
        <v>0.95</v>
      </c>
      <c r="H208" s="9">
        <f t="shared" si="17"/>
        <v>9077.4736842105267</v>
      </c>
      <c r="I208" s="64"/>
      <c r="J208" s="207">
        <v>3010.3</v>
      </c>
      <c r="K208" s="207">
        <v>8103.3023999999987</v>
      </c>
      <c r="L208" s="207">
        <f t="shared" si="18"/>
        <v>3372.1953942603641</v>
      </c>
      <c r="M208" s="21"/>
      <c r="N208" s="24"/>
      <c r="O208" s="21"/>
      <c r="P208" s="21"/>
      <c r="Q208" s="21"/>
      <c r="R208" s="21"/>
      <c r="S208" s="21"/>
      <c r="T208" s="21"/>
    </row>
    <row r="209" spans="1:20">
      <c r="A209" s="26">
        <v>1784</v>
      </c>
      <c r="B209" s="101">
        <v>9426.4312000000009</v>
      </c>
      <c r="C209" s="102">
        <v>0.95</v>
      </c>
      <c r="D209" s="9">
        <f t="shared" si="16"/>
        <v>9922.5591578947387</v>
      </c>
      <c r="E209" s="136"/>
      <c r="F209" s="101">
        <v>9837.7000000000007</v>
      </c>
      <c r="G209" s="102">
        <v>0.95</v>
      </c>
      <c r="H209" s="9">
        <f t="shared" si="17"/>
        <v>10355.473684210527</v>
      </c>
      <c r="I209" s="64"/>
      <c r="J209" s="207">
        <v>4451.1000000000004</v>
      </c>
      <c r="K209" s="207">
        <v>9426.4311999999991</v>
      </c>
      <c r="L209" s="207">
        <f t="shared" si="18"/>
        <v>4889.7878675218553</v>
      </c>
      <c r="M209" s="21"/>
      <c r="N209" s="24"/>
      <c r="O209" s="21"/>
      <c r="P209" s="21"/>
      <c r="Q209" s="21"/>
      <c r="R209" s="21"/>
      <c r="S209" s="21"/>
      <c r="T209" s="21"/>
    </row>
    <row r="210" spans="1:20">
      <c r="A210" s="26">
        <v>1785</v>
      </c>
      <c r="B210" s="101">
        <v>6899.8</v>
      </c>
      <c r="C210" s="102">
        <v>0.95</v>
      </c>
      <c r="D210" s="9">
        <f t="shared" si="16"/>
        <v>7262.9473684210534</v>
      </c>
      <c r="E210" s="136"/>
      <c r="F210" s="101">
        <v>7223.9</v>
      </c>
      <c r="G210" s="102">
        <v>0.95</v>
      </c>
      <c r="H210" s="9">
        <f t="shared" si="17"/>
        <v>7604.105263157895</v>
      </c>
      <c r="I210" s="64"/>
      <c r="J210" s="207">
        <v>2135.6</v>
      </c>
      <c r="K210" s="207">
        <v>6899.8</v>
      </c>
      <c r="L210" s="207">
        <f t="shared" si="18"/>
        <v>2353.5939012725007</v>
      </c>
      <c r="M210" s="21"/>
      <c r="N210" s="24"/>
      <c r="O210" s="21"/>
      <c r="P210" s="21"/>
      <c r="Q210" s="21"/>
      <c r="R210" s="21"/>
      <c r="S210" s="21"/>
      <c r="T210" s="21"/>
    </row>
    <row r="211" spans="1:20">
      <c r="A211" s="26">
        <v>1786</v>
      </c>
      <c r="B211" s="101">
        <v>7559.2</v>
      </c>
      <c r="C211" s="102">
        <v>0.95</v>
      </c>
      <c r="D211" s="9">
        <f t="shared" si="16"/>
        <v>7957.0526315789475</v>
      </c>
      <c r="E211" s="136"/>
      <c r="F211" s="101">
        <v>7893.6</v>
      </c>
      <c r="G211" s="102">
        <v>0.95</v>
      </c>
      <c r="H211" s="9">
        <f t="shared" si="17"/>
        <v>8309.0526315789484</v>
      </c>
      <c r="I211" s="64"/>
      <c r="J211" s="207">
        <v>1562.7</v>
      </c>
      <c r="K211" s="207">
        <v>7559.2</v>
      </c>
      <c r="L211" s="207">
        <f t="shared" si="18"/>
        <v>1717.7157036946269</v>
      </c>
      <c r="M211" s="21"/>
      <c r="N211" s="24"/>
      <c r="O211" s="21"/>
      <c r="P211" s="21"/>
      <c r="Q211" s="21"/>
      <c r="R211" s="21"/>
      <c r="S211" s="21"/>
      <c r="T211" s="21"/>
    </row>
    <row r="212" spans="1:20">
      <c r="A212" s="26">
        <v>1787</v>
      </c>
      <c r="B212" s="101">
        <v>2883.7</v>
      </c>
      <c r="C212" s="102">
        <v>0.95</v>
      </c>
      <c r="D212" s="9">
        <f t="shared" si="16"/>
        <v>3035.4736842105262</v>
      </c>
      <c r="E212" s="136"/>
      <c r="F212" s="101">
        <v>3144</v>
      </c>
      <c r="G212" s="102">
        <v>0.95</v>
      </c>
      <c r="H212" s="9">
        <f t="shared" si="17"/>
        <v>3309.4736842105262</v>
      </c>
      <c r="I212" s="64"/>
      <c r="J212" s="207">
        <v>656.8</v>
      </c>
      <c r="K212" s="207">
        <v>2883.7</v>
      </c>
      <c r="L212" s="207">
        <f t="shared" si="18"/>
        <v>753.77546755538845</v>
      </c>
      <c r="M212" s="21"/>
      <c r="N212" s="24"/>
      <c r="O212" s="21"/>
      <c r="P212" s="21"/>
      <c r="Q212" s="21"/>
      <c r="R212" s="21"/>
      <c r="S212" s="21"/>
      <c r="T212" s="21"/>
    </row>
    <row r="213" spans="1:20">
      <c r="A213" s="26">
        <v>1788</v>
      </c>
      <c r="B213" s="101">
        <v>4979.3999999999996</v>
      </c>
      <c r="C213" s="102">
        <v>0.95</v>
      </c>
      <c r="D213" s="9">
        <f t="shared" si="16"/>
        <v>5241.4736842105258</v>
      </c>
      <c r="E213" s="136"/>
      <c r="F213" s="101">
        <v>5306.2923668491558</v>
      </c>
      <c r="G213" s="102">
        <v>0.95</v>
      </c>
      <c r="H213" s="9">
        <f t="shared" si="17"/>
        <v>5585.5709124727955</v>
      </c>
      <c r="I213" s="64"/>
      <c r="J213" s="207">
        <v>1617</v>
      </c>
      <c r="K213" s="207">
        <v>4979.3999999999996</v>
      </c>
      <c r="L213" s="207">
        <f t="shared" si="18"/>
        <v>1813.8466814211572</v>
      </c>
      <c r="M213" s="21"/>
      <c r="N213" s="24"/>
      <c r="O213" s="21"/>
      <c r="P213" s="21"/>
      <c r="Q213" s="21"/>
      <c r="R213" s="21"/>
      <c r="S213" s="21"/>
      <c r="T213" s="21"/>
    </row>
    <row r="214" spans="1:20">
      <c r="A214" s="26">
        <v>1789</v>
      </c>
      <c r="B214" s="101">
        <v>6740</v>
      </c>
      <c r="C214" s="102">
        <v>0.95</v>
      </c>
      <c r="D214" s="9">
        <f t="shared" si="16"/>
        <v>7094.7368421052633</v>
      </c>
      <c r="E214" s="136"/>
      <c r="F214" s="101">
        <v>7178.2928516581223</v>
      </c>
      <c r="G214" s="102">
        <v>0.95</v>
      </c>
      <c r="H214" s="9">
        <f t="shared" si="17"/>
        <v>7556.0977385874976</v>
      </c>
      <c r="I214" s="64"/>
      <c r="J214" s="207">
        <v>3920.5</v>
      </c>
      <c r="K214" s="207">
        <v>6740</v>
      </c>
      <c r="L214" s="207">
        <f t="shared" si="18"/>
        <v>4395.2049234617634</v>
      </c>
      <c r="M214" s="24"/>
      <c r="N214" s="24"/>
      <c r="O214" s="21"/>
      <c r="P214" s="21"/>
      <c r="Q214" s="21"/>
      <c r="R214" s="21"/>
      <c r="S214" s="21"/>
      <c r="T214" s="21"/>
    </row>
    <row r="215" spans="1:20">
      <c r="A215" s="26">
        <v>1790</v>
      </c>
      <c r="B215" s="101">
        <v>6648.3312000000005</v>
      </c>
      <c r="C215" s="102">
        <v>0.95</v>
      </c>
      <c r="D215" s="9">
        <f t="shared" si="16"/>
        <v>6998.2433684210537</v>
      </c>
      <c r="E215" s="136"/>
      <c r="F215" s="101">
        <v>7044.1655956717887</v>
      </c>
      <c r="G215" s="102">
        <v>0.95</v>
      </c>
      <c r="H215" s="9">
        <f t="shared" si="17"/>
        <v>7414.9111533387249</v>
      </c>
      <c r="I215" s="64"/>
      <c r="J215" s="207">
        <v>3035.6</v>
      </c>
      <c r="K215" s="207">
        <v>6648.3312000000014</v>
      </c>
      <c r="L215" s="207">
        <f t="shared" si="18"/>
        <v>3385.617175190524</v>
      </c>
      <c r="M215" s="21"/>
      <c r="N215" s="24"/>
      <c r="O215" s="21"/>
      <c r="P215" s="21"/>
      <c r="Q215" s="21"/>
      <c r="R215" s="21"/>
      <c r="S215" s="21"/>
      <c r="T215" s="21"/>
    </row>
    <row r="216" spans="1:20">
      <c r="A216" s="26">
        <v>1791</v>
      </c>
      <c r="B216" s="101">
        <v>6889.1</v>
      </c>
      <c r="C216" s="102">
        <v>0.95</v>
      </c>
      <c r="D216" s="9">
        <f t="shared" si="16"/>
        <v>7251.6842105263167</v>
      </c>
      <c r="E216" s="136"/>
      <c r="F216" s="101">
        <v>7430.9293902442605</v>
      </c>
      <c r="G216" s="102">
        <v>0.95</v>
      </c>
      <c r="H216" s="9">
        <f t="shared" si="17"/>
        <v>7822.0309370992218</v>
      </c>
      <c r="I216" s="64"/>
      <c r="J216" s="207">
        <v>4149</v>
      </c>
      <c r="K216" s="207">
        <v>6889.1</v>
      </c>
      <c r="L216" s="207">
        <f t="shared" si="18"/>
        <v>4710.8630093952279</v>
      </c>
      <c r="M216" s="21"/>
      <c r="N216" s="24"/>
      <c r="O216" s="21"/>
      <c r="P216" s="21"/>
      <c r="Q216" s="21"/>
      <c r="R216" s="21"/>
      <c r="S216" s="21"/>
      <c r="T216" s="21"/>
    </row>
    <row r="217" spans="1:20">
      <c r="A217" s="26">
        <v>1792</v>
      </c>
      <c r="B217" s="101">
        <v>7280.1</v>
      </c>
      <c r="C217" s="102">
        <v>0.95</v>
      </c>
      <c r="D217" s="9">
        <f t="shared" si="16"/>
        <v>7663.2631578947376</v>
      </c>
      <c r="E217" s="136"/>
      <c r="F217" s="101">
        <v>7830.5611470422964</v>
      </c>
      <c r="G217" s="102">
        <v>0.95</v>
      </c>
      <c r="H217" s="9">
        <f t="shared" si="17"/>
        <v>8242.6959442550487</v>
      </c>
      <c r="I217" s="64"/>
      <c r="J217" s="207">
        <v>3448.5</v>
      </c>
      <c r="K217" s="207">
        <v>7280.1</v>
      </c>
      <c r="L217" s="207">
        <f t="shared" si="18"/>
        <v>3904.470675370329</v>
      </c>
      <c r="M217" s="21"/>
      <c r="N217" s="24"/>
      <c r="O217" s="21"/>
      <c r="P217" s="21"/>
      <c r="Q217" s="21"/>
      <c r="R217" s="21"/>
      <c r="S217" s="21"/>
      <c r="T217" s="21"/>
    </row>
    <row r="218" spans="1:20">
      <c r="A218" s="26">
        <v>1793</v>
      </c>
      <c r="B218" s="101">
        <v>9797.1782999999996</v>
      </c>
      <c r="C218" s="102">
        <v>0.95</v>
      </c>
      <c r="D218" s="9">
        <f t="shared" ref="D218:D235" si="19">B218/0.95</f>
        <v>10312.819263157895</v>
      </c>
      <c r="E218" s="136"/>
      <c r="F218" s="101">
        <v>10447.911549310737</v>
      </c>
      <c r="G218" s="102">
        <v>0.95</v>
      </c>
      <c r="H218" s="9">
        <f t="shared" ref="H218:H235" si="20">F218/0.95</f>
        <v>10997.801630853408</v>
      </c>
      <c r="I218" s="64"/>
      <c r="J218" s="207">
        <v>5067.18</v>
      </c>
      <c r="K218" s="207">
        <v>9541.1782999999996</v>
      </c>
      <c r="L218" s="207">
        <f t="shared" si="18"/>
        <v>5840.7713089092758</v>
      </c>
      <c r="M218" s="21"/>
      <c r="N218" s="24"/>
      <c r="O218" s="21"/>
      <c r="P218" s="21"/>
      <c r="Q218" s="21"/>
      <c r="R218" s="21"/>
      <c r="S218" s="21"/>
      <c r="T218" s="21"/>
    </row>
    <row r="219" spans="1:20">
      <c r="A219" s="26">
        <v>1794</v>
      </c>
      <c r="B219" s="101">
        <v>13045.858499999998</v>
      </c>
      <c r="C219" s="102">
        <v>0.95</v>
      </c>
      <c r="D219" s="9">
        <f t="shared" si="19"/>
        <v>13732.482631578947</v>
      </c>
      <c r="E219" s="136"/>
      <c r="F219" s="101">
        <v>14079.523110767441</v>
      </c>
      <c r="G219" s="102">
        <v>0.95</v>
      </c>
      <c r="H219" s="9">
        <f t="shared" si="20"/>
        <v>14820.550642913096</v>
      </c>
      <c r="I219" s="64"/>
      <c r="J219" s="207">
        <v>5471.572000000001</v>
      </c>
      <c r="K219" s="207">
        <v>13045.858499999991</v>
      </c>
      <c r="L219" s="207">
        <f t="shared" si="18"/>
        <v>6215.8967861214633</v>
      </c>
      <c r="M219" s="21"/>
      <c r="N219" s="24"/>
      <c r="O219" s="21"/>
      <c r="P219" s="21"/>
      <c r="Q219" s="21"/>
      <c r="R219" s="21"/>
      <c r="S219" s="21"/>
      <c r="T219" s="21"/>
    </row>
    <row r="220" spans="1:20">
      <c r="A220" s="26">
        <v>1795</v>
      </c>
      <c r="B220" s="101">
        <v>12441.878400000001</v>
      </c>
      <c r="C220" s="102">
        <v>0.95</v>
      </c>
      <c r="D220" s="9">
        <f t="shared" si="19"/>
        <v>13096.71410526316</v>
      </c>
      <c r="E220" s="136"/>
      <c r="F220" s="101">
        <v>13437.92172270919</v>
      </c>
      <c r="G220" s="102">
        <v>0.95</v>
      </c>
      <c r="H220" s="9">
        <f t="shared" si="20"/>
        <v>14145.180760746516</v>
      </c>
      <c r="I220" s="64"/>
      <c r="J220" s="207">
        <v>5529.6892000000007</v>
      </c>
      <c r="K220" s="207">
        <v>12441.878400000001</v>
      </c>
      <c r="L220" s="207">
        <f t="shared" si="18"/>
        <v>6286.707743804006</v>
      </c>
      <c r="M220" s="21"/>
      <c r="N220" s="24"/>
      <c r="O220" s="21"/>
      <c r="P220" s="21"/>
      <c r="Q220" s="21"/>
      <c r="R220" s="21"/>
      <c r="S220" s="21"/>
      <c r="T220" s="21"/>
    </row>
    <row r="221" spans="1:20">
      <c r="A221" s="26">
        <v>1796</v>
      </c>
      <c r="B221" s="101">
        <v>8137.5</v>
      </c>
      <c r="C221" s="102">
        <v>0.95</v>
      </c>
      <c r="D221" s="9">
        <f t="shared" si="19"/>
        <v>8565.7894736842118</v>
      </c>
      <c r="E221" s="136"/>
      <c r="F221" s="101">
        <v>8761.0929226440385</v>
      </c>
      <c r="G221" s="102">
        <v>0.95</v>
      </c>
      <c r="H221" s="9">
        <f t="shared" si="20"/>
        <v>9222.2030764674091</v>
      </c>
      <c r="I221" s="64"/>
      <c r="J221" s="207">
        <v>3083</v>
      </c>
      <c r="K221" s="207">
        <v>8137.5</v>
      </c>
      <c r="L221" s="207">
        <f t="shared" si="18"/>
        <v>3493.9541732410476</v>
      </c>
      <c r="M221" s="21"/>
      <c r="N221" s="24"/>
      <c r="O221" s="21"/>
      <c r="P221" s="21"/>
      <c r="Q221" s="21"/>
      <c r="R221" s="21"/>
      <c r="S221" s="21"/>
      <c r="T221" s="21"/>
    </row>
    <row r="222" spans="1:20">
      <c r="A222" s="26">
        <v>1797</v>
      </c>
      <c r="B222" s="101">
        <v>8150.6</v>
      </c>
      <c r="C222" s="102">
        <v>0.95</v>
      </c>
      <c r="D222" s="9">
        <f t="shared" si="19"/>
        <v>8579.5789473684217</v>
      </c>
      <c r="E222" s="136"/>
      <c r="F222" s="101">
        <v>8721.0524696305583</v>
      </c>
      <c r="G222" s="102">
        <v>0.95</v>
      </c>
      <c r="H222" s="9">
        <f t="shared" si="20"/>
        <v>9180.055231190061</v>
      </c>
      <c r="I222" s="64"/>
      <c r="J222" s="207">
        <v>2004.2</v>
      </c>
      <c r="K222" s="207">
        <v>8150.6</v>
      </c>
      <c r="L222" s="207">
        <f t="shared" si="18"/>
        <v>2257.338931410095</v>
      </c>
      <c r="M222" s="21"/>
      <c r="N222" s="24"/>
      <c r="O222" s="21"/>
      <c r="P222" s="21"/>
      <c r="Q222" s="21"/>
      <c r="R222" s="21"/>
      <c r="S222" s="21"/>
      <c r="T222" s="21"/>
    </row>
    <row r="223" spans="1:20">
      <c r="A223" s="26">
        <v>1798</v>
      </c>
      <c r="B223" s="101">
        <v>8820.6</v>
      </c>
      <c r="C223" s="102">
        <v>0.95</v>
      </c>
      <c r="D223" s="9">
        <f t="shared" si="19"/>
        <v>9284.8421052631584</v>
      </c>
      <c r="E223" s="136"/>
      <c r="F223" s="101">
        <v>9614.9194496259188</v>
      </c>
      <c r="G223" s="102">
        <v>0.95</v>
      </c>
      <c r="H223" s="9">
        <f t="shared" si="20"/>
        <v>10120.967841711494</v>
      </c>
      <c r="I223" s="64"/>
      <c r="J223" s="207">
        <v>1998</v>
      </c>
      <c r="K223" s="207">
        <v>8820.6</v>
      </c>
      <c r="L223" s="207">
        <f t="shared" si="18"/>
        <v>2292.5530857016038</v>
      </c>
      <c r="M223" s="24"/>
      <c r="N223" s="24"/>
      <c r="O223" s="21"/>
      <c r="P223" s="21"/>
      <c r="Q223" s="21"/>
      <c r="R223" s="21"/>
      <c r="S223" s="21"/>
      <c r="T223" s="21"/>
    </row>
    <row r="224" spans="1:20">
      <c r="A224" s="26">
        <v>1799</v>
      </c>
      <c r="B224" s="101">
        <v>9088.0469999999968</v>
      </c>
      <c r="C224" s="102">
        <v>0.95</v>
      </c>
      <c r="D224" s="9">
        <f t="shared" si="19"/>
        <v>9566.3652631578916</v>
      </c>
      <c r="E224" s="136"/>
      <c r="F224" s="101">
        <v>9748.6551612606381</v>
      </c>
      <c r="G224" s="102">
        <v>0.95</v>
      </c>
      <c r="H224" s="9">
        <f t="shared" si="20"/>
        <v>10261.742275011198</v>
      </c>
      <c r="I224" s="64"/>
      <c r="J224" s="207">
        <v>1519.748</v>
      </c>
      <c r="K224" s="207">
        <v>9088.0469999999987</v>
      </c>
      <c r="L224" s="207">
        <f t="shared" si="18"/>
        <v>1716.0191071815234</v>
      </c>
      <c r="M224" s="24"/>
      <c r="N224" s="24"/>
      <c r="O224" s="21"/>
      <c r="P224" s="21"/>
      <c r="Q224" s="21"/>
      <c r="R224" s="21"/>
      <c r="S224" s="21"/>
      <c r="T224" s="21"/>
    </row>
    <row r="225" spans="1:20">
      <c r="A225" s="26">
        <v>1800</v>
      </c>
      <c r="B225" s="101">
        <v>8692.0952000000016</v>
      </c>
      <c r="C225" s="102">
        <v>0.95</v>
      </c>
      <c r="D225" s="9">
        <f t="shared" si="19"/>
        <v>9149.5738947368445</v>
      </c>
      <c r="E225" s="136"/>
      <c r="F225" s="101">
        <v>9394.6018299246462</v>
      </c>
      <c r="G225" s="102">
        <v>0.95</v>
      </c>
      <c r="H225" s="9">
        <f t="shared" si="20"/>
        <v>9889.0545578154179</v>
      </c>
      <c r="I225" s="64"/>
      <c r="J225" s="207">
        <v>1251.3761999999999</v>
      </c>
      <c r="K225" s="207">
        <v>8692.0952000000034</v>
      </c>
      <c r="L225" s="207">
        <f t="shared" si="18"/>
        <v>1423.6990310635038</v>
      </c>
      <c r="M225" s="21"/>
      <c r="N225" s="24"/>
      <c r="O225" s="21"/>
      <c r="P225" s="21"/>
      <c r="Q225" s="21"/>
      <c r="R225" s="21"/>
      <c r="S225" s="21"/>
      <c r="T225" s="21"/>
    </row>
    <row r="226" spans="1:20">
      <c r="A226" s="26">
        <v>1801</v>
      </c>
      <c r="B226" s="101">
        <v>9155.2067999999999</v>
      </c>
      <c r="C226" s="102">
        <v>0.95</v>
      </c>
      <c r="D226" s="9">
        <f t="shared" si="19"/>
        <v>9637.0597894736838</v>
      </c>
      <c r="E226" s="136"/>
      <c r="F226" s="101">
        <v>10102.799999999999</v>
      </c>
      <c r="G226" s="102">
        <v>0.95</v>
      </c>
      <c r="H226" s="9">
        <f t="shared" si="20"/>
        <v>10634.526315789473</v>
      </c>
      <c r="I226" s="64"/>
      <c r="J226" s="207">
        <v>1617.0918000000001</v>
      </c>
      <c r="K226" s="207">
        <v>8448.8067999999985</v>
      </c>
      <c r="L226" s="207">
        <f t="shared" si="18"/>
        <v>2035.4359744795408</v>
      </c>
      <c r="M226" s="21"/>
      <c r="N226" s="24"/>
      <c r="O226" s="21"/>
      <c r="P226" s="21"/>
      <c r="Q226" s="21"/>
      <c r="R226" s="21"/>
      <c r="S226" s="21"/>
      <c r="T226" s="21"/>
    </row>
    <row r="227" spans="1:20">
      <c r="A227" s="26">
        <v>1802</v>
      </c>
      <c r="B227" s="101">
        <v>5346.137999999999</v>
      </c>
      <c r="C227" s="102">
        <v>0.95</v>
      </c>
      <c r="D227" s="9">
        <f t="shared" si="19"/>
        <v>5627.5136842105258</v>
      </c>
      <c r="E227" s="136"/>
      <c r="F227" s="101">
        <v>5898.7407002188174</v>
      </c>
      <c r="G227" s="102">
        <v>0.95</v>
      </c>
      <c r="H227" s="9">
        <f t="shared" si="20"/>
        <v>6209.2007370724396</v>
      </c>
      <c r="I227" s="64"/>
      <c r="J227" s="207">
        <v>2879.45</v>
      </c>
      <c r="K227" s="207">
        <v>5346.1380000000008</v>
      </c>
      <c r="L227" s="207">
        <f t="shared" si="18"/>
        <v>3344.2988307378582</v>
      </c>
      <c r="M227" s="21"/>
      <c r="N227" s="24"/>
      <c r="O227" s="21"/>
      <c r="P227" s="21"/>
      <c r="Q227" s="21"/>
      <c r="R227" s="21"/>
      <c r="S227" s="21"/>
      <c r="T227" s="21"/>
    </row>
    <row r="228" spans="1:20">
      <c r="A228" s="26">
        <v>1803</v>
      </c>
      <c r="B228" s="101">
        <v>9269.1755999999968</v>
      </c>
      <c r="C228" s="102">
        <v>0.95</v>
      </c>
      <c r="D228" s="9">
        <f t="shared" si="19"/>
        <v>9757.0269473684184</v>
      </c>
      <c r="E228" s="136"/>
      <c r="F228" s="101">
        <v>10288.267258649976</v>
      </c>
      <c r="G228" s="102">
        <v>0.95</v>
      </c>
      <c r="H228" s="9">
        <f t="shared" si="20"/>
        <v>10829.755009105238</v>
      </c>
      <c r="I228" s="64"/>
      <c r="J228" s="207">
        <v>2797.4</v>
      </c>
      <c r="K228" s="207">
        <v>9269.1755999999987</v>
      </c>
      <c r="L228" s="207">
        <f t="shared" si="18"/>
        <v>3268.3766032516419</v>
      </c>
      <c r="M228" s="21"/>
      <c r="N228" s="24"/>
      <c r="O228" s="21"/>
      <c r="P228" s="21"/>
      <c r="Q228" s="21"/>
      <c r="R228" s="21"/>
      <c r="S228" s="21"/>
      <c r="T228" s="21"/>
    </row>
    <row r="229" spans="1:20">
      <c r="A229" s="26">
        <v>1804</v>
      </c>
      <c r="B229" s="101">
        <v>10605.799600000002</v>
      </c>
      <c r="C229" s="102">
        <v>0.95</v>
      </c>
      <c r="D229" s="9">
        <f t="shared" si="19"/>
        <v>11163.999578947371</v>
      </c>
      <c r="E229" s="136"/>
      <c r="F229" s="101">
        <v>11589.989981505956</v>
      </c>
      <c r="G229" s="102">
        <v>0.95</v>
      </c>
      <c r="H229" s="9">
        <f t="shared" si="20"/>
        <v>12199.989454216797</v>
      </c>
      <c r="I229" s="64"/>
      <c r="J229" s="207">
        <v>3270.51</v>
      </c>
      <c r="K229" s="207">
        <v>10605.799600000002</v>
      </c>
      <c r="L229" s="207">
        <f t="shared" si="18"/>
        <v>3762.1102618147311</v>
      </c>
      <c r="M229" s="21"/>
      <c r="N229" s="24"/>
      <c r="O229" s="21"/>
      <c r="P229" s="21"/>
      <c r="Q229" s="21"/>
      <c r="R229" s="21"/>
      <c r="S229" s="21"/>
      <c r="T229" s="21"/>
    </row>
    <row r="230" spans="1:20">
      <c r="A230" s="26">
        <v>1805</v>
      </c>
      <c r="B230" s="101">
        <v>9850.6228000000046</v>
      </c>
      <c r="C230" s="102">
        <v>0.95</v>
      </c>
      <c r="D230" s="9">
        <f t="shared" si="19"/>
        <v>10369.076631578953</v>
      </c>
      <c r="E230" s="136"/>
      <c r="F230" s="101">
        <v>10651.269612562193</v>
      </c>
      <c r="G230" s="102">
        <v>0.95</v>
      </c>
      <c r="H230" s="9">
        <f t="shared" si="20"/>
        <v>11211.862750065467</v>
      </c>
      <c r="I230" s="64"/>
      <c r="J230" s="207">
        <v>2857.4</v>
      </c>
      <c r="K230" s="207">
        <v>9850.622800000001</v>
      </c>
      <c r="L230" s="207">
        <f t="shared" si="18"/>
        <v>3252.2589964603117</v>
      </c>
      <c r="M230" s="21"/>
      <c r="N230" s="24"/>
      <c r="O230" s="21"/>
      <c r="P230" s="21"/>
      <c r="Q230" s="21"/>
      <c r="R230" s="21"/>
      <c r="S230" s="21"/>
      <c r="T230" s="21"/>
    </row>
    <row r="231" spans="1:20">
      <c r="A231" s="26">
        <v>1806</v>
      </c>
      <c r="B231" s="101">
        <v>12271.381800000003</v>
      </c>
      <c r="C231" s="102">
        <v>0.95</v>
      </c>
      <c r="D231" s="9">
        <f t="shared" si="19"/>
        <v>12917.244000000004</v>
      </c>
      <c r="E231" s="136"/>
      <c r="F231" s="101">
        <v>13838.641840754612</v>
      </c>
      <c r="G231" s="102">
        <v>0.95</v>
      </c>
      <c r="H231" s="9">
        <f t="shared" si="20"/>
        <v>14566.991411320645</v>
      </c>
      <c r="I231" s="64"/>
      <c r="J231" s="207">
        <v>3721.35</v>
      </c>
      <c r="K231" s="207">
        <v>12271.381799999997</v>
      </c>
      <c r="L231" s="207">
        <f t="shared" si="18"/>
        <v>4417.5036171165411</v>
      </c>
      <c r="M231" s="21"/>
      <c r="N231" s="24"/>
      <c r="O231" s="21"/>
      <c r="P231" s="21"/>
      <c r="Q231" s="21"/>
      <c r="R231" s="21"/>
      <c r="S231" s="21"/>
      <c r="T231" s="21"/>
    </row>
    <row r="232" spans="1:20">
      <c r="A232" s="26">
        <v>1807</v>
      </c>
      <c r="B232" s="101">
        <v>10717.812000000002</v>
      </c>
      <c r="C232" s="102">
        <v>0.95</v>
      </c>
      <c r="D232" s="9">
        <f t="shared" si="19"/>
        <v>11281.907368421054</v>
      </c>
      <c r="E232" s="136"/>
      <c r="F232" s="101">
        <v>11674.316438373909</v>
      </c>
      <c r="G232" s="102">
        <v>0.95</v>
      </c>
      <c r="H232" s="9">
        <f t="shared" si="20"/>
        <v>12288.754145656747</v>
      </c>
      <c r="I232" s="64"/>
      <c r="J232" s="207">
        <v>2507.4</v>
      </c>
      <c r="K232" s="207">
        <v>10717.811999999998</v>
      </c>
      <c r="L232" s="207">
        <f t="shared" si="18"/>
        <v>2874.9172074318653</v>
      </c>
      <c r="M232" s="24"/>
      <c r="N232" s="24"/>
      <c r="O232" s="21"/>
      <c r="P232" s="21"/>
      <c r="Q232" s="21"/>
      <c r="R232" s="21"/>
      <c r="S232" s="21"/>
      <c r="T232" s="21"/>
    </row>
    <row r="233" spans="1:20">
      <c r="A233" s="26">
        <v>1808</v>
      </c>
      <c r="B233" s="101">
        <v>6526.5</v>
      </c>
      <c r="C233" s="102">
        <v>0.95</v>
      </c>
      <c r="D233" s="9">
        <f t="shared" si="19"/>
        <v>6870</v>
      </c>
      <c r="E233" s="136"/>
      <c r="F233" s="101">
        <v>7127.5780881285737</v>
      </c>
      <c r="G233" s="102">
        <v>0.95</v>
      </c>
      <c r="H233" s="9">
        <f t="shared" si="20"/>
        <v>7502.7137769774463</v>
      </c>
      <c r="I233" s="64"/>
      <c r="J233" s="207">
        <v>0</v>
      </c>
      <c r="K233" s="207">
        <v>6309.2</v>
      </c>
      <c r="L233" s="207">
        <f t="shared" si="18"/>
        <v>0</v>
      </c>
      <c r="M233" s="24"/>
      <c r="N233" s="24"/>
      <c r="O233" s="21"/>
      <c r="P233" s="21"/>
      <c r="Q233" s="21"/>
      <c r="R233" s="21"/>
      <c r="S233" s="21"/>
      <c r="T233" s="21"/>
    </row>
    <row r="234" spans="1:20">
      <c r="A234" s="26">
        <v>1809</v>
      </c>
      <c r="B234" s="101">
        <v>8316.4</v>
      </c>
      <c r="C234" s="102">
        <v>0.95</v>
      </c>
      <c r="D234" s="9">
        <f t="shared" si="19"/>
        <v>8754.105263157895</v>
      </c>
      <c r="E234" s="136"/>
      <c r="F234" s="101">
        <v>9175.3893567798004</v>
      </c>
      <c r="G234" s="102">
        <v>0.95</v>
      </c>
      <c r="H234" s="9">
        <f t="shared" si="20"/>
        <v>9658.3045860840011</v>
      </c>
      <c r="I234" s="64"/>
      <c r="J234" s="207">
        <v>63</v>
      </c>
      <c r="K234" s="207">
        <v>8316.4</v>
      </c>
      <c r="L234" s="207">
        <f t="shared" si="18"/>
        <v>73.165454875101261</v>
      </c>
      <c r="M234" s="24"/>
      <c r="N234" s="24"/>
      <c r="O234" s="21"/>
      <c r="P234" s="21"/>
      <c r="Q234" s="21"/>
      <c r="R234" s="21"/>
      <c r="S234" s="21"/>
      <c r="T234" s="21"/>
    </row>
    <row r="235" spans="1:20">
      <c r="A235" s="26">
        <v>1810</v>
      </c>
      <c r="B235" s="101">
        <v>14777.158800000001</v>
      </c>
      <c r="C235" s="102">
        <v>0.95</v>
      </c>
      <c r="D235" s="9">
        <f t="shared" si="19"/>
        <v>15554.904000000002</v>
      </c>
      <c r="E235" s="136"/>
      <c r="F235" s="101">
        <v>16310.425916872471</v>
      </c>
      <c r="G235" s="102">
        <v>0.95</v>
      </c>
      <c r="H235" s="9">
        <f t="shared" si="20"/>
        <v>17168.869386181548</v>
      </c>
      <c r="I235" s="64"/>
      <c r="J235" s="207">
        <v>545</v>
      </c>
      <c r="K235" s="207">
        <v>14801.376799999998</v>
      </c>
      <c r="L235" s="207">
        <f t="shared" si="18"/>
        <v>632.17320536485136</v>
      </c>
      <c r="M235" s="21"/>
      <c r="N235" s="24"/>
      <c r="O235" s="21"/>
      <c r="P235" s="21"/>
      <c r="Q235" s="21"/>
      <c r="R235" s="21"/>
      <c r="S235" s="21"/>
      <c r="T235" s="21"/>
    </row>
    <row r="236" spans="1:20">
      <c r="A236" s="26">
        <v>1811</v>
      </c>
      <c r="B236" s="101">
        <v>8801.1856000000007</v>
      </c>
      <c r="C236" s="102">
        <v>1</v>
      </c>
      <c r="D236" s="9">
        <f t="shared" ref="D236:D255" si="21">B236</f>
        <v>8801.1856000000007</v>
      </c>
      <c r="E236" s="136"/>
      <c r="F236" s="101">
        <v>9599.8985893254012</v>
      </c>
      <c r="G236" s="102">
        <v>1</v>
      </c>
      <c r="H236" s="9">
        <f t="shared" ref="H236:H255" si="22">F236</f>
        <v>9599.8985893254012</v>
      </c>
      <c r="I236" s="64"/>
      <c r="J236" s="207">
        <v>353.2</v>
      </c>
      <c r="K236" s="207">
        <v>8801.1856000000025</v>
      </c>
      <c r="L236" s="207">
        <f t="shared" si="18"/>
        <v>385.25311655167582</v>
      </c>
      <c r="M236" s="24"/>
      <c r="N236" s="24"/>
      <c r="O236" s="21"/>
      <c r="P236" s="21"/>
      <c r="Q236" s="21"/>
      <c r="R236" s="21"/>
      <c r="S236" s="21"/>
      <c r="T236" s="21"/>
    </row>
    <row r="237" spans="1:20">
      <c r="A237" s="26">
        <v>1812</v>
      </c>
      <c r="B237" s="101">
        <v>12323.984800000002</v>
      </c>
      <c r="C237" s="102">
        <v>1</v>
      </c>
      <c r="D237" s="9">
        <f t="shared" si="21"/>
        <v>12323.984800000002</v>
      </c>
      <c r="E237" s="136"/>
      <c r="F237" s="101">
        <v>13661.045916114796</v>
      </c>
      <c r="G237" s="102">
        <v>1</v>
      </c>
      <c r="H237" s="9">
        <f t="shared" si="22"/>
        <v>13661.045916114796</v>
      </c>
      <c r="I237" s="64"/>
      <c r="J237" s="207">
        <v>1224</v>
      </c>
      <c r="K237" s="207">
        <v>10405.084800000001</v>
      </c>
      <c r="L237" s="207">
        <f t="shared" si="18"/>
        <v>1607.0143129755663</v>
      </c>
      <c r="M237" s="21"/>
      <c r="N237" s="24"/>
      <c r="O237" s="21"/>
      <c r="P237" s="21"/>
      <c r="Q237" s="21"/>
      <c r="R237" s="21"/>
      <c r="S237" s="21"/>
      <c r="T237" s="21"/>
    </row>
    <row r="238" spans="1:20">
      <c r="A238" s="26">
        <v>1813</v>
      </c>
      <c r="B238" s="101">
        <v>11454.2</v>
      </c>
      <c r="C238" s="102">
        <v>1</v>
      </c>
      <c r="D238" s="9">
        <f t="shared" si="21"/>
        <v>11454.2</v>
      </c>
      <c r="E238" s="136"/>
      <c r="F238" s="101">
        <v>12220.2</v>
      </c>
      <c r="G238" s="102">
        <v>1</v>
      </c>
      <c r="H238" s="9">
        <f t="shared" si="22"/>
        <v>12220.2</v>
      </c>
      <c r="I238" s="64"/>
      <c r="J238" s="207">
        <v>1137</v>
      </c>
      <c r="K238" s="207">
        <v>10041.4</v>
      </c>
      <c r="L238" s="207">
        <f t="shared" si="18"/>
        <v>1383.7081881012609</v>
      </c>
      <c r="M238" s="21"/>
      <c r="N238" s="24"/>
      <c r="O238" s="21"/>
      <c r="P238" s="21"/>
      <c r="Q238" s="21"/>
      <c r="R238" s="21"/>
      <c r="S238" s="21"/>
      <c r="T238" s="21"/>
    </row>
    <row r="239" spans="1:20">
      <c r="A239" s="26">
        <v>1814</v>
      </c>
      <c r="B239" s="101">
        <v>11727.110800000002</v>
      </c>
      <c r="C239" s="102">
        <v>1</v>
      </c>
      <c r="D239" s="9">
        <f t="shared" si="21"/>
        <v>11727.110800000002</v>
      </c>
      <c r="E239" s="136"/>
      <c r="F239" s="101">
        <v>12782.455932203387</v>
      </c>
      <c r="G239" s="102">
        <v>1</v>
      </c>
      <c r="H239" s="9">
        <f t="shared" si="22"/>
        <v>12782.455932203387</v>
      </c>
      <c r="I239" s="64"/>
      <c r="J239" s="207">
        <v>1179.2587999999998</v>
      </c>
      <c r="K239" s="207">
        <v>11020.710799999999</v>
      </c>
      <c r="L239" s="207">
        <f t="shared" si="18"/>
        <v>1367.772362165882</v>
      </c>
      <c r="M239" s="21"/>
      <c r="N239" s="24"/>
      <c r="O239" s="21"/>
      <c r="P239" s="21"/>
      <c r="Q239" s="21"/>
      <c r="R239" s="21"/>
      <c r="S239" s="21"/>
      <c r="T239" s="21"/>
    </row>
    <row r="240" spans="1:20">
      <c r="A240" s="26">
        <v>1815</v>
      </c>
      <c r="B240" s="101">
        <v>12254.5908</v>
      </c>
      <c r="C240" s="102">
        <v>1</v>
      </c>
      <c r="D240" s="9">
        <f t="shared" si="21"/>
        <v>12254.5908</v>
      </c>
      <c r="E240" s="136"/>
      <c r="F240" s="101">
        <v>13027.655849889625</v>
      </c>
      <c r="G240" s="102">
        <v>1</v>
      </c>
      <c r="H240" s="9">
        <f t="shared" si="22"/>
        <v>13027.655849889625</v>
      </c>
      <c r="I240" s="64"/>
      <c r="J240" s="207">
        <v>2784.0587999999998</v>
      </c>
      <c r="K240" s="207">
        <v>11469.390799999999</v>
      </c>
      <c r="L240" s="207">
        <f t="shared" si="18"/>
        <v>3162.3091884057771</v>
      </c>
      <c r="M240" s="21"/>
      <c r="N240" s="24"/>
      <c r="O240" s="21"/>
      <c r="P240" s="21"/>
      <c r="Q240" s="21"/>
      <c r="R240" s="21"/>
      <c r="S240" s="21"/>
      <c r="T240" s="21"/>
    </row>
    <row r="241" spans="1:20">
      <c r="A241" s="26">
        <v>1816</v>
      </c>
      <c r="B241" s="101">
        <v>9005.7587999999996</v>
      </c>
      <c r="C241" s="102">
        <v>1</v>
      </c>
      <c r="D241" s="9">
        <f t="shared" si="21"/>
        <v>9005.7587999999996</v>
      </c>
      <c r="E241" s="136"/>
      <c r="F241" s="101">
        <v>9984.9583847766098</v>
      </c>
      <c r="G241" s="102">
        <v>1</v>
      </c>
      <c r="H241" s="9">
        <f t="shared" si="22"/>
        <v>9984.9583847766098</v>
      </c>
      <c r="I241" s="64"/>
      <c r="J241" s="207">
        <v>4157.2</v>
      </c>
      <c r="K241" s="207">
        <v>8864.2587999999978</v>
      </c>
      <c r="L241" s="207">
        <f>(SUM($J$231:$J$240)/SUM($K$231:$K$240))*H241</f>
        <v>1295.5764920485581</v>
      </c>
      <c r="M241" s="24"/>
      <c r="N241" s="24"/>
      <c r="O241" s="21"/>
      <c r="P241" s="21"/>
      <c r="Q241" s="21"/>
      <c r="R241" s="21"/>
      <c r="S241" s="21"/>
      <c r="T241" s="21"/>
    </row>
    <row r="242" spans="1:20">
      <c r="A242" s="26">
        <v>1817</v>
      </c>
      <c r="B242" s="101">
        <v>12577.446</v>
      </c>
      <c r="C242" s="102">
        <v>1</v>
      </c>
      <c r="D242" s="9">
        <f t="shared" si="21"/>
        <v>12577.446</v>
      </c>
      <c r="E242" s="136"/>
      <c r="F242" s="101">
        <v>13929.46338298949</v>
      </c>
      <c r="G242" s="102">
        <v>1</v>
      </c>
      <c r="H242" s="9">
        <f t="shared" si="22"/>
        <v>13929.46338298949</v>
      </c>
      <c r="I242" s="64"/>
      <c r="J242" s="207">
        <v>9630.2000000000007</v>
      </c>
      <c r="K242" s="207">
        <v>12959.446</v>
      </c>
      <c r="L242" s="207">
        <f t="shared" ref="L242:L255" si="23">(SUM($J$231:$J$240)/SUM($K$231:$K$240))*H242</f>
        <v>1807.3871327663142</v>
      </c>
      <c r="M242" s="24"/>
      <c r="N242" s="24"/>
      <c r="O242" s="21"/>
      <c r="P242" s="21"/>
      <c r="Q242" s="21"/>
      <c r="R242" s="21"/>
      <c r="S242" s="21"/>
      <c r="T242" s="21"/>
    </row>
    <row r="243" spans="1:20">
      <c r="A243" s="26">
        <v>1818</v>
      </c>
      <c r="B243" s="101">
        <v>11582.818200000003</v>
      </c>
      <c r="C243" s="102">
        <v>1</v>
      </c>
      <c r="D243" s="9">
        <f t="shared" si="21"/>
        <v>11582.818200000003</v>
      </c>
      <c r="E243" s="136"/>
      <c r="F243" s="101">
        <v>12778.370746740376</v>
      </c>
      <c r="G243" s="102">
        <v>1</v>
      </c>
      <c r="H243" s="9">
        <f t="shared" si="22"/>
        <v>12778.370746740376</v>
      </c>
      <c r="I243" s="64"/>
      <c r="J243" s="207">
        <v>7631.1</v>
      </c>
      <c r="K243" s="207">
        <v>11263.4182</v>
      </c>
      <c r="L243" s="207">
        <f t="shared" si="23"/>
        <v>1658.0296189715366</v>
      </c>
      <c r="M243" s="24"/>
      <c r="N243" s="24"/>
      <c r="O243" s="21"/>
      <c r="P243" s="21"/>
      <c r="Q243" s="21"/>
      <c r="R243" s="21"/>
      <c r="S243" s="21"/>
      <c r="T243" s="21"/>
    </row>
    <row r="244" spans="1:20">
      <c r="A244" s="26">
        <v>1819</v>
      </c>
      <c r="B244" s="101">
        <v>15342.080400000006</v>
      </c>
      <c r="C244" s="102">
        <v>1</v>
      </c>
      <c r="D244" s="9">
        <f t="shared" si="21"/>
        <v>15342.080400000006</v>
      </c>
      <c r="E244" s="136"/>
      <c r="F244" s="101">
        <v>17701.728584921333</v>
      </c>
      <c r="G244" s="102">
        <v>1</v>
      </c>
      <c r="H244" s="9">
        <f t="shared" si="22"/>
        <v>17701.728584921333</v>
      </c>
      <c r="I244" s="64"/>
      <c r="J244" s="207">
        <v>7411.1</v>
      </c>
      <c r="K244" s="207">
        <v>15182.380400000002</v>
      </c>
      <c r="L244" s="207">
        <f t="shared" si="23"/>
        <v>2296.8491744756693</v>
      </c>
      <c r="M244" s="24"/>
      <c r="N244" s="24"/>
      <c r="O244" s="21"/>
      <c r="P244" s="21"/>
      <c r="Q244" s="21"/>
      <c r="R244" s="21"/>
      <c r="S244" s="21"/>
      <c r="T244" s="21"/>
    </row>
    <row r="245" spans="1:20">
      <c r="A245" s="26">
        <v>1820</v>
      </c>
      <c r="B245" s="101">
        <v>9500.7248</v>
      </c>
      <c r="C245" s="102">
        <v>1</v>
      </c>
      <c r="D245" s="9">
        <f t="shared" si="21"/>
        <v>9500.7248</v>
      </c>
      <c r="E245" s="136"/>
      <c r="F245" s="101">
        <v>10685</v>
      </c>
      <c r="G245" s="102">
        <v>1</v>
      </c>
      <c r="H245" s="9">
        <f t="shared" si="22"/>
        <v>10685</v>
      </c>
      <c r="I245" s="64"/>
      <c r="J245" s="207">
        <v>4427.5</v>
      </c>
      <c r="K245" s="207">
        <v>9283.4248000000025</v>
      </c>
      <c r="L245" s="207">
        <f t="shared" si="23"/>
        <v>1386.408864622279</v>
      </c>
      <c r="M245" s="21"/>
      <c r="N245" s="24"/>
      <c r="O245" s="21"/>
      <c r="P245" s="21"/>
      <c r="Q245" s="21"/>
      <c r="R245" s="21"/>
      <c r="S245" s="21"/>
      <c r="T245" s="21"/>
    </row>
    <row r="246" spans="1:20">
      <c r="A246" s="26">
        <v>1821</v>
      </c>
      <c r="B246" s="101">
        <v>8784.7000000000007</v>
      </c>
      <c r="C246" s="102">
        <v>1</v>
      </c>
      <c r="D246" s="9">
        <f t="shared" si="21"/>
        <v>8784.7000000000007</v>
      </c>
      <c r="E246" s="136"/>
      <c r="F246" s="101">
        <v>9733.3668161434962</v>
      </c>
      <c r="G246" s="102">
        <v>1</v>
      </c>
      <c r="H246" s="9">
        <f t="shared" si="22"/>
        <v>9733.3668161434962</v>
      </c>
      <c r="I246" s="64"/>
      <c r="J246" s="207">
        <v>5389.3</v>
      </c>
      <c r="K246" s="207">
        <v>9188.0973999999987</v>
      </c>
      <c r="L246" s="207">
        <f t="shared" si="23"/>
        <v>1262.9317769323043</v>
      </c>
      <c r="M246" s="21"/>
      <c r="N246" s="24"/>
      <c r="O246" s="21"/>
      <c r="P246" s="21"/>
      <c r="Q246" s="21"/>
      <c r="R246" s="21"/>
      <c r="S246" s="21"/>
      <c r="T246" s="21"/>
    </row>
    <row r="247" spans="1:20">
      <c r="A247" s="26">
        <v>1822</v>
      </c>
      <c r="B247" s="101">
        <v>13312.611999999999</v>
      </c>
      <c r="C247" s="102">
        <v>1</v>
      </c>
      <c r="D247" s="9">
        <f t="shared" si="21"/>
        <v>13312.611999999999</v>
      </c>
      <c r="E247" s="136"/>
      <c r="F247" s="101">
        <v>14256.36619480925</v>
      </c>
      <c r="G247" s="102">
        <v>1</v>
      </c>
      <c r="H247" s="9">
        <f t="shared" si="22"/>
        <v>14256.36619480925</v>
      </c>
      <c r="I247" s="64"/>
      <c r="J247" s="207">
        <v>8760.6119999999992</v>
      </c>
      <c r="K247" s="207">
        <v>13312.611999999996</v>
      </c>
      <c r="L247" s="207">
        <f t="shared" si="23"/>
        <v>1849.8036939433723</v>
      </c>
      <c r="M247" s="21"/>
      <c r="N247" s="24"/>
      <c r="O247" s="21"/>
      <c r="P247" s="21"/>
      <c r="Q247" s="21"/>
      <c r="R247" s="21"/>
      <c r="S247" s="21"/>
      <c r="T247" s="21"/>
    </row>
    <row r="248" spans="1:20">
      <c r="A248" s="26">
        <v>1823</v>
      </c>
      <c r="B248" s="101">
        <v>4619.3</v>
      </c>
      <c r="C248" s="102">
        <v>1</v>
      </c>
      <c r="D248" s="9">
        <f t="shared" si="21"/>
        <v>4619.3</v>
      </c>
      <c r="E248" s="136"/>
      <c r="F248" s="101">
        <v>5050.8345541456329</v>
      </c>
      <c r="G248" s="102">
        <v>1</v>
      </c>
      <c r="H248" s="9">
        <f t="shared" si="22"/>
        <v>5050.8345541456329</v>
      </c>
      <c r="I248" s="64"/>
      <c r="J248" s="207">
        <v>3480.1</v>
      </c>
      <c r="K248" s="207">
        <v>4066.1</v>
      </c>
      <c r="L248" s="207">
        <f t="shared" si="23"/>
        <v>655.36001868114374</v>
      </c>
      <c r="M248" s="21"/>
      <c r="N248" s="24"/>
      <c r="O248" s="21"/>
      <c r="P248" s="21"/>
      <c r="Q248" s="21"/>
      <c r="R248" s="21"/>
      <c r="S248" s="21"/>
      <c r="T248" s="21"/>
    </row>
    <row r="249" spans="1:20">
      <c r="A249" s="26">
        <v>1824</v>
      </c>
      <c r="B249" s="101">
        <v>5099.8999999999996</v>
      </c>
      <c r="C249" s="102">
        <v>1</v>
      </c>
      <c r="D249" s="9">
        <f t="shared" si="21"/>
        <v>5099.8999999999996</v>
      </c>
      <c r="E249" s="136"/>
      <c r="F249" s="101">
        <v>5571.4032600601977</v>
      </c>
      <c r="G249" s="102">
        <v>1</v>
      </c>
      <c r="H249" s="9">
        <f t="shared" si="22"/>
        <v>5571.4032600601977</v>
      </c>
      <c r="I249" s="64"/>
      <c r="J249" s="207">
        <v>4777.3</v>
      </c>
      <c r="K249" s="207">
        <v>5087.8999999999996</v>
      </c>
      <c r="L249" s="207">
        <f t="shared" si="23"/>
        <v>722.90527544528982</v>
      </c>
      <c r="M249" s="21"/>
      <c r="N249" s="24"/>
      <c r="O249" s="21"/>
      <c r="P249" s="21"/>
      <c r="Q249" s="21"/>
      <c r="R249" s="21"/>
      <c r="S249" s="21"/>
      <c r="T249" s="21"/>
    </row>
    <row r="250" spans="1:20">
      <c r="A250" s="26">
        <v>1825</v>
      </c>
      <c r="B250" s="101">
        <v>6036.6</v>
      </c>
      <c r="C250" s="102">
        <v>1</v>
      </c>
      <c r="D250" s="9">
        <f t="shared" si="21"/>
        <v>6036.6</v>
      </c>
      <c r="E250" s="136"/>
      <c r="F250" s="101">
        <v>6664.781993167182</v>
      </c>
      <c r="G250" s="102">
        <v>1</v>
      </c>
      <c r="H250" s="9">
        <f t="shared" si="22"/>
        <v>6664.781993167182</v>
      </c>
      <c r="I250" s="64"/>
      <c r="J250" s="207">
        <v>5384</v>
      </c>
      <c r="K250" s="207">
        <v>6036.6</v>
      </c>
      <c r="L250" s="207">
        <f t="shared" si="23"/>
        <v>864.77424764641296</v>
      </c>
      <c r="M250" s="24"/>
      <c r="N250" s="24"/>
      <c r="O250" s="21"/>
      <c r="P250" s="21"/>
      <c r="Q250" s="21"/>
      <c r="R250" s="21"/>
      <c r="S250" s="21"/>
      <c r="T250" s="21"/>
    </row>
    <row r="251" spans="1:20">
      <c r="A251" s="26">
        <v>1826</v>
      </c>
      <c r="B251" s="101">
        <v>13217.8</v>
      </c>
      <c r="C251" s="102">
        <v>1</v>
      </c>
      <c r="D251" s="9">
        <f t="shared" si="21"/>
        <v>13217.8</v>
      </c>
      <c r="E251" s="136"/>
      <c r="F251" s="101">
        <v>14438.890129840847</v>
      </c>
      <c r="G251" s="102">
        <v>1</v>
      </c>
      <c r="H251" s="9">
        <f t="shared" si="22"/>
        <v>14438.890129840847</v>
      </c>
      <c r="I251" s="64"/>
      <c r="J251" s="207">
        <v>11193.2</v>
      </c>
      <c r="K251" s="207">
        <v>13217.8</v>
      </c>
      <c r="L251" s="207">
        <f t="shared" si="23"/>
        <v>1873.4866889394928</v>
      </c>
      <c r="M251" s="24"/>
      <c r="N251" s="24"/>
      <c r="O251" s="21"/>
      <c r="P251" s="21"/>
      <c r="Q251" s="21"/>
      <c r="R251" s="21"/>
      <c r="S251" s="21"/>
      <c r="T251" s="21"/>
    </row>
    <row r="252" spans="1:20">
      <c r="A252" s="26">
        <v>1827</v>
      </c>
      <c r="B252" s="101">
        <v>14937.228299999999</v>
      </c>
      <c r="C252" s="102">
        <v>1</v>
      </c>
      <c r="D252" s="9">
        <f t="shared" si="21"/>
        <v>14937.228299999999</v>
      </c>
      <c r="E252" s="136"/>
      <c r="F252" s="101">
        <v>16505.535255583429</v>
      </c>
      <c r="G252" s="102">
        <v>1</v>
      </c>
      <c r="H252" s="9">
        <f t="shared" si="22"/>
        <v>16505.535255583429</v>
      </c>
      <c r="I252" s="64"/>
      <c r="J252" s="207">
        <v>12633.5</v>
      </c>
      <c r="K252" s="207">
        <v>14926.916599999995</v>
      </c>
      <c r="L252" s="207">
        <f t="shared" si="23"/>
        <v>2141.6397186407503</v>
      </c>
      <c r="M252" s="24"/>
      <c r="N252" s="24"/>
      <c r="O252" s="21"/>
      <c r="P252" s="21"/>
      <c r="Q252" s="21"/>
      <c r="R252" s="21"/>
      <c r="S252" s="21"/>
      <c r="T252" s="21"/>
    </row>
    <row r="253" spans="1:20">
      <c r="A253" s="26">
        <v>1828</v>
      </c>
      <c r="B253" s="101">
        <v>6865.8</v>
      </c>
      <c r="C253" s="102">
        <v>1</v>
      </c>
      <c r="D253" s="9">
        <f t="shared" si="21"/>
        <v>6865.8</v>
      </c>
      <c r="E253" s="136"/>
      <c r="F253" s="101">
        <v>7581.2520235467255</v>
      </c>
      <c r="G253" s="102">
        <v>1</v>
      </c>
      <c r="H253" s="9">
        <f t="shared" si="22"/>
        <v>7581.2520235467255</v>
      </c>
      <c r="I253" s="64"/>
      <c r="J253" s="207">
        <v>6716.8</v>
      </c>
      <c r="K253" s="207">
        <v>6865.8</v>
      </c>
      <c r="L253" s="207">
        <f t="shared" si="23"/>
        <v>983.68881706886009</v>
      </c>
      <c r="M253" s="24"/>
      <c r="N253" s="24"/>
      <c r="O253" s="21"/>
      <c r="P253" s="21"/>
      <c r="Q253" s="21"/>
      <c r="R253" s="21"/>
      <c r="S253" s="21"/>
      <c r="T253" s="21"/>
    </row>
    <row r="254" spans="1:20">
      <c r="A254" s="26">
        <v>1829</v>
      </c>
      <c r="B254" s="101">
        <v>16296.888299999997</v>
      </c>
      <c r="C254" s="102">
        <v>1</v>
      </c>
      <c r="D254" s="9">
        <f t="shared" si="21"/>
        <v>16296.888299999997</v>
      </c>
      <c r="E254" s="136"/>
      <c r="F254" s="101">
        <v>17057.422968580711</v>
      </c>
      <c r="G254" s="102">
        <v>1</v>
      </c>
      <c r="H254" s="9">
        <f t="shared" si="22"/>
        <v>17057.422968580711</v>
      </c>
      <c r="I254" s="64"/>
      <c r="J254" s="207">
        <v>14779.8</v>
      </c>
      <c r="K254" s="207">
        <v>16296.888300000002</v>
      </c>
      <c r="L254" s="207">
        <f t="shared" si="23"/>
        <v>2213.2487048434223</v>
      </c>
      <c r="M254" s="24"/>
      <c r="N254" s="24"/>
      <c r="O254" s="21"/>
      <c r="P254" s="21"/>
      <c r="Q254" s="21"/>
      <c r="R254" s="21"/>
      <c r="S254" s="21"/>
      <c r="T254" s="21"/>
    </row>
    <row r="255" spans="1:20">
      <c r="A255" s="26">
        <v>1830</v>
      </c>
      <c r="B255" s="101">
        <v>7204.0588000000034</v>
      </c>
      <c r="C255" s="102">
        <v>1</v>
      </c>
      <c r="D255" s="9">
        <f t="shared" si="21"/>
        <v>7204.0588000000034</v>
      </c>
      <c r="E255" s="136"/>
      <c r="F255" s="101">
        <v>7717.1332353297148</v>
      </c>
      <c r="G255" s="102">
        <v>1</v>
      </c>
      <c r="H255" s="9">
        <f t="shared" si="22"/>
        <v>7717.1332353297148</v>
      </c>
      <c r="I255" s="64"/>
      <c r="J255" s="207">
        <v>6964.0587999999998</v>
      </c>
      <c r="K255" s="207">
        <v>7019.0588000000016</v>
      </c>
      <c r="L255" s="207">
        <f t="shared" si="23"/>
        <v>1001.3197872655428</v>
      </c>
      <c r="M255" s="21"/>
      <c r="N255" s="24"/>
      <c r="O255" s="21"/>
      <c r="P255" s="21"/>
      <c r="Q255" s="21"/>
      <c r="R255" s="21"/>
      <c r="S255" s="21"/>
      <c r="T255" s="21"/>
    </row>
    <row r="256" spans="1:20">
      <c r="A256" s="26">
        <v>1831</v>
      </c>
      <c r="B256" s="101">
        <v>443.75880000000001</v>
      </c>
      <c r="C256" s="102"/>
      <c r="D256" s="167">
        <v>1000</v>
      </c>
      <c r="E256" s="87">
        <v>0.15459999999999999</v>
      </c>
      <c r="F256" s="101">
        <v>489.8</v>
      </c>
      <c r="G256" s="102"/>
      <c r="H256" s="167">
        <f t="shared" ref="H256:H263" si="24">D256/(1-E256)</f>
        <v>1182.8720132481665</v>
      </c>
      <c r="I256" s="64"/>
      <c r="J256" s="46"/>
      <c r="K256" s="46"/>
      <c r="L256" s="46"/>
      <c r="M256" s="21"/>
      <c r="N256" s="24"/>
      <c r="O256" s="21"/>
      <c r="P256" s="21"/>
      <c r="Q256" s="21"/>
      <c r="R256" s="21"/>
      <c r="S256" s="21"/>
      <c r="T256" s="21"/>
    </row>
    <row r="257" spans="1:20">
      <c r="A257" s="26">
        <v>1832</v>
      </c>
      <c r="B257" s="101">
        <v>443.75880000000001</v>
      </c>
      <c r="C257" s="102"/>
      <c r="D257" s="167">
        <v>3300</v>
      </c>
      <c r="E257" s="87">
        <v>0.15459999999999999</v>
      </c>
      <c r="F257" s="101">
        <v>489.8</v>
      </c>
      <c r="G257" s="102"/>
      <c r="H257" s="167">
        <f t="shared" si="24"/>
        <v>3903.4776437189494</v>
      </c>
      <c r="I257" s="64"/>
      <c r="J257" s="46"/>
      <c r="K257" s="46"/>
      <c r="L257" s="46"/>
      <c r="M257" s="21"/>
      <c r="N257" s="24"/>
      <c r="O257" s="21"/>
      <c r="P257" s="21"/>
      <c r="Q257" s="21"/>
      <c r="R257" s="21"/>
      <c r="S257" s="21"/>
      <c r="T257" s="21"/>
    </row>
    <row r="258" spans="1:20">
      <c r="A258" s="26">
        <v>1833</v>
      </c>
      <c r="B258" s="101">
        <v>1225.9883</v>
      </c>
      <c r="C258" s="102"/>
      <c r="D258" s="167">
        <v>3600</v>
      </c>
      <c r="E258" s="87">
        <v>0.15459999999999999</v>
      </c>
      <c r="F258" s="101">
        <v>1532.9024039372489</v>
      </c>
      <c r="G258" s="102"/>
      <c r="H258" s="167">
        <f t="shared" si="24"/>
        <v>4258.3392476933996</v>
      </c>
      <c r="I258" s="64"/>
      <c r="J258" s="46"/>
      <c r="K258" s="46"/>
      <c r="L258" s="46"/>
      <c r="M258" s="21"/>
      <c r="N258" s="24"/>
      <c r="O258" s="21"/>
      <c r="P258" s="21"/>
      <c r="Q258" s="21"/>
      <c r="R258" s="21"/>
      <c r="S258" s="21"/>
      <c r="T258" s="21"/>
    </row>
    <row r="259" spans="1:20">
      <c r="A259" s="26">
        <v>1834</v>
      </c>
      <c r="B259" s="101">
        <v>456</v>
      </c>
      <c r="C259" s="102"/>
      <c r="D259" s="167">
        <v>3600</v>
      </c>
      <c r="E259" s="87">
        <v>0.15459999999999999</v>
      </c>
      <c r="F259" s="101">
        <v>502.02058504875401</v>
      </c>
      <c r="G259" s="102"/>
      <c r="H259" s="167">
        <f t="shared" si="24"/>
        <v>4258.3392476933996</v>
      </c>
      <c r="I259" s="64"/>
      <c r="J259" s="46"/>
      <c r="K259" s="46"/>
      <c r="L259" s="46"/>
      <c r="M259" s="21"/>
      <c r="N259" s="21"/>
      <c r="O259" s="21"/>
      <c r="P259" s="21"/>
      <c r="Q259" s="21"/>
      <c r="R259" s="21"/>
      <c r="S259" s="21"/>
      <c r="T259" s="21"/>
    </row>
    <row r="260" spans="1:20">
      <c r="A260" s="26">
        <v>1835</v>
      </c>
      <c r="B260" s="101">
        <v>1418.7237</v>
      </c>
      <c r="C260" s="102"/>
      <c r="D260" s="167">
        <v>5200</v>
      </c>
      <c r="E260" s="87">
        <v>0.15459999999999999</v>
      </c>
      <c r="F260" s="101">
        <v>1546.1</v>
      </c>
      <c r="G260" s="102"/>
      <c r="H260" s="167">
        <f t="shared" si="24"/>
        <v>6150.9344688904657</v>
      </c>
      <c r="I260" s="64"/>
      <c r="J260" s="46"/>
      <c r="K260" s="46"/>
      <c r="L260" s="46"/>
      <c r="M260" s="21"/>
      <c r="N260" s="21"/>
      <c r="O260" s="21"/>
      <c r="P260" s="21"/>
      <c r="Q260" s="21"/>
      <c r="R260" s="21"/>
      <c r="S260" s="21"/>
      <c r="T260" s="21"/>
    </row>
    <row r="261" spans="1:20">
      <c r="A261" s="26">
        <v>1836</v>
      </c>
      <c r="B261" s="101">
        <v>1860.1345000000001</v>
      </c>
      <c r="C261" s="102"/>
      <c r="D261" s="167">
        <v>2900</v>
      </c>
      <c r="E261" s="87">
        <v>0.15459999999999999</v>
      </c>
      <c r="F261" s="101">
        <v>2043.0898454746136</v>
      </c>
      <c r="G261" s="102"/>
      <c r="H261" s="167">
        <f t="shared" si="24"/>
        <v>3430.3288384196831</v>
      </c>
      <c r="I261" s="64"/>
      <c r="J261" s="46"/>
      <c r="K261" s="46"/>
      <c r="L261" s="119"/>
      <c r="M261" s="110"/>
      <c r="N261" s="110"/>
      <c r="O261" s="21"/>
      <c r="P261" s="21"/>
      <c r="Q261" s="21"/>
      <c r="R261" s="21"/>
      <c r="S261" s="21"/>
      <c r="T261" s="21"/>
    </row>
    <row r="262" spans="1:20">
      <c r="A262" s="26">
        <v>1837</v>
      </c>
      <c r="B262" s="101">
        <v>4118.5883000000003</v>
      </c>
      <c r="C262" s="143">
        <v>1</v>
      </c>
      <c r="D262" s="166">
        <f>B262</f>
        <v>4118.5883000000003</v>
      </c>
      <c r="E262" s="87">
        <v>0.15459999999999999</v>
      </c>
      <c r="F262" s="101">
        <v>4538.400956585725</v>
      </c>
      <c r="G262" s="143"/>
      <c r="H262" s="167">
        <f t="shared" si="24"/>
        <v>4871.7628341613436</v>
      </c>
      <c r="I262" s="79"/>
      <c r="J262" s="46"/>
      <c r="K262" s="46"/>
      <c r="L262" s="119"/>
      <c r="M262" s="89"/>
      <c r="N262" s="110"/>
      <c r="O262" s="21"/>
      <c r="P262" s="21"/>
      <c r="Q262" s="21"/>
      <c r="R262" s="21"/>
      <c r="S262" s="21"/>
      <c r="T262" s="21"/>
    </row>
    <row r="263" spans="1:20">
      <c r="A263" s="26">
        <v>1838</v>
      </c>
      <c r="B263" s="101">
        <v>2955.7882999999997</v>
      </c>
      <c r="C263" s="102"/>
      <c r="D263" s="167">
        <v>4000</v>
      </c>
      <c r="E263" s="87">
        <v>0.15459999999999999</v>
      </c>
      <c r="F263" s="101">
        <v>3220.0510903889362</v>
      </c>
      <c r="G263" s="102"/>
      <c r="H263" s="167">
        <f t="shared" si="24"/>
        <v>4731.4880529926659</v>
      </c>
      <c r="I263" s="64"/>
      <c r="J263" s="46"/>
      <c r="K263" s="46"/>
      <c r="L263" s="119"/>
      <c r="M263" s="110"/>
      <c r="N263" s="110"/>
      <c r="O263" s="21"/>
      <c r="P263" s="21"/>
      <c r="Q263" s="21"/>
      <c r="R263" s="21"/>
      <c r="S263" s="21"/>
      <c r="T263" s="21"/>
    </row>
    <row r="264" spans="1:20">
      <c r="A264" s="26">
        <v>1839</v>
      </c>
      <c r="B264" s="101">
        <v>4122.4360000000006</v>
      </c>
      <c r="C264" s="102">
        <v>1</v>
      </c>
      <c r="D264" s="9">
        <f>B264</f>
        <v>4122.4360000000006</v>
      </c>
      <c r="E264" s="87"/>
      <c r="F264" s="101">
        <v>4573.0621044885938</v>
      </c>
      <c r="G264" s="102">
        <v>1</v>
      </c>
      <c r="H264" s="9">
        <f t="shared" ref="H264:H274" si="25">F264</f>
        <v>4573.0621044885938</v>
      </c>
      <c r="I264" s="64"/>
      <c r="J264" s="46"/>
      <c r="K264" s="46"/>
      <c r="L264" s="119"/>
      <c r="M264" s="110"/>
      <c r="N264" s="110"/>
      <c r="O264" s="21"/>
      <c r="P264" s="21"/>
      <c r="Q264" s="21"/>
      <c r="R264" s="21"/>
      <c r="S264" s="21"/>
      <c r="T264" s="21"/>
    </row>
    <row r="265" spans="1:20">
      <c r="A265" s="26">
        <v>1840</v>
      </c>
      <c r="B265" s="101">
        <v>2291.3482999999997</v>
      </c>
      <c r="C265" s="102">
        <v>1</v>
      </c>
      <c r="D265" s="9">
        <f t="shared" ref="D265:D276" si="26">B265</f>
        <v>2291.3482999999997</v>
      </c>
      <c r="E265" s="87"/>
      <c r="F265" s="101">
        <v>2537.1166022193574</v>
      </c>
      <c r="G265" s="102">
        <v>1</v>
      </c>
      <c r="H265" s="9">
        <f t="shared" si="25"/>
        <v>2537.1166022193574</v>
      </c>
      <c r="I265" s="64"/>
      <c r="J265" s="46"/>
      <c r="K265" s="46"/>
      <c r="L265" s="119"/>
      <c r="M265" s="89"/>
      <c r="N265" s="110"/>
      <c r="O265" s="21"/>
      <c r="P265" s="21"/>
      <c r="Q265" s="21"/>
      <c r="R265" s="21"/>
      <c r="S265" s="21"/>
      <c r="T265" s="21"/>
    </row>
    <row r="266" spans="1:20">
      <c r="A266" s="26">
        <v>1841</v>
      </c>
      <c r="B266" s="101">
        <v>1823.1</v>
      </c>
      <c r="C266" s="102">
        <v>1</v>
      </c>
      <c r="D266" s="9">
        <f t="shared" si="26"/>
        <v>1823.1</v>
      </c>
      <c r="E266" s="87"/>
      <c r="F266" s="101">
        <v>2023.6906957825295</v>
      </c>
      <c r="G266" s="102">
        <v>1</v>
      </c>
      <c r="H266" s="9">
        <f t="shared" si="25"/>
        <v>2023.6906957825295</v>
      </c>
      <c r="I266" s="64"/>
      <c r="J266" s="46"/>
      <c r="K266" s="46"/>
      <c r="L266" s="119"/>
      <c r="M266" s="89"/>
      <c r="N266" s="110"/>
      <c r="O266" s="21"/>
      <c r="P266" s="21"/>
      <c r="Q266" s="21"/>
      <c r="R266" s="21"/>
      <c r="S266" s="21"/>
      <c r="T266" s="21"/>
    </row>
    <row r="267" spans="1:20">
      <c r="A267" s="26">
        <v>1842</v>
      </c>
      <c r="B267" s="101">
        <v>4541.0532000000003</v>
      </c>
      <c r="C267" s="102">
        <v>1</v>
      </c>
      <c r="D267" s="9">
        <f t="shared" si="26"/>
        <v>4541.0532000000003</v>
      </c>
      <c r="E267" s="87"/>
      <c r="F267" s="101">
        <v>5001.3276121537474</v>
      </c>
      <c r="G267" s="102">
        <v>1</v>
      </c>
      <c r="H267" s="9">
        <f t="shared" si="25"/>
        <v>5001.3276121537474</v>
      </c>
      <c r="I267" s="64"/>
      <c r="J267" s="46"/>
      <c r="K267" s="46"/>
      <c r="L267" s="119"/>
      <c r="M267" s="110"/>
      <c r="N267" s="110"/>
      <c r="O267" s="21"/>
      <c r="P267" s="21"/>
      <c r="Q267" s="21"/>
      <c r="R267" s="21"/>
      <c r="S267" s="21"/>
      <c r="T267" s="21"/>
    </row>
    <row r="268" spans="1:20">
      <c r="A268" s="26">
        <v>1843</v>
      </c>
      <c r="B268" s="101">
        <v>3111</v>
      </c>
      <c r="C268" s="102">
        <v>1</v>
      </c>
      <c r="D268" s="9">
        <f t="shared" si="26"/>
        <v>3111</v>
      </c>
      <c r="E268" s="87"/>
      <c r="F268" s="101">
        <v>3511.6624453803825</v>
      </c>
      <c r="G268" s="102">
        <v>1</v>
      </c>
      <c r="H268" s="9">
        <f t="shared" si="25"/>
        <v>3511.6624453803825</v>
      </c>
      <c r="I268" s="64"/>
      <c r="J268" s="46"/>
      <c r="K268" s="46"/>
      <c r="L268" s="119"/>
      <c r="M268" s="110"/>
      <c r="N268" s="110"/>
      <c r="O268" s="21"/>
      <c r="P268" s="21"/>
      <c r="Q268" s="21"/>
      <c r="R268" s="21"/>
      <c r="S268" s="21"/>
      <c r="T268" s="21"/>
    </row>
    <row r="269" spans="1:20">
      <c r="A269" s="26">
        <v>1844</v>
      </c>
      <c r="B269" s="101">
        <v>6528.29</v>
      </c>
      <c r="C269" s="102">
        <v>1</v>
      </c>
      <c r="D269" s="9">
        <f t="shared" si="26"/>
        <v>6528.29</v>
      </c>
      <c r="E269" s="87"/>
      <c r="F269" s="101">
        <v>7188.2762907678316</v>
      </c>
      <c r="G269" s="102">
        <v>1</v>
      </c>
      <c r="H269" s="9">
        <f t="shared" si="25"/>
        <v>7188.2762907678316</v>
      </c>
      <c r="I269" s="64"/>
      <c r="J269" s="46"/>
      <c r="K269" s="46"/>
      <c r="L269" s="119"/>
      <c r="M269" s="110"/>
      <c r="N269" s="110"/>
      <c r="O269" s="21"/>
      <c r="P269" s="21"/>
      <c r="Q269" s="21"/>
      <c r="R269" s="21"/>
      <c r="S269" s="21"/>
      <c r="T269" s="21"/>
    </row>
    <row r="270" spans="1:20">
      <c r="A270" s="26">
        <v>1845</v>
      </c>
      <c r="B270" s="101">
        <v>3294.1876000000002</v>
      </c>
      <c r="C270" s="102">
        <v>1</v>
      </c>
      <c r="D270" s="9">
        <f t="shared" si="26"/>
        <v>3294.1876000000002</v>
      </c>
      <c r="E270" s="87"/>
      <c r="F270" s="101">
        <v>3642.0443708609268</v>
      </c>
      <c r="G270" s="102">
        <v>1</v>
      </c>
      <c r="H270" s="9">
        <f t="shared" si="25"/>
        <v>3642.0443708609268</v>
      </c>
      <c r="I270" s="64"/>
      <c r="J270" s="46"/>
      <c r="K270" s="46"/>
      <c r="L270" s="119"/>
      <c r="M270" s="110"/>
      <c r="N270" s="110"/>
      <c r="O270" s="21"/>
      <c r="P270" s="21"/>
      <c r="Q270" s="21"/>
      <c r="R270" s="21"/>
      <c r="S270" s="21"/>
      <c r="T270" s="21"/>
    </row>
    <row r="271" spans="1:20">
      <c r="A271" s="26">
        <v>1846</v>
      </c>
      <c r="B271" s="101">
        <v>7869.2</v>
      </c>
      <c r="C271" s="102">
        <v>1</v>
      </c>
      <c r="D271" s="9">
        <f t="shared" si="26"/>
        <v>7869.2</v>
      </c>
      <c r="E271" s="87"/>
      <c r="F271" s="101">
        <v>8585.896504549577</v>
      </c>
      <c r="G271" s="102">
        <v>1</v>
      </c>
      <c r="H271" s="9">
        <f t="shared" si="25"/>
        <v>8585.896504549577</v>
      </c>
      <c r="I271" s="64"/>
      <c r="J271" s="46"/>
      <c r="K271" s="46"/>
      <c r="L271" s="119"/>
      <c r="M271" s="110"/>
      <c r="N271" s="110"/>
      <c r="O271" s="21"/>
      <c r="P271" s="21"/>
      <c r="Q271" s="21"/>
      <c r="R271" s="21"/>
      <c r="S271" s="21"/>
      <c r="T271" s="21"/>
    </row>
    <row r="272" spans="1:20">
      <c r="A272" s="26">
        <v>1847</v>
      </c>
      <c r="B272" s="101">
        <v>10942.8</v>
      </c>
      <c r="C272" s="102">
        <v>1</v>
      </c>
      <c r="D272" s="9">
        <f t="shared" si="26"/>
        <v>10942.8</v>
      </c>
      <c r="E272" s="87"/>
      <c r="F272" s="101">
        <v>12241.606362937173</v>
      </c>
      <c r="G272" s="102">
        <v>1</v>
      </c>
      <c r="H272" s="9">
        <f t="shared" si="25"/>
        <v>12241.606362937173</v>
      </c>
      <c r="I272" s="64"/>
      <c r="J272" s="46"/>
      <c r="K272" s="46"/>
      <c r="L272" s="119"/>
      <c r="M272" s="110"/>
      <c r="N272" s="110"/>
      <c r="O272" s="21"/>
      <c r="P272" s="21"/>
      <c r="Q272" s="21"/>
      <c r="R272" s="21"/>
      <c r="S272" s="21"/>
      <c r="T272" s="21"/>
    </row>
    <row r="273" spans="1:20">
      <c r="A273" s="26">
        <v>1848</v>
      </c>
      <c r="B273" s="101">
        <v>7562.8</v>
      </c>
      <c r="C273" s="102">
        <v>1</v>
      </c>
      <c r="D273" s="9">
        <f t="shared" si="26"/>
        <v>7562.8</v>
      </c>
      <c r="E273" s="87"/>
      <c r="F273" s="101">
        <v>8414.6549570711541</v>
      </c>
      <c r="G273" s="102">
        <v>1</v>
      </c>
      <c r="H273" s="9">
        <f t="shared" si="25"/>
        <v>8414.6549570711541</v>
      </c>
      <c r="I273" s="64"/>
      <c r="J273" s="46"/>
      <c r="K273" s="46"/>
      <c r="L273" s="119"/>
      <c r="M273" s="110"/>
      <c r="N273" s="110"/>
      <c r="O273" s="21"/>
      <c r="P273" s="21"/>
      <c r="Q273" s="21"/>
      <c r="R273" s="21"/>
      <c r="S273" s="21"/>
      <c r="T273" s="21"/>
    </row>
    <row r="274" spans="1:20">
      <c r="A274" s="26">
        <v>1849</v>
      </c>
      <c r="B274" s="101">
        <v>9889.6200000000008</v>
      </c>
      <c r="C274" s="102">
        <v>1</v>
      </c>
      <c r="D274" s="9">
        <f t="shared" si="26"/>
        <v>9889.6200000000008</v>
      </c>
      <c r="E274" s="87"/>
      <c r="F274" s="101">
        <v>11174.9458557463</v>
      </c>
      <c r="G274" s="102">
        <v>1</v>
      </c>
      <c r="H274" s="9">
        <f t="shared" si="25"/>
        <v>11174.9458557463</v>
      </c>
      <c r="I274" s="64"/>
      <c r="J274" s="46"/>
      <c r="K274" s="46"/>
      <c r="L274" s="119"/>
      <c r="M274" s="110"/>
      <c r="N274" s="110"/>
      <c r="O274" s="21"/>
      <c r="P274" s="21"/>
      <c r="Q274" s="21"/>
      <c r="R274" s="21"/>
      <c r="S274" s="21"/>
      <c r="T274" s="21"/>
    </row>
    <row r="275" spans="1:20">
      <c r="A275" s="26">
        <v>1850</v>
      </c>
      <c r="B275" s="101">
        <v>9461</v>
      </c>
      <c r="C275" s="102">
        <v>1</v>
      </c>
      <c r="D275" s="9">
        <f t="shared" si="26"/>
        <v>9461</v>
      </c>
      <c r="E275" s="87"/>
      <c r="F275" s="101">
        <v>10456.400928785884</v>
      </c>
      <c r="G275" s="102">
        <v>1</v>
      </c>
      <c r="H275" s="9">
        <f>F275</f>
        <v>10456.400928785884</v>
      </c>
      <c r="I275" s="64"/>
      <c r="J275" s="46"/>
      <c r="K275" s="46"/>
      <c r="L275" s="46"/>
      <c r="M275" s="21"/>
      <c r="N275" s="24"/>
      <c r="O275" s="21"/>
      <c r="P275" s="21"/>
      <c r="Q275" s="21"/>
      <c r="R275" s="21"/>
      <c r="S275" s="21"/>
      <c r="T275" s="21"/>
    </row>
    <row r="276" spans="1:20">
      <c r="A276" s="26">
        <v>1851</v>
      </c>
      <c r="B276" s="101">
        <v>980.9</v>
      </c>
      <c r="C276" s="102">
        <v>1</v>
      </c>
      <c r="D276" s="9">
        <f t="shared" si="26"/>
        <v>980.9</v>
      </c>
      <c r="E276" s="87"/>
      <c r="F276" s="101">
        <v>1146.2132774072472</v>
      </c>
      <c r="G276" s="102">
        <v>1</v>
      </c>
      <c r="H276" s="9">
        <f>F276</f>
        <v>1146.2132774072472</v>
      </c>
      <c r="I276" s="64"/>
      <c r="J276" s="46"/>
      <c r="K276" s="46"/>
      <c r="L276" s="46"/>
      <c r="M276" s="21"/>
      <c r="N276" s="24"/>
      <c r="O276" s="21"/>
      <c r="P276" s="21"/>
      <c r="Q276" s="21"/>
      <c r="R276" s="21"/>
      <c r="S276" s="21"/>
      <c r="T276" s="21"/>
    </row>
    <row r="277" spans="1:20">
      <c r="A277" s="1" t="s">
        <v>83</v>
      </c>
      <c r="B277" s="10">
        <f>SUM(B5:B276)</f>
        <v>1219072.2356</v>
      </c>
      <c r="C277" s="62"/>
      <c r="D277" s="10">
        <f>SUM(D5:D276)</f>
        <v>1545000.4554749513</v>
      </c>
      <c r="E277" s="1"/>
      <c r="F277" s="10">
        <f>SUM(F5:F276)</f>
        <v>1349793.9643425574</v>
      </c>
      <c r="G277" s="62"/>
      <c r="H277" s="10">
        <f>SUM(H5:H276)</f>
        <v>1730056.8110563688</v>
      </c>
      <c r="I277" s="64"/>
      <c r="J277" s="1"/>
      <c r="K277" s="1"/>
      <c r="L277" s="1"/>
      <c r="M277" s="1"/>
      <c r="N277" s="10"/>
      <c r="O277" s="1"/>
      <c r="P277" s="1"/>
      <c r="Q277" s="1"/>
      <c r="R277" s="21"/>
      <c r="S277" s="21"/>
      <c r="T277" s="21"/>
    </row>
    <row r="278" spans="1:20">
      <c r="A278" s="21"/>
      <c r="B278" s="21"/>
      <c r="C278" s="85"/>
      <c r="D278" s="21"/>
      <c r="E278" s="21"/>
      <c r="F278" s="21"/>
      <c r="G278" s="85"/>
      <c r="H278" s="21"/>
      <c r="I278" s="85"/>
      <c r="J278" s="21"/>
      <c r="K278" s="21"/>
      <c r="L278" s="21"/>
      <c r="M278" s="21"/>
      <c r="N278" s="24"/>
      <c r="O278" s="21"/>
      <c r="P278" s="21"/>
      <c r="Q278" s="21"/>
      <c r="R278" s="21"/>
      <c r="S278" s="21"/>
      <c r="T278" s="21"/>
    </row>
    <row r="279" spans="1:20">
      <c r="A279" s="21"/>
      <c r="B279" s="21" t="s">
        <v>296</v>
      </c>
      <c r="C279" s="116"/>
      <c r="D279" s="21"/>
      <c r="E279" s="21"/>
      <c r="F279" s="21"/>
      <c r="G279" s="85"/>
      <c r="H279" s="21"/>
      <c r="I279" s="85"/>
      <c r="J279" s="21"/>
      <c r="K279" s="21"/>
      <c r="L279" s="21"/>
      <c r="M279" s="21"/>
      <c r="N279" s="24"/>
      <c r="O279" s="21"/>
      <c r="P279" s="21"/>
      <c r="Q279" s="21"/>
      <c r="R279" s="21"/>
      <c r="S279" s="21"/>
      <c r="T279" s="21"/>
    </row>
    <row r="280" spans="1:20">
      <c r="A280" s="21"/>
      <c r="C280" s="116"/>
      <c r="D280" s="21"/>
      <c r="E280" s="21"/>
      <c r="F280" s="21"/>
      <c r="G280" s="85"/>
      <c r="H280" s="21"/>
      <c r="I280" s="85"/>
      <c r="J280" s="21"/>
      <c r="K280" s="21"/>
      <c r="L280" s="21"/>
      <c r="M280" s="21"/>
      <c r="N280" s="24"/>
      <c r="O280" s="21"/>
      <c r="P280" s="21"/>
      <c r="Q280" s="21"/>
      <c r="R280" s="21"/>
      <c r="S280" s="21"/>
      <c r="T280" s="21"/>
    </row>
    <row r="281" spans="1:20">
      <c r="A281" s="21"/>
      <c r="B281" s="21" t="s">
        <v>304</v>
      </c>
      <c r="D281" s="21"/>
      <c r="E281" s="21"/>
      <c r="F281" s="21"/>
      <c r="G281" s="85"/>
      <c r="H281" s="21"/>
      <c r="I281" s="85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</row>
    <row r="282" spans="1:20">
      <c r="A282" s="21"/>
      <c r="B282" s="21" t="s">
        <v>305</v>
      </c>
      <c r="D282" s="21"/>
      <c r="E282" s="21"/>
      <c r="F282" s="21"/>
      <c r="G282" s="85"/>
      <c r="H282" s="21"/>
      <c r="I282" s="85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</row>
    <row r="283" spans="1:20">
      <c r="A283" s="21"/>
      <c r="B283" s="21" t="s">
        <v>306</v>
      </c>
      <c r="D283" s="21"/>
      <c r="E283" s="21"/>
      <c r="F283" s="21"/>
      <c r="G283" s="85"/>
      <c r="H283" s="21"/>
      <c r="I283" s="85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</row>
    <row r="284" spans="1:20">
      <c r="A284" s="21"/>
      <c r="D284" s="21"/>
      <c r="E284" s="21"/>
      <c r="F284" s="21"/>
      <c r="G284" s="85"/>
      <c r="H284" s="21"/>
      <c r="I284" s="85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</row>
    <row r="285" spans="1:20">
      <c r="A285" s="21"/>
      <c r="B285" s="89"/>
      <c r="C285" s="116"/>
      <c r="D285" s="21"/>
      <c r="E285" s="21"/>
      <c r="F285" s="21"/>
      <c r="G285" s="85"/>
      <c r="H285" s="21"/>
      <c r="I285" s="85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</row>
    <row r="286" spans="1:20">
      <c r="A286" s="21"/>
      <c r="B286" s="89"/>
      <c r="C286" s="116"/>
      <c r="D286" s="21"/>
      <c r="E286" s="21"/>
      <c r="F286" s="21"/>
      <c r="G286" s="85"/>
      <c r="H286" s="21"/>
      <c r="I286" s="85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</row>
    <row r="287" spans="1:20">
      <c r="A287" s="21"/>
      <c r="B287" s="89"/>
      <c r="C287" s="116"/>
      <c r="D287" s="21"/>
      <c r="E287" s="21"/>
      <c r="F287" s="21"/>
      <c r="G287" s="85"/>
      <c r="H287" s="21"/>
      <c r="I287" s="85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</row>
    <row r="288" spans="1:20">
      <c r="A288" s="21"/>
      <c r="B288" s="89"/>
      <c r="C288" s="116"/>
      <c r="D288" s="21"/>
      <c r="E288" s="21"/>
      <c r="F288" s="21"/>
      <c r="G288" s="85"/>
      <c r="H288" s="21"/>
      <c r="I288" s="85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</row>
    <row r="289" spans="1:20">
      <c r="A289" s="21"/>
      <c r="B289" s="89"/>
      <c r="C289" s="116"/>
      <c r="D289" s="21"/>
      <c r="E289" s="21"/>
      <c r="F289" s="21"/>
      <c r="G289" s="85"/>
      <c r="H289" s="21"/>
      <c r="I289" s="85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</row>
    <row r="290" spans="1:20">
      <c r="A290" s="21"/>
      <c r="B290" s="89"/>
      <c r="C290" s="116"/>
      <c r="D290" s="21"/>
      <c r="E290" s="21"/>
      <c r="F290" s="21"/>
      <c r="G290" s="85"/>
      <c r="H290" s="21"/>
      <c r="I290" s="85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</row>
    <row r="291" spans="1:20">
      <c r="A291" s="21"/>
      <c r="B291" s="89"/>
      <c r="C291" s="116"/>
      <c r="D291" s="21"/>
      <c r="E291" s="21"/>
      <c r="F291" s="21"/>
      <c r="G291" s="85"/>
      <c r="H291" s="21"/>
      <c r="I291" s="85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</row>
    <row r="292" spans="1:20">
      <c r="A292" s="21"/>
      <c r="B292" s="89"/>
      <c r="C292" s="85"/>
      <c r="D292" s="21"/>
      <c r="E292" s="21"/>
      <c r="F292" s="21"/>
      <c r="G292" s="85"/>
      <c r="H292" s="21"/>
      <c r="I292" s="85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</row>
    <row r="293" spans="1:20">
      <c r="A293" s="21"/>
      <c r="B293" s="89"/>
      <c r="C293" s="85"/>
      <c r="D293" s="21"/>
      <c r="E293" s="21"/>
      <c r="F293" s="21"/>
      <c r="G293" s="85"/>
      <c r="H293" s="21"/>
      <c r="I293" s="85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</row>
    <row r="294" spans="1:20">
      <c r="A294" s="21"/>
      <c r="B294" s="21"/>
      <c r="C294" s="85"/>
      <c r="D294" s="21"/>
      <c r="E294" s="21"/>
      <c r="F294" s="21"/>
      <c r="G294" s="85"/>
      <c r="H294" s="21"/>
      <c r="I294" s="85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</row>
    <row r="295" spans="1:20">
      <c r="A295" s="21"/>
      <c r="B295" s="21"/>
      <c r="C295" s="85"/>
      <c r="D295" s="21"/>
      <c r="E295" s="21"/>
      <c r="F295" s="21"/>
      <c r="G295" s="85"/>
      <c r="H295" s="21"/>
      <c r="I295" s="85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</row>
    <row r="296" spans="1:20">
      <c r="A296" s="21"/>
      <c r="B296" s="21"/>
      <c r="C296" s="85"/>
      <c r="D296" s="21"/>
      <c r="E296" s="21"/>
      <c r="F296" s="21"/>
      <c r="G296" s="85"/>
      <c r="H296" s="21"/>
      <c r="I296" s="85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</row>
    <row r="297" spans="1:20">
      <c r="A297" s="21"/>
      <c r="B297" s="21"/>
      <c r="C297" s="85"/>
      <c r="D297" s="21"/>
      <c r="E297" s="21"/>
      <c r="F297" s="21"/>
      <c r="G297" s="85"/>
      <c r="H297" s="21"/>
      <c r="I297" s="85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</row>
  </sheetData>
  <mergeCells count="6">
    <mergeCell ref="J1:L1"/>
    <mergeCell ref="B2:D2"/>
    <mergeCell ref="F2:H2"/>
    <mergeCell ref="E1:E2"/>
    <mergeCell ref="B1:D1"/>
    <mergeCell ref="F1:H1"/>
  </mergeCells>
  <phoneticPr fontId="0" type="noConversion"/>
  <pageMargins left="0.75" right="0.75" top="1" bottom="1" header="0.5" footer="0.5"/>
  <pageSetup orientation="portrait" horizontalDpi="4294967293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G324"/>
  <sheetViews>
    <sheetView workbookViewId="0">
      <pane ySplit="3" topLeftCell="A274" activePane="bottomLeft" state="frozen"/>
      <selection pane="bottomLeft" sqref="A1:H1"/>
    </sheetView>
  </sheetViews>
  <sheetFormatPr defaultRowHeight="12.75"/>
  <cols>
    <col min="1" max="1" width="20.42578125" customWidth="1"/>
    <col min="2" max="2" width="10.28515625" bestFit="1" customWidth="1"/>
    <col min="4" max="4" width="10.28515625" bestFit="1" customWidth="1"/>
    <col min="6" max="6" width="10.28515625" bestFit="1" customWidth="1"/>
    <col min="8" max="8" width="10.28515625" bestFit="1" customWidth="1"/>
    <col min="10" max="10" width="9.28515625" bestFit="1" customWidth="1"/>
    <col min="11" max="11" width="8.5703125" customWidth="1"/>
    <col min="12" max="12" width="10.28515625" bestFit="1" customWidth="1"/>
    <col min="13" max="13" width="9.5703125" bestFit="1" customWidth="1"/>
  </cols>
  <sheetData>
    <row r="1" spans="1:10" ht="15" customHeight="1">
      <c r="A1" s="253" t="s">
        <v>312</v>
      </c>
      <c r="B1" s="253"/>
      <c r="C1" s="253"/>
      <c r="D1" s="253"/>
      <c r="E1" s="253"/>
      <c r="F1" s="253"/>
      <c r="G1" s="253"/>
      <c r="H1" s="254"/>
    </row>
    <row r="2" spans="1:10" ht="27.75" customHeight="1">
      <c r="A2" s="144" t="s">
        <v>200</v>
      </c>
      <c r="B2" s="250" t="s">
        <v>51</v>
      </c>
      <c r="C2" s="251"/>
      <c r="D2" s="252"/>
      <c r="E2" s="255" t="s">
        <v>38</v>
      </c>
      <c r="F2" s="250" t="s">
        <v>50</v>
      </c>
      <c r="G2" s="251"/>
      <c r="H2" s="252"/>
      <c r="J2" s="1" t="s">
        <v>335</v>
      </c>
    </row>
    <row r="3" spans="1:10">
      <c r="A3" s="158"/>
      <c r="B3" s="181" t="s">
        <v>259</v>
      </c>
      <c r="C3" s="183" t="s">
        <v>20</v>
      </c>
      <c r="D3" s="182" t="s">
        <v>34</v>
      </c>
      <c r="E3" s="256"/>
      <c r="F3" s="184" t="s">
        <v>259</v>
      </c>
      <c r="G3" s="185" t="s">
        <v>20</v>
      </c>
      <c r="H3" s="186" t="s">
        <v>253</v>
      </c>
      <c r="J3" s="187" t="s">
        <v>334</v>
      </c>
    </row>
    <row r="7" spans="1:10">
      <c r="A7" s="144">
        <v>1561</v>
      </c>
      <c r="B7" s="222">
        <v>0</v>
      </c>
      <c r="C7" s="207"/>
      <c r="D7" s="227">
        <v>100</v>
      </c>
      <c r="E7" s="21">
        <v>0.16</v>
      </c>
      <c r="F7" s="222">
        <v>0</v>
      </c>
      <c r="G7" s="207"/>
      <c r="H7" s="228">
        <f>D7/(1-E7)</f>
        <v>119.04761904761905</v>
      </c>
    </row>
    <row r="8" spans="1:10">
      <c r="A8" s="144">
        <v>1562</v>
      </c>
      <c r="B8" s="222">
        <v>0</v>
      </c>
      <c r="C8" s="207"/>
      <c r="D8" s="227">
        <f>D7*1.06718</f>
        <v>106.718</v>
      </c>
      <c r="E8" s="21">
        <v>0.16</v>
      </c>
      <c r="F8" s="222">
        <v>0</v>
      </c>
      <c r="G8" s="207"/>
      <c r="H8" s="228">
        <f t="shared" ref="H8:H71" si="0">D8/(1-E8)</f>
        <v>127.0452380952381</v>
      </c>
    </row>
    <row r="9" spans="1:10">
      <c r="A9" s="144">
        <v>1563</v>
      </c>
      <c r="B9" s="222">
        <v>0</v>
      </c>
      <c r="C9" s="207"/>
      <c r="D9" s="227">
        <f t="shared" ref="D9:D65" si="1">D8*1.06718</f>
        <v>113.88731524000001</v>
      </c>
      <c r="E9" s="21">
        <v>0.16</v>
      </c>
      <c r="F9" s="222">
        <v>0</v>
      </c>
      <c r="G9" s="207"/>
      <c r="H9" s="228">
        <f t="shared" si="0"/>
        <v>135.58013719047619</v>
      </c>
    </row>
    <row r="10" spans="1:10">
      <c r="A10" s="144">
        <v>1564</v>
      </c>
      <c r="B10" s="222">
        <v>0</v>
      </c>
      <c r="C10" s="207"/>
      <c r="D10" s="227">
        <f t="shared" si="1"/>
        <v>121.53826507782321</v>
      </c>
      <c r="E10" s="21">
        <v>0.16</v>
      </c>
      <c r="F10" s="222">
        <v>0</v>
      </c>
      <c r="G10" s="207"/>
      <c r="H10" s="228">
        <f t="shared" si="0"/>
        <v>144.68841080693241</v>
      </c>
    </row>
    <row r="11" spans="1:10">
      <c r="A11" s="144">
        <v>1565</v>
      </c>
      <c r="B11" s="222">
        <v>0</v>
      </c>
      <c r="C11" s="207"/>
      <c r="D11" s="227">
        <f t="shared" si="1"/>
        <v>129.70320572575139</v>
      </c>
      <c r="E11" s="21">
        <v>0.16</v>
      </c>
      <c r="F11" s="222">
        <v>0</v>
      </c>
      <c r="G11" s="207"/>
      <c r="H11" s="228">
        <f t="shared" si="0"/>
        <v>154.40857824494213</v>
      </c>
    </row>
    <row r="12" spans="1:10">
      <c r="A12" s="144">
        <v>1566</v>
      </c>
      <c r="B12" s="222">
        <v>0</v>
      </c>
      <c r="C12" s="207"/>
      <c r="D12" s="227">
        <f t="shared" si="1"/>
        <v>138.41666708640736</v>
      </c>
      <c r="E12" s="21">
        <v>0.16</v>
      </c>
      <c r="F12" s="222">
        <v>0</v>
      </c>
      <c r="G12" s="207"/>
      <c r="H12" s="228">
        <f t="shared" si="0"/>
        <v>164.78174653143734</v>
      </c>
    </row>
    <row r="13" spans="1:10">
      <c r="A13" s="144">
        <v>1567</v>
      </c>
      <c r="B13" s="222">
        <v>0</v>
      </c>
      <c r="C13" s="207"/>
      <c r="D13" s="227">
        <f t="shared" si="1"/>
        <v>147.7154987812722</v>
      </c>
      <c r="E13" s="21">
        <v>0.16</v>
      </c>
      <c r="F13" s="222">
        <v>0</v>
      </c>
      <c r="G13" s="207"/>
      <c r="H13" s="228">
        <f t="shared" si="0"/>
        <v>175.85178426341929</v>
      </c>
    </row>
    <row r="14" spans="1:10">
      <c r="A14" s="144">
        <v>1568</v>
      </c>
      <c r="B14" s="222">
        <v>0</v>
      </c>
      <c r="C14" s="207"/>
      <c r="D14" s="227">
        <f t="shared" si="1"/>
        <v>157.63902598939808</v>
      </c>
      <c r="E14" s="21">
        <v>0.16</v>
      </c>
      <c r="F14" s="222">
        <v>0</v>
      </c>
      <c r="G14" s="207"/>
      <c r="H14" s="228">
        <f t="shared" si="0"/>
        <v>187.66550713023582</v>
      </c>
    </row>
    <row r="15" spans="1:10">
      <c r="A15" s="144">
        <v>1569</v>
      </c>
      <c r="B15" s="222">
        <v>0</v>
      </c>
      <c r="C15" s="207"/>
      <c r="D15" s="227">
        <f t="shared" si="1"/>
        <v>168.22921575536586</v>
      </c>
      <c r="E15" s="21">
        <v>0.16</v>
      </c>
      <c r="F15" s="222">
        <v>0</v>
      </c>
      <c r="G15" s="207"/>
      <c r="H15" s="228">
        <f t="shared" si="0"/>
        <v>200.27287589924507</v>
      </c>
    </row>
    <row r="16" spans="1:10">
      <c r="A16" s="144">
        <v>1570</v>
      </c>
      <c r="B16" s="222">
        <v>0</v>
      </c>
      <c r="C16" s="207"/>
      <c r="D16" s="227">
        <f t="shared" si="1"/>
        <v>179.53085446981135</v>
      </c>
      <c r="E16" s="21">
        <v>0.16</v>
      </c>
      <c r="F16" s="222">
        <v>0</v>
      </c>
      <c r="G16" s="207"/>
      <c r="H16" s="228">
        <f t="shared" si="0"/>
        <v>213.72720770215636</v>
      </c>
    </row>
    <row r="17" spans="1:8">
      <c r="A17" s="144">
        <v>1571</v>
      </c>
      <c r="B17" s="222">
        <v>0</v>
      </c>
      <c r="C17" s="207"/>
      <c r="D17" s="227">
        <f t="shared" si="1"/>
        <v>191.59173727309329</v>
      </c>
      <c r="E17" s="21">
        <v>0.16</v>
      </c>
      <c r="F17" s="222">
        <v>0</v>
      </c>
      <c r="G17" s="207"/>
      <c r="H17" s="228">
        <f t="shared" si="0"/>
        <v>228.08540151558725</v>
      </c>
    </row>
    <row r="18" spans="1:8">
      <c r="A18" s="144">
        <v>1572</v>
      </c>
      <c r="B18" s="222">
        <v>0</v>
      </c>
      <c r="C18" s="207"/>
      <c r="D18" s="227">
        <f t="shared" si="1"/>
        <v>204.46287018309971</v>
      </c>
      <c r="E18" s="21">
        <v>0.16</v>
      </c>
      <c r="F18" s="222">
        <v>0</v>
      </c>
      <c r="G18" s="207"/>
      <c r="H18" s="228">
        <f t="shared" si="0"/>
        <v>243.40817878940442</v>
      </c>
    </row>
    <row r="19" spans="1:8">
      <c r="A19" s="144">
        <v>1573</v>
      </c>
      <c r="B19" s="222">
        <v>0</v>
      </c>
      <c r="C19" s="207"/>
      <c r="D19" s="227">
        <f t="shared" si="1"/>
        <v>218.19868580200034</v>
      </c>
      <c r="E19" s="21">
        <v>0.16</v>
      </c>
      <c r="F19" s="222">
        <v>0</v>
      </c>
      <c r="G19" s="207"/>
      <c r="H19" s="228">
        <f t="shared" si="0"/>
        <v>259.76034024047658</v>
      </c>
    </row>
    <row r="20" spans="1:8">
      <c r="A20" s="144">
        <v>1574</v>
      </c>
      <c r="B20" s="222">
        <v>48</v>
      </c>
      <c r="C20" s="207"/>
      <c r="D20" s="227">
        <f t="shared" si="1"/>
        <v>232.85727351417873</v>
      </c>
      <c r="E20" s="21">
        <v>0.16</v>
      </c>
      <c r="F20" s="222">
        <v>52.173913043478258</v>
      </c>
      <c r="G20" s="207"/>
      <c r="H20" s="228">
        <f t="shared" si="0"/>
        <v>277.21103989783182</v>
      </c>
    </row>
    <row r="21" spans="1:8">
      <c r="A21" s="144">
        <v>1575</v>
      </c>
      <c r="B21" s="222">
        <v>284</v>
      </c>
      <c r="C21" s="207"/>
      <c r="D21" s="227">
        <f t="shared" si="1"/>
        <v>248.50062514886125</v>
      </c>
      <c r="E21" s="21">
        <v>0.16</v>
      </c>
      <c r="F21" s="222">
        <v>308.695652173913</v>
      </c>
      <c r="G21" s="207"/>
      <c r="H21" s="228">
        <f t="shared" si="0"/>
        <v>295.83407755816819</v>
      </c>
    </row>
    <row r="22" spans="1:8">
      <c r="A22" s="144">
        <v>1576</v>
      </c>
      <c r="B22" s="222">
        <v>0</v>
      </c>
      <c r="C22" s="207"/>
      <c r="D22" s="227">
        <f t="shared" si="1"/>
        <v>265.19489714636177</v>
      </c>
      <c r="E22" s="21">
        <v>0.16</v>
      </c>
      <c r="F22" s="222">
        <v>0</v>
      </c>
      <c r="G22" s="207"/>
      <c r="H22" s="228">
        <f t="shared" si="0"/>
        <v>315.70821088852591</v>
      </c>
    </row>
    <row r="23" spans="1:8">
      <c r="A23" s="144">
        <v>1577</v>
      </c>
      <c r="B23" s="222">
        <v>0</v>
      </c>
      <c r="C23" s="207"/>
      <c r="D23" s="227">
        <f t="shared" si="1"/>
        <v>283.01069033665436</v>
      </c>
      <c r="E23" s="21">
        <v>0.16</v>
      </c>
      <c r="F23" s="222">
        <v>0</v>
      </c>
      <c r="G23" s="207"/>
      <c r="H23" s="228">
        <f t="shared" si="0"/>
        <v>336.91748849601709</v>
      </c>
    </row>
    <row r="24" spans="1:8">
      <c r="A24" s="144">
        <v>1578</v>
      </c>
      <c r="B24" s="222">
        <v>0</v>
      </c>
      <c r="C24" s="207"/>
      <c r="D24" s="227">
        <f t="shared" si="1"/>
        <v>302.02334851347081</v>
      </c>
      <c r="E24" s="21">
        <v>0.16</v>
      </c>
      <c r="F24" s="222">
        <v>0</v>
      </c>
      <c r="G24" s="207"/>
      <c r="H24" s="228">
        <f t="shared" si="0"/>
        <v>359.55160537317954</v>
      </c>
    </row>
    <row r="25" spans="1:8">
      <c r="A25" s="144">
        <v>1579</v>
      </c>
      <c r="B25" s="222">
        <v>0</v>
      </c>
      <c r="C25" s="207"/>
      <c r="D25" s="227">
        <f t="shared" si="1"/>
        <v>322.31327706660579</v>
      </c>
      <c r="E25" s="21">
        <v>0.16</v>
      </c>
      <c r="F25" s="222">
        <v>0</v>
      </c>
      <c r="G25" s="207"/>
      <c r="H25" s="228">
        <f t="shared" si="0"/>
        <v>383.70628222214975</v>
      </c>
    </row>
    <row r="26" spans="1:8">
      <c r="A26" s="144">
        <v>1580</v>
      </c>
      <c r="B26" s="222">
        <v>0</v>
      </c>
      <c r="C26" s="207"/>
      <c r="D26" s="227">
        <f t="shared" si="1"/>
        <v>343.96628301994036</v>
      </c>
      <c r="E26" s="21">
        <v>0.16</v>
      </c>
      <c r="F26" s="222">
        <v>0</v>
      </c>
      <c r="G26" s="207"/>
      <c r="H26" s="228">
        <f t="shared" si="0"/>
        <v>409.48367026183377</v>
      </c>
    </row>
    <row r="27" spans="1:8">
      <c r="A27" s="144">
        <v>1581</v>
      </c>
      <c r="B27" s="222">
        <v>0</v>
      </c>
      <c r="C27" s="207"/>
      <c r="D27" s="227">
        <f t="shared" si="1"/>
        <v>367.07393791321994</v>
      </c>
      <c r="E27" s="21">
        <v>0.16</v>
      </c>
      <c r="F27" s="222">
        <v>0</v>
      </c>
      <c r="G27" s="207"/>
      <c r="H27" s="228">
        <f t="shared" si="0"/>
        <v>436.99278323002375</v>
      </c>
    </row>
    <row r="28" spans="1:8">
      <c r="A28" s="144">
        <v>1582</v>
      </c>
      <c r="B28" s="222">
        <v>0</v>
      </c>
      <c r="C28" s="207"/>
      <c r="D28" s="227">
        <f t="shared" si="1"/>
        <v>391.73396506223008</v>
      </c>
      <c r="E28" s="21">
        <v>0.16</v>
      </c>
      <c r="F28" s="222">
        <v>0</v>
      </c>
      <c r="G28" s="207"/>
      <c r="H28" s="228">
        <f t="shared" si="0"/>
        <v>466.34995840741681</v>
      </c>
    </row>
    <row r="29" spans="1:8">
      <c r="A29" s="159">
        <v>1583</v>
      </c>
      <c r="B29" s="222">
        <v>0</v>
      </c>
      <c r="C29" s="207"/>
      <c r="D29" s="227">
        <f t="shared" si="1"/>
        <v>418.05065283511072</v>
      </c>
      <c r="E29" s="21">
        <v>0.16</v>
      </c>
      <c r="F29" s="222">
        <v>0</v>
      </c>
      <c r="G29" s="207"/>
      <c r="H29" s="228">
        <f t="shared" si="0"/>
        <v>497.67934861322709</v>
      </c>
    </row>
    <row r="30" spans="1:8">
      <c r="A30" s="144">
        <v>1584</v>
      </c>
      <c r="B30" s="222">
        <v>0</v>
      </c>
      <c r="C30" s="207"/>
      <c r="D30" s="227">
        <f t="shared" si="1"/>
        <v>446.13529569257349</v>
      </c>
      <c r="E30" s="21">
        <v>0.16</v>
      </c>
      <c r="F30" s="222">
        <v>0</v>
      </c>
      <c r="G30" s="207"/>
      <c r="H30" s="228">
        <f t="shared" si="0"/>
        <v>531.11344725306367</v>
      </c>
    </row>
    <row r="31" spans="1:8">
      <c r="A31" s="144">
        <v>1585</v>
      </c>
      <c r="B31" s="222">
        <v>0</v>
      </c>
      <c r="C31" s="207"/>
      <c r="D31" s="227">
        <f t="shared" si="1"/>
        <v>476.1066648572006</v>
      </c>
      <c r="E31" s="21">
        <v>0.16</v>
      </c>
      <c r="F31" s="222">
        <v>0</v>
      </c>
      <c r="G31" s="207"/>
      <c r="H31" s="228">
        <f t="shared" si="0"/>
        <v>566.79364863952458</v>
      </c>
    </row>
    <row r="32" spans="1:8">
      <c r="A32" s="144">
        <v>1586</v>
      </c>
      <c r="B32" s="222">
        <v>0</v>
      </c>
      <c r="C32" s="207"/>
      <c r="D32" s="227">
        <f t="shared" si="1"/>
        <v>508.09151060230732</v>
      </c>
      <c r="E32" s="21">
        <v>0.16</v>
      </c>
      <c r="F32" s="222">
        <v>0</v>
      </c>
      <c r="G32" s="207"/>
      <c r="H32" s="228">
        <f t="shared" si="0"/>
        <v>604.87084595512783</v>
      </c>
    </row>
    <row r="33" spans="1:8">
      <c r="A33" s="144">
        <v>1587</v>
      </c>
      <c r="B33" s="222">
        <v>0</v>
      </c>
      <c r="C33" s="207"/>
      <c r="D33" s="227">
        <f t="shared" si="1"/>
        <v>542.22509828457032</v>
      </c>
      <c r="E33" s="21">
        <v>0.16</v>
      </c>
      <c r="F33" s="222">
        <v>0</v>
      </c>
      <c r="G33" s="207"/>
      <c r="H33" s="228">
        <f t="shared" si="0"/>
        <v>645.50606938639328</v>
      </c>
    </row>
    <row r="34" spans="1:8">
      <c r="A34" s="144">
        <v>1588</v>
      </c>
      <c r="B34" s="222">
        <v>0</v>
      </c>
      <c r="C34" s="207"/>
      <c r="D34" s="227">
        <f t="shared" si="1"/>
        <v>578.65178038732779</v>
      </c>
      <c r="E34" s="21">
        <v>0.16</v>
      </c>
      <c r="F34" s="222">
        <v>0</v>
      </c>
      <c r="G34" s="207"/>
      <c r="H34" s="228">
        <f t="shared" si="0"/>
        <v>688.87116712777117</v>
      </c>
    </row>
    <row r="35" spans="1:8">
      <c r="A35" s="144">
        <v>1589</v>
      </c>
      <c r="B35" s="222">
        <v>0</v>
      </c>
      <c r="C35" s="207"/>
      <c r="D35" s="227">
        <f t="shared" si="1"/>
        <v>617.52560699374851</v>
      </c>
      <c r="E35" s="21">
        <v>0.16</v>
      </c>
      <c r="F35" s="222">
        <v>0</v>
      </c>
      <c r="G35" s="207"/>
      <c r="H35" s="228">
        <f t="shared" si="0"/>
        <v>735.14953213541492</v>
      </c>
    </row>
    <row r="36" spans="1:8">
      <c r="A36" s="144">
        <v>1590</v>
      </c>
      <c r="B36" s="222">
        <v>0</v>
      </c>
      <c r="C36" s="207"/>
      <c r="D36" s="227">
        <f t="shared" si="1"/>
        <v>659.01097727158856</v>
      </c>
      <c r="E36" s="21">
        <v>0.16</v>
      </c>
      <c r="F36" s="222">
        <v>0</v>
      </c>
      <c r="G36" s="207"/>
      <c r="H36" s="228">
        <f t="shared" si="0"/>
        <v>784.53687770427211</v>
      </c>
    </row>
    <row r="37" spans="1:8">
      <c r="A37" s="144">
        <v>1591</v>
      </c>
      <c r="B37" s="222">
        <v>0</v>
      </c>
      <c r="C37" s="207"/>
      <c r="D37" s="227">
        <f t="shared" si="1"/>
        <v>703.28333472469387</v>
      </c>
      <c r="E37" s="21">
        <v>0.16</v>
      </c>
      <c r="F37" s="222">
        <v>0</v>
      </c>
      <c r="G37" s="207"/>
      <c r="H37" s="228">
        <f t="shared" si="0"/>
        <v>837.24206514844514</v>
      </c>
    </row>
    <row r="38" spans="1:8">
      <c r="A38" s="144">
        <v>1592</v>
      </c>
      <c r="B38" s="222">
        <v>0</v>
      </c>
      <c r="C38" s="207"/>
      <c r="D38" s="227">
        <f t="shared" si="1"/>
        <v>750.52990915149883</v>
      </c>
      <c r="E38" s="21">
        <v>0.16</v>
      </c>
      <c r="F38" s="222">
        <v>0</v>
      </c>
      <c r="G38" s="207"/>
      <c r="H38" s="228">
        <f t="shared" si="0"/>
        <v>893.48798708511765</v>
      </c>
    </row>
    <row r="39" spans="1:8">
      <c r="A39" s="144">
        <v>1593</v>
      </c>
      <c r="B39" s="222">
        <v>0</v>
      </c>
      <c r="C39" s="207"/>
      <c r="D39" s="227">
        <f t="shared" si="1"/>
        <v>800.95050844829655</v>
      </c>
      <c r="E39" s="21">
        <v>0.16</v>
      </c>
      <c r="F39" s="222">
        <v>0</v>
      </c>
      <c r="G39" s="207"/>
      <c r="H39" s="228">
        <f t="shared" si="0"/>
        <v>953.51251005749589</v>
      </c>
    </row>
    <row r="40" spans="1:8">
      <c r="A40" s="144">
        <v>1594</v>
      </c>
      <c r="B40" s="222">
        <v>0</v>
      </c>
      <c r="C40" s="207"/>
      <c r="D40" s="227">
        <f t="shared" si="1"/>
        <v>854.75836360585311</v>
      </c>
      <c r="E40" s="21">
        <v>0.16</v>
      </c>
      <c r="F40" s="222">
        <v>0</v>
      </c>
      <c r="G40" s="207"/>
      <c r="H40" s="228">
        <f t="shared" si="0"/>
        <v>1017.5694804831585</v>
      </c>
    </row>
    <row r="41" spans="1:8">
      <c r="A41" s="144">
        <v>1595</v>
      </c>
      <c r="B41" s="222">
        <v>0</v>
      </c>
      <c r="C41" s="207"/>
      <c r="D41" s="227">
        <f t="shared" si="1"/>
        <v>912.18103047289435</v>
      </c>
      <c r="E41" s="21">
        <v>0.16</v>
      </c>
      <c r="F41" s="222">
        <v>0</v>
      </c>
      <c r="G41" s="207"/>
      <c r="H41" s="228">
        <f t="shared" si="0"/>
        <v>1085.9297981820171</v>
      </c>
    </row>
    <row r="42" spans="1:8">
      <c r="A42" s="144">
        <v>1596</v>
      </c>
      <c r="B42" s="222">
        <v>0</v>
      </c>
      <c r="C42" s="207"/>
      <c r="D42" s="227">
        <f t="shared" si="1"/>
        <v>973.46135210006344</v>
      </c>
      <c r="E42" s="21">
        <v>0.16</v>
      </c>
      <c r="F42" s="222">
        <v>0</v>
      </c>
      <c r="G42" s="207"/>
      <c r="H42" s="228">
        <f t="shared" si="0"/>
        <v>1158.8825620238852</v>
      </c>
    </row>
    <row r="43" spans="1:8">
      <c r="A43" s="144">
        <v>1597</v>
      </c>
      <c r="B43" s="222">
        <v>0</v>
      </c>
      <c r="C43" s="207"/>
      <c r="D43" s="227">
        <f t="shared" si="1"/>
        <v>1038.8584857341457</v>
      </c>
      <c r="E43" s="21">
        <v>0.16</v>
      </c>
      <c r="F43" s="222">
        <v>0</v>
      </c>
      <c r="G43" s="207"/>
      <c r="H43" s="228">
        <f t="shared" si="0"/>
        <v>1236.7362925406496</v>
      </c>
    </row>
    <row r="44" spans="1:8">
      <c r="A44" s="144">
        <v>1598</v>
      </c>
      <c r="B44" s="222">
        <v>0</v>
      </c>
      <c r="C44" s="207"/>
      <c r="D44" s="227">
        <f t="shared" si="1"/>
        <v>1108.6489988057656</v>
      </c>
      <c r="E44" s="21">
        <v>0.16</v>
      </c>
      <c r="F44" s="222">
        <v>0</v>
      </c>
      <c r="G44" s="207"/>
      <c r="H44" s="228">
        <f t="shared" si="0"/>
        <v>1319.8202366735304</v>
      </c>
    </row>
    <row r="45" spans="1:8">
      <c r="A45" s="144">
        <v>1599</v>
      </c>
      <c r="B45" s="222">
        <v>0</v>
      </c>
      <c r="C45" s="207"/>
      <c r="D45" s="227">
        <f t="shared" si="1"/>
        <v>1183.128038545537</v>
      </c>
      <c r="E45" s="21">
        <v>0.16</v>
      </c>
      <c r="F45" s="222">
        <v>0</v>
      </c>
      <c r="G45" s="207"/>
      <c r="H45" s="228">
        <f t="shared" si="0"/>
        <v>1408.4857601732585</v>
      </c>
    </row>
    <row r="46" spans="1:8">
      <c r="A46" s="144">
        <v>1600</v>
      </c>
      <c r="B46" s="222">
        <v>0</v>
      </c>
      <c r="C46" s="207"/>
      <c r="D46" s="227">
        <f t="shared" si="1"/>
        <v>1262.6105801750261</v>
      </c>
      <c r="E46" s="21">
        <v>0.16</v>
      </c>
      <c r="F46" s="222">
        <v>0</v>
      </c>
      <c r="G46" s="207"/>
      <c r="H46" s="228">
        <f t="shared" si="0"/>
        <v>1503.1078335416978</v>
      </c>
    </row>
    <row r="47" spans="1:8">
      <c r="A47" s="144">
        <v>1601</v>
      </c>
      <c r="B47" s="222">
        <v>0</v>
      </c>
      <c r="C47" s="207"/>
      <c r="D47" s="227">
        <f t="shared" si="1"/>
        <v>1347.4327589511845</v>
      </c>
      <c r="E47" s="21">
        <v>0.16</v>
      </c>
      <c r="F47" s="222">
        <v>0</v>
      </c>
      <c r="G47" s="207"/>
      <c r="H47" s="228">
        <f t="shared" si="0"/>
        <v>1604.0866177990292</v>
      </c>
    </row>
    <row r="48" spans="1:8">
      <c r="A48" s="144">
        <v>1602</v>
      </c>
      <c r="B48" s="222">
        <v>0</v>
      </c>
      <c r="C48" s="207"/>
      <c r="D48" s="227">
        <f t="shared" si="1"/>
        <v>1437.9532916975252</v>
      </c>
      <c r="E48" s="21">
        <v>0.16</v>
      </c>
      <c r="F48" s="222">
        <v>0</v>
      </c>
      <c r="G48" s="207"/>
      <c r="H48" s="228">
        <f t="shared" si="0"/>
        <v>1711.8491567827682</v>
      </c>
    </row>
    <row r="49" spans="1:8">
      <c r="A49" s="144">
        <v>1603</v>
      </c>
      <c r="B49" s="222">
        <v>0</v>
      </c>
      <c r="C49" s="207"/>
      <c r="D49" s="227">
        <f t="shared" si="1"/>
        <v>1534.5549938337649</v>
      </c>
      <c r="E49" s="21">
        <v>0.16</v>
      </c>
      <c r="F49" s="222">
        <v>0</v>
      </c>
      <c r="G49" s="207"/>
      <c r="H49" s="228">
        <f t="shared" si="0"/>
        <v>1826.8511831354344</v>
      </c>
    </row>
    <row r="50" spans="1:8">
      <c r="A50" s="144">
        <v>1604</v>
      </c>
      <c r="B50" s="222">
        <v>0</v>
      </c>
      <c r="C50" s="207"/>
      <c r="D50" s="227">
        <f t="shared" si="1"/>
        <v>1637.6463983195172</v>
      </c>
      <c r="E50" s="21">
        <v>0.16</v>
      </c>
      <c r="F50" s="222">
        <v>0</v>
      </c>
      <c r="G50" s="207"/>
      <c r="H50" s="228">
        <f t="shared" si="0"/>
        <v>1949.5790456184729</v>
      </c>
    </row>
    <row r="51" spans="1:8">
      <c r="A51" s="144">
        <v>1605</v>
      </c>
      <c r="B51" s="222">
        <v>0</v>
      </c>
      <c r="C51" s="207"/>
      <c r="D51" s="227">
        <f t="shared" si="1"/>
        <v>1747.6634833586224</v>
      </c>
      <c r="E51" s="21">
        <v>0.16</v>
      </c>
      <c r="F51" s="222">
        <v>0</v>
      </c>
      <c r="G51" s="207"/>
      <c r="H51" s="228">
        <f t="shared" si="0"/>
        <v>2080.551765903122</v>
      </c>
    </row>
    <row r="52" spans="1:8">
      <c r="A52" s="144">
        <v>1606</v>
      </c>
      <c r="B52" s="222">
        <v>0</v>
      </c>
      <c r="C52" s="207"/>
      <c r="D52" s="227">
        <f t="shared" si="1"/>
        <v>1865.0715161706548</v>
      </c>
      <c r="E52" s="21">
        <v>0.16</v>
      </c>
      <c r="F52" s="222">
        <v>0</v>
      </c>
      <c r="G52" s="207"/>
      <c r="H52" s="228">
        <f t="shared" si="0"/>
        <v>2220.3232335364937</v>
      </c>
    </row>
    <row r="53" spans="1:8">
      <c r="A53" s="144">
        <v>1607</v>
      </c>
      <c r="B53" s="222">
        <v>0</v>
      </c>
      <c r="C53" s="207"/>
      <c r="D53" s="227">
        <f t="shared" si="1"/>
        <v>1990.3670206269994</v>
      </c>
      <c r="E53" s="21">
        <v>0.16</v>
      </c>
      <c r="F53" s="222">
        <v>0</v>
      </c>
      <c r="G53" s="207"/>
      <c r="H53" s="228">
        <f t="shared" si="0"/>
        <v>2369.4845483654758</v>
      </c>
    </row>
    <row r="54" spans="1:8">
      <c r="A54" s="144">
        <v>1608</v>
      </c>
      <c r="B54" s="222">
        <v>0</v>
      </c>
      <c r="C54" s="207"/>
      <c r="D54" s="227">
        <f t="shared" si="1"/>
        <v>2124.0798770727215</v>
      </c>
      <c r="E54" s="21">
        <v>0.16</v>
      </c>
      <c r="F54" s="222">
        <v>0</v>
      </c>
      <c r="G54" s="207"/>
      <c r="H54" s="228">
        <f t="shared" si="0"/>
        <v>2528.6665203246685</v>
      </c>
    </row>
    <row r="55" spans="1:8">
      <c r="A55" s="144">
        <v>1609</v>
      </c>
      <c r="B55" s="222">
        <v>0</v>
      </c>
      <c r="C55" s="207"/>
      <c r="D55" s="227">
        <f t="shared" si="1"/>
        <v>2266.7755632144672</v>
      </c>
      <c r="E55" s="21">
        <v>0.16</v>
      </c>
      <c r="F55" s="222">
        <v>0</v>
      </c>
      <c r="G55" s="207"/>
      <c r="H55" s="228">
        <f t="shared" si="0"/>
        <v>2698.54233716008</v>
      </c>
    </row>
    <row r="56" spans="1:8">
      <c r="A56" s="144">
        <v>1610</v>
      </c>
      <c r="B56" s="222">
        <v>0</v>
      </c>
      <c r="C56" s="207"/>
      <c r="D56" s="227">
        <f t="shared" si="1"/>
        <v>2419.0575455512153</v>
      </c>
      <c r="E56" s="21">
        <v>0.16</v>
      </c>
      <c r="F56" s="222">
        <v>0</v>
      </c>
      <c r="G56" s="207"/>
      <c r="H56" s="228">
        <f t="shared" si="0"/>
        <v>2879.8304113704944</v>
      </c>
    </row>
    <row r="57" spans="1:8">
      <c r="A57" s="144">
        <v>1611</v>
      </c>
      <c r="B57" s="222">
        <v>0</v>
      </c>
      <c r="C57" s="207"/>
      <c r="D57" s="227">
        <f t="shared" si="1"/>
        <v>2581.569831461346</v>
      </c>
      <c r="E57" s="21">
        <v>0.16</v>
      </c>
      <c r="F57" s="222">
        <v>0</v>
      </c>
      <c r="G57" s="207"/>
      <c r="H57" s="228">
        <f t="shared" si="0"/>
        <v>3073.2974184063642</v>
      </c>
    </row>
    <row r="58" spans="1:8">
      <c r="A58" s="144">
        <v>1612</v>
      </c>
      <c r="B58" s="222">
        <v>0</v>
      </c>
      <c r="C58" s="207"/>
      <c r="D58" s="227">
        <f t="shared" si="1"/>
        <v>2754.9996927389193</v>
      </c>
      <c r="E58" s="21">
        <v>0.16</v>
      </c>
      <c r="F58" s="222">
        <v>0</v>
      </c>
      <c r="G58" s="207"/>
      <c r="H58" s="228">
        <f t="shared" si="0"/>
        <v>3279.7615389749039</v>
      </c>
    </row>
    <row r="59" spans="1:8">
      <c r="A59" s="144">
        <v>1613</v>
      </c>
      <c r="B59" s="222">
        <v>0</v>
      </c>
      <c r="C59" s="207"/>
      <c r="D59" s="227">
        <f t="shared" si="1"/>
        <v>2940.0805720971198</v>
      </c>
      <c r="E59" s="21">
        <v>0.16</v>
      </c>
      <c r="F59" s="222">
        <v>0</v>
      </c>
      <c r="G59" s="207"/>
      <c r="H59" s="228">
        <f t="shared" si="0"/>
        <v>3500.0959191632378</v>
      </c>
    </row>
    <row r="60" spans="1:8">
      <c r="A60" s="144">
        <v>1614</v>
      </c>
      <c r="B60" s="222">
        <v>0</v>
      </c>
      <c r="C60" s="207"/>
      <c r="D60" s="227">
        <f t="shared" si="1"/>
        <v>3137.5951849306043</v>
      </c>
      <c r="E60" s="21">
        <v>0.16</v>
      </c>
      <c r="F60" s="222">
        <v>0</v>
      </c>
      <c r="G60" s="207"/>
      <c r="H60" s="228">
        <f t="shared" si="0"/>
        <v>3735.2323630126243</v>
      </c>
    </row>
    <row r="61" spans="1:8">
      <c r="A61" s="144">
        <v>1615</v>
      </c>
      <c r="B61" s="222">
        <v>0</v>
      </c>
      <c r="C61" s="207"/>
      <c r="D61" s="227">
        <f t="shared" si="1"/>
        <v>3348.3788294542424</v>
      </c>
      <c r="E61" s="21">
        <v>0.16</v>
      </c>
      <c r="F61" s="222">
        <v>0</v>
      </c>
      <c r="G61" s="207"/>
      <c r="H61" s="228">
        <f t="shared" si="0"/>
        <v>3986.1652731598124</v>
      </c>
    </row>
    <row r="62" spans="1:8">
      <c r="A62" s="144">
        <v>1616</v>
      </c>
      <c r="B62" s="222">
        <v>0</v>
      </c>
      <c r="C62" s="207"/>
      <c r="D62" s="227">
        <f t="shared" si="1"/>
        <v>3573.3229192169783</v>
      </c>
      <c r="E62" s="21">
        <v>0.16</v>
      </c>
      <c r="F62" s="222">
        <v>0</v>
      </c>
      <c r="G62" s="207"/>
      <c r="H62" s="228">
        <f t="shared" si="0"/>
        <v>4253.9558562106886</v>
      </c>
    </row>
    <row r="63" spans="1:8">
      <c r="A63" s="144">
        <v>1617</v>
      </c>
      <c r="B63" s="222">
        <v>0</v>
      </c>
      <c r="C63" s="207"/>
      <c r="D63" s="227">
        <f t="shared" si="1"/>
        <v>3813.3787529299748</v>
      </c>
      <c r="E63" s="21">
        <v>0.16</v>
      </c>
      <c r="F63" s="222">
        <v>0</v>
      </c>
      <c r="G63" s="207"/>
      <c r="H63" s="228">
        <f t="shared" si="0"/>
        <v>4539.7366106309228</v>
      </c>
    </row>
    <row r="64" spans="1:8">
      <c r="A64" s="144">
        <v>1618</v>
      </c>
      <c r="B64" s="222">
        <v>0</v>
      </c>
      <c r="C64" s="207"/>
      <c r="D64" s="227">
        <f t="shared" si="1"/>
        <v>4069.5615375518105</v>
      </c>
      <c r="E64" s="21">
        <v>0.16</v>
      </c>
      <c r="F64" s="222">
        <v>0</v>
      </c>
      <c r="G64" s="207"/>
      <c r="H64" s="228">
        <f t="shared" si="0"/>
        <v>4844.7161161331078</v>
      </c>
    </row>
    <row r="65" spans="1:8">
      <c r="A65" s="144">
        <v>1619</v>
      </c>
      <c r="B65" s="222">
        <v>0</v>
      </c>
      <c r="C65" s="207"/>
      <c r="D65" s="227">
        <f t="shared" si="1"/>
        <v>4342.9546816445409</v>
      </c>
      <c r="E65" s="21">
        <v>0.16</v>
      </c>
      <c r="F65" s="222">
        <v>0</v>
      </c>
      <c r="G65" s="207"/>
      <c r="H65" s="228">
        <f t="shared" si="0"/>
        <v>5170.1841448149298</v>
      </c>
    </row>
    <row r="66" spans="1:8">
      <c r="A66" s="144">
        <v>1620</v>
      </c>
      <c r="B66" s="222">
        <v>0</v>
      </c>
      <c r="C66" s="207"/>
      <c r="D66" s="229">
        <v>4640</v>
      </c>
      <c r="E66" s="21">
        <v>0.1328</v>
      </c>
      <c r="F66" s="222">
        <v>0</v>
      </c>
      <c r="G66" s="207"/>
      <c r="H66" s="228">
        <f t="shared" si="0"/>
        <v>5350.5535055350556</v>
      </c>
    </row>
    <row r="67" spans="1:8">
      <c r="A67" s="144">
        <v>1621</v>
      </c>
      <c r="B67" s="222">
        <v>0</v>
      </c>
      <c r="C67" s="207"/>
      <c r="D67" s="229">
        <v>4640</v>
      </c>
      <c r="E67" s="21">
        <v>0.1328</v>
      </c>
      <c r="F67" s="222">
        <v>0</v>
      </c>
      <c r="G67" s="207"/>
      <c r="H67" s="228">
        <f t="shared" si="0"/>
        <v>5350.5535055350556</v>
      </c>
    </row>
    <row r="68" spans="1:8">
      <c r="A68" s="144">
        <v>1622</v>
      </c>
      <c r="B68" s="222">
        <v>0</v>
      </c>
      <c r="C68" s="207"/>
      <c r="D68" s="229">
        <v>4640</v>
      </c>
      <c r="E68" s="21">
        <v>0.1328</v>
      </c>
      <c r="F68" s="222">
        <v>0</v>
      </c>
      <c r="G68" s="207"/>
      <c r="H68" s="228">
        <f t="shared" si="0"/>
        <v>5350.5535055350556</v>
      </c>
    </row>
    <row r="69" spans="1:8">
      <c r="A69" s="144">
        <v>1623</v>
      </c>
      <c r="B69" s="222">
        <v>0</v>
      </c>
      <c r="C69" s="207"/>
      <c r="D69" s="229">
        <v>4640</v>
      </c>
      <c r="E69" s="21">
        <v>0.1328</v>
      </c>
      <c r="F69" s="222">
        <v>0</v>
      </c>
      <c r="G69" s="207"/>
      <c r="H69" s="228">
        <f t="shared" si="0"/>
        <v>5350.5535055350556</v>
      </c>
    </row>
    <row r="70" spans="1:8">
      <c r="A70" s="144">
        <v>1624</v>
      </c>
      <c r="B70" s="222">
        <v>0</v>
      </c>
      <c r="C70" s="207"/>
      <c r="D70" s="229">
        <v>4640</v>
      </c>
      <c r="E70" s="21">
        <v>0.1328</v>
      </c>
      <c r="F70" s="222">
        <v>0</v>
      </c>
      <c r="G70" s="207"/>
      <c r="H70" s="228">
        <f t="shared" si="0"/>
        <v>5350.5535055350556</v>
      </c>
    </row>
    <row r="71" spans="1:8">
      <c r="A71" s="144">
        <v>1625</v>
      </c>
      <c r="B71" s="222">
        <v>0</v>
      </c>
      <c r="C71" s="207"/>
      <c r="D71" s="229">
        <v>4640</v>
      </c>
      <c r="E71" s="21">
        <v>0.1328</v>
      </c>
      <c r="F71" s="222">
        <v>0</v>
      </c>
      <c r="G71" s="207"/>
      <c r="H71" s="228">
        <f t="shared" si="0"/>
        <v>5350.5535055350556</v>
      </c>
    </row>
    <row r="72" spans="1:8">
      <c r="A72" s="144">
        <v>1626</v>
      </c>
      <c r="B72" s="222">
        <v>0</v>
      </c>
      <c r="C72" s="207"/>
      <c r="D72" s="229">
        <v>4640</v>
      </c>
      <c r="E72" s="21">
        <v>0.1328</v>
      </c>
      <c r="F72" s="222">
        <v>0</v>
      </c>
      <c r="G72" s="207"/>
      <c r="H72" s="228">
        <f>D72/(1-E72)</f>
        <v>5350.5535055350556</v>
      </c>
    </row>
    <row r="73" spans="1:8">
      <c r="A73" s="144">
        <v>1627</v>
      </c>
      <c r="B73" s="222">
        <v>520.79999999999995</v>
      </c>
      <c r="C73" s="207"/>
      <c r="D73" s="229">
        <v>4640</v>
      </c>
      <c r="E73" s="21">
        <v>0.1328</v>
      </c>
      <c r="F73" s="222">
        <v>600</v>
      </c>
      <c r="G73" s="207"/>
      <c r="H73" s="228">
        <f>D73/(1-E73)</f>
        <v>5350.5535055350556</v>
      </c>
    </row>
    <row r="74" spans="1:8">
      <c r="A74" s="144">
        <v>1628</v>
      </c>
      <c r="B74" s="222">
        <v>0</v>
      </c>
      <c r="C74" s="207"/>
      <c r="D74" s="229">
        <v>4640</v>
      </c>
      <c r="E74" s="21">
        <v>0.1328</v>
      </c>
      <c r="F74" s="222">
        <v>0</v>
      </c>
      <c r="G74" s="207"/>
      <c r="H74" s="228">
        <f>D74/(1-E74)</f>
        <v>5350.5535055350556</v>
      </c>
    </row>
    <row r="75" spans="1:8">
      <c r="A75" s="144">
        <v>1629</v>
      </c>
      <c r="B75" s="222">
        <v>0</v>
      </c>
      <c r="C75" s="207"/>
      <c r="D75" s="229">
        <v>4640</v>
      </c>
      <c r="E75" s="21">
        <v>0.1328</v>
      </c>
      <c r="F75" s="222">
        <v>0</v>
      </c>
      <c r="G75" s="207"/>
      <c r="H75" s="228">
        <f>D75/(1-E75)</f>
        <v>5350.5535055350556</v>
      </c>
    </row>
    <row r="76" spans="1:8">
      <c r="A76" s="144">
        <v>1630</v>
      </c>
      <c r="B76" s="222">
        <v>453.6</v>
      </c>
      <c r="C76" s="207"/>
      <c r="D76" s="223">
        <f>B76</f>
        <v>453.6</v>
      </c>
      <c r="E76" s="21"/>
      <c r="F76" s="222">
        <v>524.07407407407413</v>
      </c>
      <c r="G76" s="207"/>
      <c r="H76" s="223">
        <f>F76</f>
        <v>524.07407407407413</v>
      </c>
    </row>
    <row r="77" spans="1:8">
      <c r="A77" s="144">
        <v>1631</v>
      </c>
      <c r="B77" s="222">
        <v>0</v>
      </c>
      <c r="C77" s="207"/>
      <c r="D77" s="223">
        <f t="shared" ref="D77:D100" si="2">B77</f>
        <v>0</v>
      </c>
      <c r="E77" s="21"/>
      <c r="F77" s="222">
        <v>0</v>
      </c>
      <c r="G77" s="207"/>
      <c r="H77" s="223">
        <f t="shared" ref="H77:H100" si="3">F77</f>
        <v>0</v>
      </c>
    </row>
    <row r="78" spans="1:8">
      <c r="A78" s="144">
        <v>1632</v>
      </c>
      <c r="B78" s="222">
        <v>0</v>
      </c>
      <c r="C78" s="207"/>
      <c r="D78" s="223">
        <f t="shared" si="2"/>
        <v>0</v>
      </c>
      <c r="E78" s="21"/>
      <c r="F78" s="222">
        <v>0</v>
      </c>
      <c r="G78" s="207"/>
      <c r="H78" s="223">
        <f t="shared" si="3"/>
        <v>0</v>
      </c>
    </row>
    <row r="79" spans="1:8">
      <c r="A79" s="144">
        <v>1633</v>
      </c>
      <c r="B79" s="222">
        <v>300</v>
      </c>
      <c r="C79" s="207"/>
      <c r="D79" s="223">
        <f t="shared" si="2"/>
        <v>300</v>
      </c>
      <c r="E79" s="21"/>
      <c r="F79" s="222">
        <v>347.22222222222223</v>
      </c>
      <c r="G79" s="207"/>
      <c r="H79" s="223">
        <f t="shared" si="3"/>
        <v>347.22222222222223</v>
      </c>
    </row>
    <row r="80" spans="1:8">
      <c r="A80" s="144">
        <v>1634</v>
      </c>
      <c r="B80" s="222">
        <v>0</v>
      </c>
      <c r="C80" s="207"/>
      <c r="D80" s="223">
        <f t="shared" si="2"/>
        <v>0</v>
      </c>
      <c r="E80" s="21"/>
      <c r="F80" s="222">
        <v>0</v>
      </c>
      <c r="G80" s="207"/>
      <c r="H80" s="223">
        <f t="shared" si="3"/>
        <v>0</v>
      </c>
    </row>
    <row r="81" spans="1:8">
      <c r="A81" s="144">
        <v>1635</v>
      </c>
      <c r="B81" s="222">
        <v>0</v>
      </c>
      <c r="C81" s="207"/>
      <c r="D81" s="223">
        <f t="shared" si="2"/>
        <v>0</v>
      </c>
      <c r="E81" s="21"/>
      <c r="F81" s="222">
        <v>0</v>
      </c>
      <c r="G81" s="207"/>
      <c r="H81" s="223">
        <f t="shared" si="3"/>
        <v>0</v>
      </c>
    </row>
    <row r="82" spans="1:8">
      <c r="A82" s="144">
        <v>1636</v>
      </c>
      <c r="B82" s="222">
        <v>859</v>
      </c>
      <c r="C82" s="207"/>
      <c r="D82" s="223">
        <f t="shared" si="2"/>
        <v>859</v>
      </c>
      <c r="E82" s="21"/>
      <c r="F82" s="222">
        <v>992</v>
      </c>
      <c r="G82" s="207"/>
      <c r="H82" s="223">
        <f t="shared" si="3"/>
        <v>992</v>
      </c>
    </row>
    <row r="83" spans="1:8">
      <c r="A83" s="144">
        <v>1637</v>
      </c>
      <c r="B83" s="222">
        <v>0</v>
      </c>
      <c r="C83" s="207"/>
      <c r="D83" s="223">
        <f t="shared" si="2"/>
        <v>0</v>
      </c>
      <c r="E83" s="21"/>
      <c r="F83" s="222">
        <v>0</v>
      </c>
      <c r="G83" s="207"/>
      <c r="H83" s="223">
        <f t="shared" si="3"/>
        <v>0</v>
      </c>
    </row>
    <row r="84" spans="1:8">
      <c r="A84" s="144">
        <v>1638</v>
      </c>
      <c r="B84" s="222">
        <v>0</v>
      </c>
      <c r="C84" s="207"/>
      <c r="D84" s="223">
        <f t="shared" si="2"/>
        <v>0</v>
      </c>
      <c r="E84" s="21"/>
      <c r="F84" s="222">
        <v>0</v>
      </c>
      <c r="G84" s="207"/>
      <c r="H84" s="223">
        <f t="shared" si="3"/>
        <v>0</v>
      </c>
    </row>
    <row r="85" spans="1:8" ht="15">
      <c r="A85" s="144">
        <v>1639</v>
      </c>
      <c r="B85" s="222">
        <v>77</v>
      </c>
      <c r="C85" s="207"/>
      <c r="D85" s="223">
        <f t="shared" si="2"/>
        <v>77</v>
      </c>
      <c r="E85" s="172"/>
      <c r="F85" s="222">
        <v>282.8</v>
      </c>
      <c r="G85" s="207"/>
      <c r="H85" s="223">
        <f t="shared" si="3"/>
        <v>282.8</v>
      </c>
    </row>
    <row r="86" spans="1:8" ht="15">
      <c r="A86" s="144">
        <v>1640</v>
      </c>
      <c r="B86" s="222">
        <v>0</v>
      </c>
      <c r="C86" s="207"/>
      <c r="D86" s="223">
        <f t="shared" si="2"/>
        <v>0</v>
      </c>
      <c r="E86" s="172"/>
      <c r="F86" s="222">
        <v>0</v>
      </c>
      <c r="G86" s="207"/>
      <c r="H86" s="223">
        <f t="shared" si="3"/>
        <v>0</v>
      </c>
    </row>
    <row r="87" spans="1:8" ht="15">
      <c r="A87" s="144">
        <v>1641</v>
      </c>
      <c r="B87" s="222">
        <v>0</v>
      </c>
      <c r="C87" s="207"/>
      <c r="D87" s="223">
        <f t="shared" si="2"/>
        <v>0</v>
      </c>
      <c r="E87" s="172"/>
      <c r="F87" s="222">
        <v>0</v>
      </c>
      <c r="G87" s="207"/>
      <c r="H87" s="223">
        <f t="shared" si="3"/>
        <v>0</v>
      </c>
    </row>
    <row r="88" spans="1:8" ht="15">
      <c r="A88" s="144">
        <v>1642</v>
      </c>
      <c r="B88" s="222">
        <v>0</v>
      </c>
      <c r="C88" s="207"/>
      <c r="D88" s="223">
        <f t="shared" si="2"/>
        <v>0</v>
      </c>
      <c r="E88" s="172"/>
      <c r="F88" s="222">
        <v>0</v>
      </c>
      <c r="G88" s="207"/>
      <c r="H88" s="223">
        <f t="shared" si="3"/>
        <v>0</v>
      </c>
    </row>
    <row r="89" spans="1:8" ht="15">
      <c r="A89" s="144">
        <v>1643</v>
      </c>
      <c r="B89" s="222">
        <v>0</v>
      </c>
      <c r="C89" s="207"/>
      <c r="D89" s="223">
        <f t="shared" si="2"/>
        <v>0</v>
      </c>
      <c r="E89" s="172"/>
      <c r="F89" s="222">
        <v>0</v>
      </c>
      <c r="G89" s="207"/>
      <c r="H89" s="223">
        <f t="shared" si="3"/>
        <v>0</v>
      </c>
    </row>
    <row r="90" spans="1:8" ht="15">
      <c r="A90" s="144">
        <v>1644</v>
      </c>
      <c r="B90" s="222">
        <v>0</v>
      </c>
      <c r="C90" s="207"/>
      <c r="D90" s="223">
        <f t="shared" si="2"/>
        <v>0</v>
      </c>
      <c r="E90" s="172"/>
      <c r="F90" s="222">
        <v>0</v>
      </c>
      <c r="G90" s="207"/>
      <c r="H90" s="223">
        <f t="shared" si="3"/>
        <v>0</v>
      </c>
    </row>
    <row r="91" spans="1:8" ht="15">
      <c r="A91" s="144">
        <v>1645</v>
      </c>
      <c r="B91" s="222">
        <v>0</v>
      </c>
      <c r="C91" s="207"/>
      <c r="D91" s="224">
        <f t="shared" si="2"/>
        <v>0</v>
      </c>
      <c r="E91" s="172"/>
      <c r="F91" s="222">
        <v>0</v>
      </c>
      <c r="G91" s="207"/>
      <c r="H91" s="224">
        <f t="shared" si="3"/>
        <v>0</v>
      </c>
    </row>
    <row r="92" spans="1:8" ht="15">
      <c r="A92" s="144">
        <v>1646</v>
      </c>
      <c r="B92" s="222">
        <v>0</v>
      </c>
      <c r="C92" s="207"/>
      <c r="D92" s="223">
        <f t="shared" si="2"/>
        <v>0</v>
      </c>
      <c r="E92" s="172"/>
      <c r="F92" s="222">
        <v>0</v>
      </c>
      <c r="G92" s="207"/>
      <c r="H92" s="223">
        <f t="shared" si="3"/>
        <v>0</v>
      </c>
    </row>
    <row r="93" spans="1:8">
      <c r="A93" s="144">
        <v>1647</v>
      </c>
      <c r="B93" s="222">
        <v>0</v>
      </c>
      <c r="C93" s="207"/>
      <c r="D93" s="223">
        <f t="shared" si="2"/>
        <v>0</v>
      </c>
      <c r="E93" s="21"/>
      <c r="F93" s="222">
        <v>0</v>
      </c>
      <c r="G93" s="207"/>
      <c r="H93" s="223">
        <f t="shared" si="3"/>
        <v>0</v>
      </c>
    </row>
    <row r="94" spans="1:8">
      <c r="A94" s="144">
        <v>1648</v>
      </c>
      <c r="B94" s="222">
        <v>0</v>
      </c>
      <c r="C94" s="207"/>
      <c r="D94" s="223">
        <f t="shared" si="2"/>
        <v>0</v>
      </c>
      <c r="E94" s="21"/>
      <c r="F94" s="222">
        <v>0</v>
      </c>
      <c r="G94" s="207"/>
      <c r="H94" s="223">
        <f t="shared" si="3"/>
        <v>0</v>
      </c>
    </row>
    <row r="95" spans="1:8">
      <c r="A95" s="144">
        <v>1649</v>
      </c>
      <c r="B95" s="222">
        <v>290</v>
      </c>
      <c r="C95" s="207"/>
      <c r="D95" s="223">
        <f t="shared" si="2"/>
        <v>290</v>
      </c>
      <c r="E95" s="21"/>
      <c r="F95" s="222">
        <v>313</v>
      </c>
      <c r="G95" s="207"/>
      <c r="H95" s="223">
        <f t="shared" si="3"/>
        <v>313</v>
      </c>
    </row>
    <row r="96" spans="1:8">
      <c r="A96" s="144">
        <v>1650</v>
      </c>
      <c r="B96" s="222">
        <v>0</v>
      </c>
      <c r="C96" s="207"/>
      <c r="D96" s="223">
        <f t="shared" si="2"/>
        <v>0</v>
      </c>
      <c r="E96" s="21"/>
      <c r="F96" s="222">
        <v>0</v>
      </c>
      <c r="G96" s="207"/>
      <c r="H96" s="223">
        <f t="shared" si="3"/>
        <v>0</v>
      </c>
    </row>
    <row r="97" spans="1:8">
      <c r="A97" s="144">
        <v>1651</v>
      </c>
      <c r="B97" s="222">
        <v>1044.0999999999999</v>
      </c>
      <c r="C97" s="207"/>
      <c r="D97" s="223">
        <f t="shared" si="2"/>
        <v>1044.0999999999999</v>
      </c>
      <c r="E97" s="21"/>
      <c r="F97" s="222">
        <v>1521.7</v>
      </c>
      <c r="G97" s="207"/>
      <c r="H97" s="223">
        <f t="shared" si="3"/>
        <v>1521.7</v>
      </c>
    </row>
    <row r="98" spans="1:8">
      <c r="A98" s="144">
        <v>1652</v>
      </c>
      <c r="B98" s="222">
        <v>0</v>
      </c>
      <c r="C98" s="207"/>
      <c r="D98" s="223">
        <f t="shared" si="2"/>
        <v>0</v>
      </c>
      <c r="E98" s="21"/>
      <c r="F98" s="222">
        <v>0</v>
      </c>
      <c r="G98" s="207"/>
      <c r="H98" s="223">
        <f t="shared" si="3"/>
        <v>0</v>
      </c>
    </row>
    <row r="99" spans="1:8">
      <c r="A99" s="144">
        <v>1653</v>
      </c>
      <c r="B99" s="222">
        <v>0</v>
      </c>
      <c r="C99" s="207"/>
      <c r="D99" s="223">
        <f t="shared" si="2"/>
        <v>0</v>
      </c>
      <c r="E99" s="21"/>
      <c r="F99" s="222">
        <v>0</v>
      </c>
      <c r="G99" s="207"/>
      <c r="H99" s="223">
        <f t="shared" si="3"/>
        <v>0</v>
      </c>
    </row>
    <row r="100" spans="1:8">
      <c r="A100" s="144">
        <v>1654</v>
      </c>
      <c r="B100" s="222">
        <v>0</v>
      </c>
      <c r="C100" s="207"/>
      <c r="D100" s="223">
        <f t="shared" si="2"/>
        <v>0</v>
      </c>
      <c r="E100" s="21"/>
      <c r="F100" s="222">
        <v>0</v>
      </c>
      <c r="G100" s="207"/>
      <c r="H100" s="223">
        <f t="shared" si="3"/>
        <v>0</v>
      </c>
    </row>
    <row r="101" spans="1:8">
      <c r="A101" s="144">
        <v>1655</v>
      </c>
      <c r="B101" s="222">
        <v>0</v>
      </c>
      <c r="C101" s="207"/>
      <c r="D101" s="228">
        <v>1800</v>
      </c>
      <c r="E101" s="75">
        <v>0.1</v>
      </c>
      <c r="F101" s="222">
        <v>0</v>
      </c>
      <c r="G101" s="207"/>
      <c r="H101" s="228">
        <f t="shared" ref="H101:H111" si="4">D101/(1-E101)</f>
        <v>2000</v>
      </c>
    </row>
    <row r="102" spans="1:8">
      <c r="A102" s="144">
        <v>1656</v>
      </c>
      <c r="B102" s="222">
        <v>0</v>
      </c>
      <c r="C102" s="207"/>
      <c r="D102" s="228">
        <v>1800</v>
      </c>
      <c r="E102" s="75">
        <v>0.1</v>
      </c>
      <c r="F102" s="222">
        <v>0</v>
      </c>
      <c r="G102" s="207"/>
      <c r="H102" s="228">
        <f t="shared" si="4"/>
        <v>2000</v>
      </c>
    </row>
    <row r="103" spans="1:8">
      <c r="A103" s="144">
        <v>1657</v>
      </c>
      <c r="B103" s="222">
        <v>0</v>
      </c>
      <c r="C103" s="207"/>
      <c r="D103" s="228">
        <v>1800</v>
      </c>
      <c r="E103" s="75">
        <v>0.1</v>
      </c>
      <c r="F103" s="222">
        <v>0</v>
      </c>
      <c r="G103" s="207"/>
      <c r="H103" s="228">
        <f t="shared" si="4"/>
        <v>2000</v>
      </c>
    </row>
    <row r="104" spans="1:8">
      <c r="A104" s="144">
        <v>1658</v>
      </c>
      <c r="B104" s="222">
        <v>0</v>
      </c>
      <c r="C104" s="207"/>
      <c r="D104" s="228">
        <v>1800</v>
      </c>
      <c r="E104" s="75">
        <v>0.1</v>
      </c>
      <c r="F104" s="222">
        <v>0</v>
      </c>
      <c r="G104" s="207"/>
      <c r="H104" s="228">
        <f t="shared" si="4"/>
        <v>2000</v>
      </c>
    </row>
    <row r="105" spans="1:8">
      <c r="A105" s="144">
        <v>1659</v>
      </c>
      <c r="B105" s="222">
        <v>0</v>
      </c>
      <c r="C105" s="207"/>
      <c r="D105" s="228">
        <v>1800</v>
      </c>
      <c r="E105" s="75">
        <v>0.1</v>
      </c>
      <c r="F105" s="222">
        <v>0</v>
      </c>
      <c r="G105" s="207"/>
      <c r="H105" s="228">
        <f t="shared" si="4"/>
        <v>2000</v>
      </c>
    </row>
    <row r="106" spans="1:8">
      <c r="A106" s="144">
        <v>1660</v>
      </c>
      <c r="B106" s="222">
        <v>0</v>
      </c>
      <c r="C106" s="207"/>
      <c r="D106" s="228">
        <v>1800</v>
      </c>
      <c r="E106" s="75">
        <v>0.1</v>
      </c>
      <c r="F106" s="222">
        <v>0</v>
      </c>
      <c r="G106" s="207"/>
      <c r="H106" s="228">
        <f t="shared" si="4"/>
        <v>2000</v>
      </c>
    </row>
    <row r="107" spans="1:8">
      <c r="A107" s="144">
        <v>1661</v>
      </c>
      <c r="B107" s="222">
        <v>0</v>
      </c>
      <c r="C107" s="207"/>
      <c r="D107" s="228">
        <v>1800</v>
      </c>
      <c r="E107" s="75">
        <v>0.1</v>
      </c>
      <c r="F107" s="222">
        <v>0</v>
      </c>
      <c r="G107" s="207"/>
      <c r="H107" s="228">
        <f t="shared" si="4"/>
        <v>2000</v>
      </c>
    </row>
    <row r="108" spans="1:8">
      <c r="A108" s="144">
        <v>1662</v>
      </c>
      <c r="B108" s="222">
        <v>0</v>
      </c>
      <c r="C108" s="207"/>
      <c r="D108" s="228">
        <v>1800</v>
      </c>
      <c r="E108" s="75">
        <v>0.1</v>
      </c>
      <c r="F108" s="222">
        <v>0</v>
      </c>
      <c r="G108" s="207"/>
      <c r="H108" s="228">
        <f t="shared" si="4"/>
        <v>2000</v>
      </c>
    </row>
    <row r="109" spans="1:8">
      <c r="A109" s="144">
        <v>1663</v>
      </c>
      <c r="B109" s="222">
        <v>0</v>
      </c>
      <c r="C109" s="207"/>
      <c r="D109" s="228">
        <v>1800</v>
      </c>
      <c r="E109" s="75">
        <v>0.1</v>
      </c>
      <c r="F109" s="222">
        <v>0</v>
      </c>
      <c r="G109" s="207"/>
      <c r="H109" s="228">
        <f t="shared" si="4"/>
        <v>2000</v>
      </c>
    </row>
    <row r="110" spans="1:8">
      <c r="A110" s="144">
        <v>1664</v>
      </c>
      <c r="B110" s="222">
        <v>0</v>
      </c>
      <c r="C110" s="207"/>
      <c r="D110" s="228">
        <v>1800</v>
      </c>
      <c r="E110" s="75">
        <v>0.1</v>
      </c>
      <c r="F110" s="222">
        <v>0</v>
      </c>
      <c r="G110" s="207"/>
      <c r="H110" s="228">
        <f t="shared" si="4"/>
        <v>2000</v>
      </c>
    </row>
    <row r="111" spans="1:8">
      <c r="A111" s="144">
        <v>1665</v>
      </c>
      <c r="B111" s="222">
        <v>0</v>
      </c>
      <c r="C111" s="207"/>
      <c r="D111" s="228">
        <v>1800</v>
      </c>
      <c r="E111" s="75">
        <v>0.1</v>
      </c>
      <c r="F111" s="222">
        <v>0</v>
      </c>
      <c r="G111" s="207"/>
      <c r="H111" s="228">
        <f t="shared" si="4"/>
        <v>2000</v>
      </c>
    </row>
    <row r="112" spans="1:8">
      <c r="A112" s="144">
        <v>1666</v>
      </c>
      <c r="B112" s="222">
        <v>0</v>
      </c>
      <c r="C112" s="207"/>
      <c r="D112" s="228">
        <f>H112*(1-0.09)</f>
        <v>2294.6560000000004</v>
      </c>
      <c r="E112" s="21">
        <v>0.09</v>
      </c>
      <c r="F112" s="222">
        <v>0</v>
      </c>
      <c r="G112" s="207"/>
      <c r="H112" s="228">
        <f>Angola!O8</f>
        <v>2521.6000000000004</v>
      </c>
    </row>
    <row r="113" spans="1:8">
      <c r="A113" s="144">
        <v>1667</v>
      </c>
      <c r="B113" s="222">
        <v>0</v>
      </c>
      <c r="C113" s="207"/>
      <c r="D113" s="228">
        <f t="shared" ref="D113:D118" si="5">H113*(1-0.09)</f>
        <v>2357.9920000000002</v>
      </c>
      <c r="E113" s="21">
        <v>0.09</v>
      </c>
      <c r="F113" s="222">
        <v>0</v>
      </c>
      <c r="G113" s="207"/>
      <c r="H113" s="228">
        <f>Angola!O9</f>
        <v>2591.2000000000003</v>
      </c>
    </row>
    <row r="114" spans="1:8">
      <c r="A114" s="144">
        <v>1668</v>
      </c>
      <c r="B114" s="222">
        <v>0</v>
      </c>
      <c r="C114" s="207"/>
      <c r="D114" s="228">
        <f t="shared" si="5"/>
        <v>2316.86</v>
      </c>
      <c r="E114" s="21">
        <v>0.09</v>
      </c>
      <c r="F114" s="222">
        <v>0</v>
      </c>
      <c r="G114" s="207"/>
      <c r="H114" s="228">
        <f>Angola!O10</f>
        <v>2546</v>
      </c>
    </row>
    <row r="115" spans="1:8">
      <c r="A115" s="144">
        <v>1669</v>
      </c>
      <c r="B115" s="222">
        <v>0</v>
      </c>
      <c r="C115" s="207"/>
      <c r="D115" s="228">
        <f t="shared" si="5"/>
        <v>1833.104</v>
      </c>
      <c r="E115" s="21">
        <v>0.09</v>
      </c>
      <c r="F115" s="222">
        <v>0</v>
      </c>
      <c r="G115" s="207"/>
      <c r="H115" s="228">
        <f>Angola!O11</f>
        <v>2014.4</v>
      </c>
    </row>
    <row r="116" spans="1:8">
      <c r="A116" s="144">
        <v>1670</v>
      </c>
      <c r="B116" s="222">
        <v>0</v>
      </c>
      <c r="C116" s="207"/>
      <c r="D116" s="228">
        <f t="shared" si="5"/>
        <v>2188.5500000000002</v>
      </c>
      <c r="E116" s="21">
        <v>0.09</v>
      </c>
      <c r="F116" s="222">
        <v>0</v>
      </c>
      <c r="G116" s="207"/>
      <c r="H116" s="228">
        <f>Angola!O12</f>
        <v>2405</v>
      </c>
    </row>
    <row r="117" spans="1:8">
      <c r="A117" s="144">
        <v>1671</v>
      </c>
      <c r="B117" s="222">
        <v>0</v>
      </c>
      <c r="C117" s="207"/>
      <c r="D117" s="228">
        <f t="shared" si="5"/>
        <v>1175.902</v>
      </c>
      <c r="E117" s="21">
        <v>0.09</v>
      </c>
      <c r="F117" s="222">
        <v>0</v>
      </c>
      <c r="G117" s="207"/>
      <c r="H117" s="228">
        <f>Angola!O13</f>
        <v>1292.2</v>
      </c>
    </row>
    <row r="118" spans="1:8">
      <c r="A118" s="144">
        <v>1672</v>
      </c>
      <c r="B118" s="222">
        <v>0</v>
      </c>
      <c r="C118" s="207"/>
      <c r="D118" s="228">
        <f t="shared" si="5"/>
        <v>1202.8380000000002</v>
      </c>
      <c r="E118" s="21">
        <v>0.09</v>
      </c>
      <c r="F118" s="222">
        <v>0</v>
      </c>
      <c r="G118" s="207"/>
      <c r="H118" s="228">
        <f>Angola!O14</f>
        <v>1321.8000000000002</v>
      </c>
    </row>
    <row r="119" spans="1:8">
      <c r="A119" s="144">
        <v>1673</v>
      </c>
      <c r="B119" s="222">
        <v>0</v>
      </c>
      <c r="C119" s="207"/>
      <c r="D119" s="228">
        <v>2500</v>
      </c>
      <c r="E119" s="75">
        <v>0.1</v>
      </c>
      <c r="F119" s="222">
        <v>0</v>
      </c>
      <c r="G119" s="207"/>
      <c r="H119" s="228">
        <f>D119/0.9</f>
        <v>2777.7777777777778</v>
      </c>
    </row>
    <row r="120" spans="1:8">
      <c r="A120" s="144">
        <v>1674</v>
      </c>
      <c r="B120" s="222">
        <v>0</v>
      </c>
      <c r="C120" s="207"/>
      <c r="D120" s="228">
        <v>2500</v>
      </c>
      <c r="E120" s="75">
        <v>0.1</v>
      </c>
      <c r="F120" s="222">
        <v>0</v>
      </c>
      <c r="G120" s="207"/>
      <c r="H120" s="228">
        <f t="shared" ref="H120:H141" si="6">D120/0.9</f>
        <v>2777.7777777777778</v>
      </c>
    </row>
    <row r="121" spans="1:8">
      <c r="A121" s="144">
        <v>1675</v>
      </c>
      <c r="B121" s="222">
        <v>0</v>
      </c>
      <c r="C121" s="207"/>
      <c r="D121" s="228">
        <v>2500</v>
      </c>
      <c r="E121" s="75">
        <v>0.1</v>
      </c>
      <c r="F121" s="222">
        <v>0</v>
      </c>
      <c r="G121" s="207"/>
      <c r="H121" s="228">
        <f t="shared" si="6"/>
        <v>2777.7777777777778</v>
      </c>
    </row>
    <row r="122" spans="1:8">
      <c r="A122" s="144">
        <v>1676</v>
      </c>
      <c r="B122" s="222">
        <v>0</v>
      </c>
      <c r="C122" s="207"/>
      <c r="D122" s="228">
        <v>2500</v>
      </c>
      <c r="E122" s="75">
        <v>0.1</v>
      </c>
      <c r="F122" s="222">
        <v>0</v>
      </c>
      <c r="G122" s="207"/>
      <c r="H122" s="228">
        <f t="shared" si="6"/>
        <v>2777.7777777777778</v>
      </c>
    </row>
    <row r="123" spans="1:8">
      <c r="A123" s="144">
        <v>1677</v>
      </c>
      <c r="B123" s="222">
        <v>0</v>
      </c>
      <c r="C123" s="207"/>
      <c r="D123" s="228">
        <v>2500</v>
      </c>
      <c r="E123" s="75">
        <v>0.1</v>
      </c>
      <c r="F123" s="222">
        <v>0</v>
      </c>
      <c r="G123" s="207"/>
      <c r="H123" s="228">
        <f t="shared" si="6"/>
        <v>2777.7777777777778</v>
      </c>
    </row>
    <row r="124" spans="1:8">
      <c r="A124" s="144">
        <v>1678</v>
      </c>
      <c r="B124" s="222">
        <v>0</v>
      </c>
      <c r="C124" s="207"/>
      <c r="D124" s="228">
        <v>2500</v>
      </c>
      <c r="E124" s="75">
        <v>0.1</v>
      </c>
      <c r="F124" s="222">
        <v>0</v>
      </c>
      <c r="G124" s="207"/>
      <c r="H124" s="228">
        <f t="shared" si="6"/>
        <v>2777.7777777777778</v>
      </c>
    </row>
    <row r="125" spans="1:8">
      <c r="A125" s="144">
        <v>1679</v>
      </c>
      <c r="B125" s="222">
        <v>0</v>
      </c>
      <c r="C125" s="207"/>
      <c r="D125" s="228">
        <v>2500</v>
      </c>
      <c r="E125" s="75">
        <v>0.1</v>
      </c>
      <c r="F125" s="222">
        <v>0</v>
      </c>
      <c r="G125" s="207"/>
      <c r="H125" s="228">
        <f t="shared" si="6"/>
        <v>2777.7777777777778</v>
      </c>
    </row>
    <row r="126" spans="1:8">
      <c r="A126" s="144">
        <v>1680</v>
      </c>
      <c r="B126" s="222">
        <v>0</v>
      </c>
      <c r="C126" s="207"/>
      <c r="D126" s="228">
        <v>2500</v>
      </c>
      <c r="E126" s="75">
        <v>0.1</v>
      </c>
      <c r="F126" s="222">
        <v>0</v>
      </c>
      <c r="G126" s="207"/>
      <c r="H126" s="228">
        <f t="shared" si="6"/>
        <v>2777.7777777777778</v>
      </c>
    </row>
    <row r="127" spans="1:8">
      <c r="A127" s="144">
        <v>1681</v>
      </c>
      <c r="B127" s="222">
        <v>105.3</v>
      </c>
      <c r="C127" s="207"/>
      <c r="D127" s="228">
        <v>2500</v>
      </c>
      <c r="E127" s="75">
        <v>0.1</v>
      </c>
      <c r="F127" s="222">
        <v>117.7</v>
      </c>
      <c r="G127" s="207"/>
      <c r="H127" s="228">
        <f t="shared" si="6"/>
        <v>2777.7777777777778</v>
      </c>
    </row>
    <row r="128" spans="1:8">
      <c r="A128" s="144">
        <v>1682</v>
      </c>
      <c r="B128" s="222">
        <v>0</v>
      </c>
      <c r="C128" s="207"/>
      <c r="D128" s="228">
        <v>2500</v>
      </c>
      <c r="E128" s="75">
        <v>0.1</v>
      </c>
      <c r="F128" s="222">
        <v>0</v>
      </c>
      <c r="G128" s="207"/>
      <c r="H128" s="228">
        <f t="shared" si="6"/>
        <v>2777.7777777777778</v>
      </c>
    </row>
    <row r="129" spans="1:33">
      <c r="A129" s="144">
        <v>1683</v>
      </c>
      <c r="B129" s="222">
        <v>0</v>
      </c>
      <c r="C129" s="207"/>
      <c r="D129" s="228">
        <v>2500</v>
      </c>
      <c r="E129" s="75">
        <v>0.1</v>
      </c>
      <c r="F129" s="222">
        <v>0</v>
      </c>
      <c r="G129" s="207"/>
      <c r="H129" s="228">
        <f t="shared" si="6"/>
        <v>2777.7777777777778</v>
      </c>
    </row>
    <row r="130" spans="1:33">
      <c r="A130" s="144">
        <v>1684</v>
      </c>
      <c r="B130" s="222">
        <v>0</v>
      </c>
      <c r="C130" s="207"/>
      <c r="D130" s="228">
        <v>2500</v>
      </c>
      <c r="E130" s="75">
        <v>0.1</v>
      </c>
      <c r="F130" s="222">
        <v>0</v>
      </c>
      <c r="G130" s="207"/>
      <c r="H130" s="228">
        <f t="shared" si="6"/>
        <v>2777.7777777777778</v>
      </c>
    </row>
    <row r="131" spans="1:33">
      <c r="A131" s="144">
        <v>1685</v>
      </c>
      <c r="B131" s="222">
        <v>0</v>
      </c>
      <c r="C131" s="207"/>
      <c r="D131" s="228">
        <v>2500</v>
      </c>
      <c r="E131" s="75">
        <v>0.1</v>
      </c>
      <c r="F131" s="222">
        <v>0</v>
      </c>
      <c r="G131" s="207"/>
      <c r="H131" s="228">
        <f t="shared" si="6"/>
        <v>2777.7777777777778</v>
      </c>
    </row>
    <row r="132" spans="1:33">
      <c r="A132" s="144">
        <v>1686</v>
      </c>
      <c r="B132" s="222">
        <v>0</v>
      </c>
      <c r="C132" s="207"/>
      <c r="D132" s="228">
        <v>2500</v>
      </c>
      <c r="E132" s="75">
        <v>0.1</v>
      </c>
      <c r="F132" s="222">
        <v>0</v>
      </c>
      <c r="G132" s="207"/>
      <c r="H132" s="228">
        <f t="shared" si="6"/>
        <v>2777.7777777777778</v>
      </c>
    </row>
    <row r="133" spans="1:33">
      <c r="A133" s="144">
        <v>1687</v>
      </c>
      <c r="B133" s="222">
        <v>0</v>
      </c>
      <c r="C133" s="207"/>
      <c r="D133" s="228">
        <v>2500</v>
      </c>
      <c r="E133" s="75">
        <v>0.1</v>
      </c>
      <c r="F133" s="222">
        <v>0</v>
      </c>
      <c r="G133" s="207"/>
      <c r="H133" s="228">
        <f t="shared" si="6"/>
        <v>2777.7777777777778</v>
      </c>
    </row>
    <row r="134" spans="1:33">
      <c r="A134" s="144">
        <v>1688</v>
      </c>
      <c r="B134" s="222">
        <v>0</v>
      </c>
      <c r="C134" s="207"/>
      <c r="D134" s="228">
        <v>2500</v>
      </c>
      <c r="E134" s="75">
        <v>0.1</v>
      </c>
      <c r="F134" s="222">
        <v>0</v>
      </c>
      <c r="G134" s="207"/>
      <c r="H134" s="228">
        <f t="shared" si="6"/>
        <v>2777.7777777777778</v>
      </c>
    </row>
    <row r="135" spans="1:33">
      <c r="A135" s="144">
        <v>1689</v>
      </c>
      <c r="B135" s="222">
        <v>0</v>
      </c>
      <c r="C135" s="207"/>
      <c r="D135" s="228">
        <v>2500</v>
      </c>
      <c r="E135" s="75">
        <v>0.1</v>
      </c>
      <c r="F135" s="222">
        <v>0</v>
      </c>
      <c r="G135" s="207"/>
      <c r="H135" s="228">
        <f t="shared" si="6"/>
        <v>2777.7777777777778</v>
      </c>
    </row>
    <row r="136" spans="1:33">
      <c r="A136" s="144">
        <v>1690</v>
      </c>
      <c r="B136" s="222">
        <v>0</v>
      </c>
      <c r="C136" s="207"/>
      <c r="D136" s="228">
        <v>2500</v>
      </c>
      <c r="E136" s="75">
        <v>0.1</v>
      </c>
      <c r="F136" s="222">
        <v>0</v>
      </c>
      <c r="G136" s="207"/>
      <c r="H136" s="228">
        <f t="shared" si="6"/>
        <v>2777.7777777777778</v>
      </c>
    </row>
    <row r="137" spans="1:33">
      <c r="A137" s="146">
        <v>1691</v>
      </c>
      <c r="B137" s="222">
        <v>0</v>
      </c>
      <c r="C137" s="207"/>
      <c r="D137" s="228">
        <v>2500</v>
      </c>
      <c r="E137" s="75">
        <v>0.1</v>
      </c>
      <c r="F137" s="222">
        <v>0</v>
      </c>
      <c r="G137" s="207"/>
      <c r="H137" s="228">
        <f t="shared" si="6"/>
        <v>2777.7777777777778</v>
      </c>
    </row>
    <row r="138" spans="1:33">
      <c r="A138" s="144">
        <v>1692</v>
      </c>
      <c r="B138" s="222">
        <v>0</v>
      </c>
      <c r="C138" s="207"/>
      <c r="D138" s="228">
        <v>2500</v>
      </c>
      <c r="E138" s="75">
        <v>0.1</v>
      </c>
      <c r="F138" s="222">
        <v>0</v>
      </c>
      <c r="G138" s="207"/>
      <c r="H138" s="228">
        <f t="shared" si="6"/>
        <v>2777.7777777777778</v>
      </c>
    </row>
    <row r="139" spans="1:33">
      <c r="A139" s="144">
        <v>1693</v>
      </c>
      <c r="B139" s="222">
        <v>0</v>
      </c>
      <c r="C139" s="207"/>
      <c r="D139" s="228">
        <v>2500</v>
      </c>
      <c r="E139" s="75">
        <v>0.1</v>
      </c>
      <c r="F139" s="222">
        <v>0</v>
      </c>
      <c r="G139" s="207"/>
      <c r="H139" s="228">
        <f t="shared" si="6"/>
        <v>2777.7777777777778</v>
      </c>
    </row>
    <row r="140" spans="1:33">
      <c r="A140" s="144">
        <v>1694</v>
      </c>
      <c r="B140" s="222">
        <v>514.79999999999995</v>
      </c>
      <c r="C140" s="207"/>
      <c r="D140" s="228">
        <v>2500</v>
      </c>
      <c r="E140" s="75">
        <v>0.1</v>
      </c>
      <c r="F140" s="222">
        <v>566.70000000000005</v>
      </c>
      <c r="G140" s="207"/>
      <c r="H140" s="228">
        <f t="shared" si="6"/>
        <v>2777.7777777777778</v>
      </c>
    </row>
    <row r="141" spans="1:33">
      <c r="A141" s="144">
        <v>1695</v>
      </c>
      <c r="B141" s="222">
        <v>0</v>
      </c>
      <c r="C141" s="207"/>
      <c r="D141" s="228">
        <v>2500</v>
      </c>
      <c r="E141" s="75">
        <v>0.1</v>
      </c>
      <c r="F141" s="222">
        <v>0</v>
      </c>
      <c r="G141" s="207"/>
      <c r="H141" s="228">
        <f t="shared" si="6"/>
        <v>2777.7777777777778</v>
      </c>
    </row>
    <row r="142" spans="1:33">
      <c r="A142" s="144">
        <v>1696</v>
      </c>
      <c r="B142" s="222">
        <v>0</v>
      </c>
      <c r="C142" s="207"/>
      <c r="D142" s="228">
        <f>H142*0.91</f>
        <v>5233.9747200000002</v>
      </c>
      <c r="E142" s="21">
        <v>0.09</v>
      </c>
      <c r="F142" s="222">
        <v>0</v>
      </c>
      <c r="G142" s="207"/>
      <c r="H142" s="230">
        <f>'Port(consolidated)'!E199*0.848</f>
        <v>5751.6205714285716</v>
      </c>
      <c r="J142" s="176"/>
      <c r="K142" s="176"/>
      <c r="L142" s="177"/>
      <c r="M142" s="177"/>
      <c r="N142" s="132"/>
      <c r="O142" s="145"/>
      <c r="P142" s="132"/>
      <c r="Q142" s="132"/>
      <c r="R142" s="132"/>
      <c r="S142" s="133"/>
      <c r="T142" s="176"/>
      <c r="U142" s="176"/>
      <c r="V142" s="176"/>
      <c r="W142" s="176"/>
      <c r="X142" s="176"/>
      <c r="Y142" s="176"/>
      <c r="Z142" s="176"/>
      <c r="AA142" s="176"/>
      <c r="AB142" s="133"/>
      <c r="AC142" s="176"/>
      <c r="AD142" s="176"/>
      <c r="AE142" s="176"/>
      <c r="AF142" s="176"/>
      <c r="AG142" s="176"/>
    </row>
    <row r="143" spans="1:33">
      <c r="A143" s="144">
        <v>1697</v>
      </c>
      <c r="B143" s="222">
        <v>335</v>
      </c>
      <c r="C143" s="207"/>
      <c r="D143" s="228">
        <f t="shared" ref="D143:D156" si="7">H143*0.91</f>
        <v>7201.0972800000009</v>
      </c>
      <c r="E143" s="21">
        <v>0.09</v>
      </c>
      <c r="F143" s="222">
        <v>377.2</v>
      </c>
      <c r="G143" s="207"/>
      <c r="H143" s="230">
        <f>'Port(consolidated)'!E200*0.848</f>
        <v>7913.2937142857145</v>
      </c>
      <c r="J143" s="176"/>
      <c r="K143" s="176"/>
      <c r="L143" s="177"/>
      <c r="M143" s="177"/>
      <c r="N143" s="132"/>
      <c r="O143" s="145"/>
      <c r="P143" s="132"/>
      <c r="Q143" s="132"/>
      <c r="R143" s="132"/>
      <c r="S143" s="133"/>
      <c r="T143" s="176"/>
      <c r="U143" s="176"/>
      <c r="V143" s="176"/>
      <c r="W143" s="176"/>
      <c r="X143" s="176"/>
      <c r="Y143" s="176"/>
      <c r="Z143" s="176"/>
      <c r="AA143" s="176"/>
      <c r="AB143" s="133"/>
      <c r="AC143" s="176"/>
      <c r="AD143" s="176"/>
      <c r="AE143" s="176"/>
      <c r="AF143" s="176"/>
      <c r="AG143" s="176"/>
    </row>
    <row r="144" spans="1:33">
      <c r="A144" s="144">
        <v>1698</v>
      </c>
      <c r="B144" s="222">
        <v>3311.4814999999999</v>
      </c>
      <c r="C144" s="207"/>
      <c r="D144" s="228">
        <f t="shared" si="7"/>
        <v>8234.6830222222216</v>
      </c>
      <c r="E144" s="21">
        <v>0.09</v>
      </c>
      <c r="F144" s="222">
        <v>3690.2</v>
      </c>
      <c r="G144" s="207"/>
      <c r="H144" s="230">
        <f>'Port(consolidated)'!E201*0.848</f>
        <v>9049.1022222222218</v>
      </c>
      <c r="J144" s="176"/>
      <c r="K144" s="176"/>
      <c r="L144" s="177"/>
      <c r="M144" s="177"/>
      <c r="N144" s="132"/>
      <c r="O144" s="145"/>
      <c r="P144" s="132"/>
      <c r="Q144" s="132"/>
      <c r="R144" s="132"/>
      <c r="S144" s="133"/>
      <c r="T144" s="176"/>
      <c r="U144" s="176"/>
      <c r="V144" s="176"/>
      <c r="W144" s="176"/>
      <c r="X144" s="176"/>
      <c r="Y144" s="176"/>
      <c r="Z144" s="176"/>
      <c r="AA144" s="176"/>
      <c r="AB144" s="133"/>
      <c r="AC144" s="176"/>
      <c r="AD144" s="176"/>
      <c r="AE144" s="176"/>
      <c r="AF144" s="176"/>
      <c r="AG144" s="176"/>
    </row>
    <row r="145" spans="1:33">
      <c r="A145" s="144">
        <v>1699</v>
      </c>
      <c r="B145" s="222">
        <v>1941.16</v>
      </c>
      <c r="C145" s="207"/>
      <c r="D145" s="228">
        <f t="shared" si="7"/>
        <v>5349.6287288888889</v>
      </c>
      <c r="E145" s="21">
        <v>0.09</v>
      </c>
      <c r="F145" s="222">
        <v>2158.6</v>
      </c>
      <c r="G145" s="207"/>
      <c r="H145" s="230">
        <f>'Port(consolidated)'!E202*0.848</f>
        <v>5878.7128888888883</v>
      </c>
      <c r="J145" s="176"/>
      <c r="K145" s="176"/>
      <c r="L145" s="177"/>
      <c r="M145" s="177"/>
      <c r="N145" s="132"/>
      <c r="O145" s="145"/>
      <c r="P145" s="132"/>
      <c r="Q145" s="132"/>
      <c r="R145" s="132"/>
      <c r="S145" s="133"/>
      <c r="T145" s="176"/>
      <c r="U145" s="176"/>
      <c r="V145" s="176"/>
      <c r="W145" s="176"/>
      <c r="X145" s="176"/>
      <c r="Y145" s="176"/>
      <c r="Z145" s="176"/>
      <c r="AA145" s="176"/>
      <c r="AB145" s="133"/>
      <c r="AC145" s="176"/>
      <c r="AD145" s="176"/>
      <c r="AE145" s="176"/>
      <c r="AF145" s="176"/>
      <c r="AG145" s="176"/>
    </row>
    <row r="146" spans="1:33">
      <c r="A146" s="144">
        <v>1700</v>
      </c>
      <c r="B146" s="222">
        <v>523.1</v>
      </c>
      <c r="C146" s="207"/>
      <c r="D146" s="228">
        <f t="shared" si="7"/>
        <v>6755.115235555555</v>
      </c>
      <c r="E146" s="21">
        <v>0.09</v>
      </c>
      <c r="F146" s="222">
        <v>606.29999999999995</v>
      </c>
      <c r="G146" s="207"/>
      <c r="H146" s="230">
        <f>'Port(consolidated)'!E203*0.848</f>
        <v>7423.2035555555549</v>
      </c>
      <c r="J146" s="176"/>
      <c r="K146" s="176"/>
      <c r="L146" s="177"/>
      <c r="M146" s="177"/>
      <c r="N146" s="132"/>
      <c r="O146" s="145"/>
      <c r="P146" s="132"/>
      <c r="Q146" s="132"/>
      <c r="R146" s="132"/>
      <c r="S146" s="133"/>
      <c r="T146" s="176"/>
      <c r="U146" s="176"/>
      <c r="V146" s="176"/>
      <c r="W146" s="176"/>
      <c r="X146" s="176"/>
      <c r="Y146" s="176"/>
      <c r="Z146" s="176"/>
      <c r="AA146" s="176"/>
      <c r="AB146" s="133"/>
      <c r="AC146" s="176"/>
      <c r="AD146" s="176"/>
      <c r="AE146" s="176"/>
      <c r="AF146" s="176"/>
      <c r="AG146" s="176"/>
    </row>
    <row r="147" spans="1:33">
      <c r="A147" s="144">
        <v>1701</v>
      </c>
      <c r="B147" s="222">
        <v>210.6</v>
      </c>
      <c r="C147" s="207"/>
      <c r="D147" s="228">
        <f t="shared" si="7"/>
        <v>5484.7156000000004</v>
      </c>
      <c r="E147" s="21">
        <v>0.09</v>
      </c>
      <c r="F147" s="222">
        <v>235.4</v>
      </c>
      <c r="G147" s="207"/>
      <c r="H147" s="230">
        <f>'Port(consolidated)'!E204*0.848</f>
        <v>6027.16</v>
      </c>
      <c r="J147" s="177"/>
      <c r="K147" s="145"/>
      <c r="L147" s="133"/>
      <c r="M147" s="177"/>
      <c r="N147" s="132"/>
      <c r="O147" s="145"/>
      <c r="P147" s="132"/>
      <c r="Q147" s="132"/>
      <c r="R147" s="132"/>
      <c r="S147" s="133"/>
      <c r="T147" s="176"/>
      <c r="U147" s="176"/>
      <c r="V147" s="176"/>
      <c r="W147" s="176"/>
      <c r="X147" s="176"/>
      <c r="Y147" s="176"/>
      <c r="Z147" s="176"/>
      <c r="AA147" s="176"/>
      <c r="AB147" s="133"/>
      <c r="AC147" s="176"/>
      <c r="AD147" s="176"/>
      <c r="AE147" s="176"/>
      <c r="AF147" s="176"/>
      <c r="AG147" s="176"/>
    </row>
    <row r="148" spans="1:33">
      <c r="A148" s="144">
        <v>1702</v>
      </c>
      <c r="B148" s="222">
        <v>0</v>
      </c>
      <c r="C148" s="207"/>
      <c r="D148" s="228">
        <f t="shared" si="7"/>
        <v>5465.0377600000002</v>
      </c>
      <c r="E148" s="21">
        <v>0.09</v>
      </c>
      <c r="F148" s="222">
        <v>0</v>
      </c>
      <c r="G148" s="207"/>
      <c r="H148" s="230">
        <f>'Port(consolidated)'!E205*0.848</f>
        <v>6005.5360000000001</v>
      </c>
      <c r="J148" s="177"/>
      <c r="K148" s="145"/>
      <c r="L148" s="177"/>
      <c r="M148" s="177"/>
      <c r="N148" s="132"/>
      <c r="O148" s="145"/>
      <c r="P148" s="132"/>
      <c r="Q148" s="132"/>
      <c r="R148" s="132"/>
      <c r="S148" s="133"/>
      <c r="T148" s="176"/>
      <c r="U148" s="176"/>
      <c r="V148" s="176"/>
      <c r="W148" s="176"/>
      <c r="X148" s="176"/>
      <c r="Y148" s="176"/>
      <c r="Z148" s="176"/>
      <c r="AA148" s="176"/>
      <c r="AB148" s="133"/>
      <c r="AC148" s="176"/>
      <c r="AD148" s="176"/>
      <c r="AE148" s="176"/>
      <c r="AF148" s="176"/>
      <c r="AG148" s="176"/>
    </row>
    <row r="149" spans="1:33">
      <c r="A149" s="144">
        <v>1703</v>
      </c>
      <c r="B149" s="222">
        <v>0</v>
      </c>
      <c r="C149" s="207"/>
      <c r="D149" s="228">
        <f t="shared" si="7"/>
        <v>5463.8802399999995</v>
      </c>
      <c r="E149" s="21">
        <v>0.09</v>
      </c>
      <c r="F149" s="222">
        <v>0</v>
      </c>
      <c r="G149" s="207"/>
      <c r="H149" s="230">
        <f>'Port(consolidated)'!E206*0.848</f>
        <v>6004.2639999999992</v>
      </c>
      <c r="J149" s="177"/>
      <c r="K149" s="145"/>
      <c r="L149" s="177"/>
      <c r="M149" s="177"/>
      <c r="N149" s="132"/>
      <c r="O149" s="145"/>
      <c r="P149" s="132"/>
      <c r="Q149" s="132"/>
      <c r="R149" s="132"/>
      <c r="S149" s="133"/>
      <c r="T149" s="176"/>
      <c r="U149" s="176"/>
      <c r="V149" s="176"/>
      <c r="W149" s="176"/>
      <c r="X149" s="176"/>
      <c r="Y149" s="176"/>
      <c r="Z149" s="176"/>
      <c r="AA149" s="176"/>
      <c r="AB149" s="133"/>
      <c r="AC149" s="176"/>
      <c r="AD149" s="176"/>
      <c r="AE149" s="176"/>
      <c r="AF149" s="176"/>
      <c r="AG149" s="176"/>
    </row>
    <row r="150" spans="1:33">
      <c r="A150" s="144">
        <v>1704</v>
      </c>
      <c r="B150" s="222">
        <v>0</v>
      </c>
      <c r="C150" s="207"/>
      <c r="D150" s="228">
        <f t="shared" si="7"/>
        <v>4975.9855600000001</v>
      </c>
      <c r="E150" s="21">
        <v>0.09</v>
      </c>
      <c r="F150" s="222">
        <v>0</v>
      </c>
      <c r="G150" s="207"/>
      <c r="H150" s="230">
        <f>'Port(consolidated)'!E207*0.848</f>
        <v>5468.116</v>
      </c>
      <c r="J150" s="177"/>
      <c r="K150" s="145"/>
      <c r="L150" s="177"/>
      <c r="M150" s="177"/>
      <c r="N150" s="177"/>
      <c r="O150" s="145"/>
      <c r="P150" s="132"/>
      <c r="Q150" s="132"/>
      <c r="R150" s="132"/>
      <c r="S150" s="133"/>
      <c r="T150" s="176"/>
      <c r="U150" s="176"/>
      <c r="V150" s="176"/>
      <c r="W150" s="176"/>
      <c r="X150" s="176"/>
      <c r="Y150" s="176"/>
      <c r="Z150" s="176"/>
      <c r="AA150" s="176"/>
      <c r="AB150" s="133"/>
      <c r="AC150" s="176"/>
      <c r="AD150" s="176"/>
      <c r="AE150" s="176"/>
      <c r="AF150" s="176"/>
      <c r="AG150" s="176"/>
    </row>
    <row r="151" spans="1:33">
      <c r="A151" s="144">
        <v>1705</v>
      </c>
      <c r="B151" s="222">
        <v>0</v>
      </c>
      <c r="C151" s="207"/>
      <c r="D151" s="228">
        <f t="shared" si="7"/>
        <v>4149.0339800000002</v>
      </c>
      <c r="E151" s="21">
        <v>0.09</v>
      </c>
      <c r="F151" s="222">
        <v>0</v>
      </c>
      <c r="G151" s="207"/>
      <c r="H151" s="230">
        <f>'Port(consolidated)'!E208*0.848</f>
        <v>4559.3779999999997</v>
      </c>
      <c r="J151" s="177"/>
      <c r="K151" s="145"/>
      <c r="L151" s="177"/>
      <c r="M151" s="177"/>
      <c r="N151" s="132"/>
      <c r="O151" s="145"/>
      <c r="P151" s="132"/>
      <c r="Q151" s="132"/>
      <c r="R151" s="132"/>
      <c r="S151" s="133"/>
      <c r="T151" s="176"/>
      <c r="U151" s="176"/>
      <c r="V151" s="176"/>
      <c r="W151" s="176"/>
      <c r="X151" s="176"/>
      <c r="Y151" s="176"/>
      <c r="Z151" s="176"/>
      <c r="AA151" s="176"/>
      <c r="AB151" s="133"/>
      <c r="AC151" s="176"/>
      <c r="AD151" s="176"/>
      <c r="AE151" s="176"/>
      <c r="AF151" s="176"/>
      <c r="AG151" s="176"/>
    </row>
    <row r="152" spans="1:33">
      <c r="A152" s="144">
        <v>1706</v>
      </c>
      <c r="B152" s="222">
        <v>0</v>
      </c>
      <c r="C152" s="207"/>
      <c r="D152" s="228">
        <f t="shared" si="7"/>
        <v>4640.9799800000001</v>
      </c>
      <c r="E152" s="21">
        <v>0.09</v>
      </c>
      <c r="F152" s="222">
        <v>0</v>
      </c>
      <c r="G152" s="207"/>
      <c r="H152" s="230">
        <f>'Port(consolidated)'!E209*0.848</f>
        <v>5099.9780000000001</v>
      </c>
      <c r="J152" s="177"/>
      <c r="K152" s="145"/>
      <c r="L152" s="177"/>
      <c r="M152" s="177"/>
      <c r="N152" s="132"/>
      <c r="O152" s="145"/>
      <c r="P152" s="132"/>
      <c r="Q152" s="132"/>
      <c r="R152" s="132"/>
      <c r="S152" s="133"/>
      <c r="T152" s="176"/>
      <c r="U152" s="176"/>
      <c r="V152" s="176"/>
      <c r="W152" s="176"/>
      <c r="X152" s="176"/>
      <c r="Y152" s="176"/>
      <c r="Z152" s="176"/>
      <c r="AA152" s="176"/>
      <c r="AB152" s="133"/>
      <c r="AC152" s="176"/>
      <c r="AD152" s="176"/>
      <c r="AE152" s="176"/>
      <c r="AF152" s="176"/>
      <c r="AG152" s="176"/>
    </row>
    <row r="153" spans="1:33">
      <c r="A153" s="144">
        <v>1707</v>
      </c>
      <c r="B153" s="222">
        <v>0</v>
      </c>
      <c r="C153" s="207"/>
      <c r="D153" s="228">
        <f t="shared" si="7"/>
        <v>7583.1064399999996</v>
      </c>
      <c r="E153" s="21">
        <v>0.09</v>
      </c>
      <c r="F153" s="222">
        <v>0</v>
      </c>
      <c r="G153" s="207"/>
      <c r="H153" s="230">
        <f>'Port(consolidated)'!E210*0.848</f>
        <v>8333.0839999999989</v>
      </c>
      <c r="J153" s="27"/>
      <c r="K153" s="27"/>
      <c r="L153" s="27"/>
      <c r="M153" s="177"/>
      <c r="N153" s="132"/>
      <c r="O153" s="145"/>
      <c r="P153" s="132"/>
      <c r="Q153" s="132"/>
      <c r="R153" s="132"/>
      <c r="S153" s="133"/>
      <c r="T153" s="176"/>
      <c r="U153" s="176"/>
      <c r="V153" s="176"/>
      <c r="W153" s="176"/>
      <c r="X153" s="176"/>
      <c r="Y153" s="176"/>
      <c r="Z153" s="176"/>
      <c r="AA153" s="176"/>
      <c r="AB153" s="133"/>
      <c r="AC153" s="176"/>
      <c r="AD153" s="176"/>
      <c r="AE153" s="176"/>
      <c r="AF153" s="176"/>
      <c r="AG153" s="176"/>
    </row>
    <row r="154" spans="1:33">
      <c r="A154" s="144">
        <v>1708</v>
      </c>
      <c r="B154" s="222">
        <v>0</v>
      </c>
      <c r="C154" s="207"/>
      <c r="D154" s="228">
        <f t="shared" si="7"/>
        <v>4848.7548199999992</v>
      </c>
      <c r="E154" s="21">
        <v>0.09</v>
      </c>
      <c r="F154" s="222">
        <v>0</v>
      </c>
      <c r="G154" s="207"/>
      <c r="H154" s="230">
        <f>'Port(consolidated)'!E211*0.848</f>
        <v>5328.3019999999988</v>
      </c>
      <c r="J154" s="27" t="s">
        <v>308</v>
      </c>
      <c r="K154" s="27"/>
      <c r="L154" s="27" t="s">
        <v>310</v>
      </c>
      <c r="M154" s="177"/>
      <c r="N154" s="132"/>
      <c r="O154" s="145"/>
      <c r="P154" s="132"/>
      <c r="Q154" s="132"/>
      <c r="R154" s="132"/>
      <c r="S154" s="133"/>
      <c r="T154" s="176"/>
      <c r="U154" s="176"/>
      <c r="V154" s="176"/>
      <c r="W154" s="176"/>
      <c r="X154" s="176"/>
      <c r="Y154" s="176"/>
      <c r="Z154" s="176"/>
      <c r="AA154" s="176"/>
      <c r="AB154" s="133"/>
      <c r="AC154" s="176"/>
      <c r="AD154" s="176"/>
      <c r="AE154" s="176"/>
      <c r="AF154" s="176"/>
      <c r="AG154" s="176"/>
    </row>
    <row r="155" spans="1:33">
      <c r="A155" s="144">
        <v>1709</v>
      </c>
      <c r="B155" s="222">
        <v>357</v>
      </c>
      <c r="C155" s="207"/>
      <c r="D155" s="228">
        <f t="shared" si="7"/>
        <v>5100.3225000000002</v>
      </c>
      <c r="E155" s="21">
        <v>0.09</v>
      </c>
      <c r="F155" s="222">
        <v>388</v>
      </c>
      <c r="G155" s="207"/>
      <c r="H155" s="230">
        <f>'Port(consolidated)'!E212*0.848</f>
        <v>5604.75</v>
      </c>
      <c r="J155" s="1" t="s">
        <v>19</v>
      </c>
      <c r="K155" s="1" t="s">
        <v>316</v>
      </c>
      <c r="L155" s="1" t="s">
        <v>311</v>
      </c>
      <c r="M155" s="177"/>
      <c r="N155" s="132"/>
      <c r="O155" s="145"/>
      <c r="P155" s="132"/>
      <c r="Q155" s="132"/>
      <c r="R155" s="132"/>
      <c r="S155" s="133"/>
      <c r="T155" s="176"/>
      <c r="U155" s="176"/>
      <c r="V155" s="176"/>
      <c r="W155" s="176"/>
      <c r="X155" s="176"/>
      <c r="Y155" s="176"/>
      <c r="Z155" s="176"/>
      <c r="AA155" s="176"/>
      <c r="AB155" s="133"/>
      <c r="AC155" s="176"/>
      <c r="AD155" s="176"/>
      <c r="AE155" s="176"/>
      <c r="AF155" s="176"/>
      <c r="AG155" s="176"/>
    </row>
    <row r="156" spans="1:33">
      <c r="A156" s="144">
        <v>1710</v>
      </c>
      <c r="B156" s="222">
        <v>0</v>
      </c>
      <c r="C156" s="207"/>
      <c r="D156" s="228">
        <f t="shared" si="7"/>
        <v>5148.9383399999997</v>
      </c>
      <c r="E156" s="21">
        <v>0.08</v>
      </c>
      <c r="F156" s="222">
        <v>0</v>
      </c>
      <c r="G156" s="207"/>
      <c r="H156" s="230">
        <f>'Port(consolidated)'!E213*0.848</f>
        <v>5658.1739999999991</v>
      </c>
      <c r="J156" s="212"/>
      <c r="K156" s="213">
        <v>0</v>
      </c>
      <c r="L156" s="214">
        <f>(0.0533760844964164*D156)/(1-E156)</f>
        <v>298.72844337247602</v>
      </c>
      <c r="M156" s="13"/>
      <c r="N156" s="168"/>
    </row>
    <row r="157" spans="1:33">
      <c r="A157" s="144">
        <v>1711</v>
      </c>
      <c r="B157" s="222">
        <v>0</v>
      </c>
      <c r="C157" s="207"/>
      <c r="D157" s="228">
        <v>4000</v>
      </c>
      <c r="E157" s="21">
        <v>0.08</v>
      </c>
      <c r="F157" s="222">
        <v>0</v>
      </c>
      <c r="G157" s="207"/>
      <c r="H157" s="228">
        <f>D157/0.92</f>
        <v>4347.826086956522</v>
      </c>
      <c r="J157" s="212"/>
      <c r="K157" s="213">
        <v>0</v>
      </c>
      <c r="L157" s="214">
        <f t="shared" ref="L157:L162" si="8">(0.0533760844964164*D157)/(1-E157)</f>
        <v>232.06993259311477</v>
      </c>
      <c r="M157" s="13"/>
      <c r="N157" s="168"/>
    </row>
    <row r="158" spans="1:33">
      <c r="A158" s="144">
        <v>1712</v>
      </c>
      <c r="B158" s="222">
        <v>0</v>
      </c>
      <c r="C158" s="207"/>
      <c r="D158" s="228">
        <v>4000</v>
      </c>
      <c r="E158" s="21">
        <v>0.08</v>
      </c>
      <c r="F158" s="222">
        <v>0</v>
      </c>
      <c r="G158" s="207"/>
      <c r="H158" s="228">
        <f t="shared" ref="H158:H166" si="9">D158/0.92</f>
        <v>4347.826086956522</v>
      </c>
      <c r="J158" s="212"/>
      <c r="K158" s="213">
        <v>0</v>
      </c>
      <c r="L158" s="214">
        <f t="shared" si="8"/>
        <v>232.06993259311477</v>
      </c>
      <c r="M158" s="13"/>
      <c r="N158" s="168"/>
    </row>
    <row r="159" spans="1:33">
      <c r="A159" s="144">
        <v>1713</v>
      </c>
      <c r="B159" s="222">
        <v>0</v>
      </c>
      <c r="C159" s="207"/>
      <c r="D159" s="228">
        <v>4000</v>
      </c>
      <c r="E159" s="21">
        <v>0.08</v>
      </c>
      <c r="F159" s="222">
        <v>0</v>
      </c>
      <c r="G159" s="207"/>
      <c r="H159" s="228">
        <f t="shared" si="9"/>
        <v>4347.826086956522</v>
      </c>
      <c r="J159" s="212"/>
      <c r="K159" s="213">
        <v>0</v>
      </c>
      <c r="L159" s="214">
        <f t="shared" si="8"/>
        <v>232.06993259311477</v>
      </c>
      <c r="M159" s="13"/>
      <c r="N159" s="13"/>
    </row>
    <row r="160" spans="1:33">
      <c r="A160" s="144">
        <v>1714</v>
      </c>
      <c r="B160" s="222">
        <v>0</v>
      </c>
      <c r="C160" s="207"/>
      <c r="D160" s="228">
        <v>4000</v>
      </c>
      <c r="E160" s="21">
        <v>0.08</v>
      </c>
      <c r="F160" s="222">
        <v>0</v>
      </c>
      <c r="G160" s="207"/>
      <c r="H160" s="228">
        <f t="shared" si="9"/>
        <v>4347.826086956522</v>
      </c>
      <c r="J160" s="212"/>
      <c r="K160" s="213">
        <v>0</v>
      </c>
      <c r="L160" s="214">
        <f t="shared" si="8"/>
        <v>232.06993259311477</v>
      </c>
      <c r="M160" s="13"/>
      <c r="N160" s="13"/>
    </row>
    <row r="161" spans="1:14">
      <c r="A161" s="144">
        <v>1715</v>
      </c>
      <c r="B161" s="222">
        <v>714</v>
      </c>
      <c r="C161" s="207"/>
      <c r="D161" s="228">
        <v>4000</v>
      </c>
      <c r="E161" s="21">
        <v>0.08</v>
      </c>
      <c r="F161" s="222">
        <v>776</v>
      </c>
      <c r="G161" s="207"/>
      <c r="H161" s="228">
        <f t="shared" si="9"/>
        <v>4347.826086956522</v>
      </c>
      <c r="J161" s="212">
        <v>357</v>
      </c>
      <c r="K161" s="213">
        <v>714</v>
      </c>
      <c r="L161" s="214">
        <f t="shared" si="8"/>
        <v>232.06993259311477</v>
      </c>
      <c r="M161" s="13"/>
      <c r="N161" s="13"/>
    </row>
    <row r="162" spans="1:14">
      <c r="A162" s="144">
        <v>1716</v>
      </c>
      <c r="B162" s="222">
        <v>357</v>
      </c>
      <c r="C162" s="207"/>
      <c r="D162" s="228">
        <v>4000</v>
      </c>
      <c r="E162" s="21">
        <v>0.08</v>
      </c>
      <c r="F162" s="222">
        <v>388</v>
      </c>
      <c r="G162" s="207"/>
      <c r="H162" s="228">
        <f t="shared" si="9"/>
        <v>4347.826086956522</v>
      </c>
      <c r="J162" s="212">
        <v>753</v>
      </c>
      <c r="K162" s="213">
        <v>753</v>
      </c>
      <c r="L162" s="214">
        <f t="shared" si="8"/>
        <v>232.06993259311477</v>
      </c>
      <c r="M162" s="13"/>
      <c r="N162" s="13"/>
    </row>
    <row r="163" spans="1:14">
      <c r="A163" s="144">
        <v>1717</v>
      </c>
      <c r="B163" s="225">
        <v>0</v>
      </c>
      <c r="C163" s="207"/>
      <c r="D163" s="228">
        <v>4000</v>
      </c>
      <c r="E163" s="21">
        <v>0.08</v>
      </c>
      <c r="F163" s="222">
        <v>0</v>
      </c>
      <c r="G163" s="207"/>
      <c r="H163" s="228">
        <f t="shared" si="9"/>
        <v>4347.826086956522</v>
      </c>
      <c r="J163" s="212"/>
      <c r="K163" s="213">
        <v>0</v>
      </c>
      <c r="L163" s="214">
        <f>(0.0533760844964164*D163)/(1-E163)</f>
        <v>232.06993259311477</v>
      </c>
      <c r="M163" s="13"/>
      <c r="N163" s="13"/>
    </row>
    <row r="164" spans="1:14">
      <c r="A164" s="144">
        <v>1718</v>
      </c>
      <c r="B164" s="225">
        <v>780</v>
      </c>
      <c r="C164" s="207"/>
      <c r="D164" s="228">
        <v>4000</v>
      </c>
      <c r="E164" s="21">
        <v>0.08</v>
      </c>
      <c r="F164" s="225">
        <v>866</v>
      </c>
      <c r="G164" s="207"/>
      <c r="H164" s="228">
        <f t="shared" si="9"/>
        <v>4347.826086956522</v>
      </c>
      <c r="J164" s="212"/>
      <c r="K164" s="213">
        <v>422</v>
      </c>
      <c r="L164" s="214">
        <f t="shared" ref="L164:L220" si="10">(J164/K164)*H164</f>
        <v>0</v>
      </c>
      <c r="M164" s="13"/>
      <c r="N164" s="13"/>
    </row>
    <row r="165" spans="1:14">
      <c r="A165" s="144">
        <v>1719</v>
      </c>
      <c r="B165" s="225">
        <v>1355</v>
      </c>
      <c r="C165" s="207"/>
      <c r="D165" s="228">
        <v>4000</v>
      </c>
      <c r="E165" s="21">
        <v>0.08</v>
      </c>
      <c r="F165" s="225">
        <v>1477</v>
      </c>
      <c r="G165" s="207"/>
      <c r="H165" s="228">
        <f t="shared" si="9"/>
        <v>4347.826086956522</v>
      </c>
      <c r="J165" s="212">
        <v>357</v>
      </c>
      <c r="K165" s="213">
        <v>1355</v>
      </c>
      <c r="L165" s="214">
        <f t="shared" si="10"/>
        <v>1145.5158029841168</v>
      </c>
      <c r="M165" s="13"/>
      <c r="N165" s="13"/>
    </row>
    <row r="166" spans="1:14">
      <c r="A166" s="144">
        <v>1720</v>
      </c>
      <c r="B166" s="225">
        <v>3144</v>
      </c>
      <c r="C166" s="207"/>
      <c r="D166" s="228">
        <v>4000</v>
      </c>
      <c r="E166" s="21">
        <v>0.08</v>
      </c>
      <c r="F166" s="225">
        <v>3443</v>
      </c>
      <c r="G166" s="207"/>
      <c r="H166" s="228">
        <f t="shared" si="9"/>
        <v>4347.826086956522</v>
      </c>
      <c r="J166" s="212"/>
      <c r="K166" s="213">
        <v>2849</v>
      </c>
      <c r="L166" s="214">
        <f t="shared" si="10"/>
        <v>0</v>
      </c>
      <c r="M166" s="13"/>
      <c r="N166" s="13"/>
    </row>
    <row r="167" spans="1:14">
      <c r="A167" s="144">
        <v>1721</v>
      </c>
      <c r="B167" s="225">
        <v>2496</v>
      </c>
      <c r="C167" s="207"/>
      <c r="D167" s="224">
        <f>B167</f>
        <v>2496</v>
      </c>
      <c r="E167" s="21"/>
      <c r="F167" s="225">
        <v>2730</v>
      </c>
      <c r="G167" s="207"/>
      <c r="H167" s="224">
        <f>F167</f>
        <v>2730</v>
      </c>
      <c r="J167" s="212">
        <v>209</v>
      </c>
      <c r="K167" s="213">
        <v>2853</v>
      </c>
      <c r="L167" s="214">
        <f t="shared" si="10"/>
        <v>199.98948475289168</v>
      </c>
      <c r="M167" s="13"/>
      <c r="N167" s="13"/>
    </row>
    <row r="168" spans="1:14">
      <c r="A168" s="144">
        <v>1722</v>
      </c>
      <c r="B168" s="225">
        <v>3482</v>
      </c>
      <c r="C168" s="207"/>
      <c r="D168" s="224">
        <f t="shared" ref="D168:D230" si="11">B168</f>
        <v>3482</v>
      </c>
      <c r="E168" s="21"/>
      <c r="F168" s="225">
        <v>3784</v>
      </c>
      <c r="G168" s="207"/>
      <c r="H168" s="224">
        <f t="shared" ref="H168:H230" si="12">F168</f>
        <v>3784</v>
      </c>
      <c r="J168" s="214"/>
      <c r="K168" s="213">
        <v>3125</v>
      </c>
      <c r="L168" s="214">
        <f t="shared" si="10"/>
        <v>0</v>
      </c>
      <c r="M168" s="13"/>
      <c r="N168" s="13"/>
    </row>
    <row r="169" spans="1:14">
      <c r="A169" s="144">
        <v>1723</v>
      </c>
      <c r="B169" s="225">
        <v>1840</v>
      </c>
      <c r="C169" s="207"/>
      <c r="D169" s="224">
        <f t="shared" si="11"/>
        <v>1840</v>
      </c>
      <c r="E169" s="21"/>
      <c r="F169" s="225">
        <v>2044</v>
      </c>
      <c r="G169" s="207"/>
      <c r="H169" s="224">
        <f t="shared" si="12"/>
        <v>2044</v>
      </c>
      <c r="J169" s="212">
        <v>412</v>
      </c>
      <c r="K169" s="213">
        <v>2197</v>
      </c>
      <c r="L169" s="215">
        <v>456.11484435297143</v>
      </c>
      <c r="M169" s="13"/>
      <c r="N169" s="13"/>
    </row>
    <row r="170" spans="1:14">
      <c r="A170" s="144">
        <v>1724</v>
      </c>
      <c r="B170" s="225">
        <v>4893</v>
      </c>
      <c r="C170" s="207"/>
      <c r="D170" s="224">
        <f t="shared" si="11"/>
        <v>4893</v>
      </c>
      <c r="E170" s="21"/>
      <c r="F170" s="225">
        <v>5509</v>
      </c>
      <c r="G170" s="207"/>
      <c r="H170" s="224">
        <f t="shared" si="12"/>
        <v>5509</v>
      </c>
      <c r="J170" s="212">
        <v>845</v>
      </c>
      <c r="K170" s="213">
        <v>4893</v>
      </c>
      <c r="L170" s="214">
        <f t="shared" si="10"/>
        <v>951.3805436337625</v>
      </c>
      <c r="M170" s="13"/>
      <c r="N170" s="13"/>
    </row>
    <row r="171" spans="1:14">
      <c r="A171" s="144">
        <v>1725</v>
      </c>
      <c r="B171" s="225">
        <v>4462</v>
      </c>
      <c r="C171" s="207"/>
      <c r="D171" s="224">
        <f t="shared" si="11"/>
        <v>4462</v>
      </c>
      <c r="E171" s="21"/>
      <c r="F171" s="225">
        <v>4894</v>
      </c>
      <c r="G171" s="207"/>
      <c r="H171" s="224">
        <f t="shared" si="12"/>
        <v>4894</v>
      </c>
      <c r="J171" s="212">
        <v>633</v>
      </c>
      <c r="K171" s="213">
        <v>4819</v>
      </c>
      <c r="L171" s="215">
        <v>693.8286170546985</v>
      </c>
      <c r="M171" s="13"/>
      <c r="N171" s="13"/>
    </row>
    <row r="172" spans="1:14">
      <c r="A172" s="144">
        <v>1726</v>
      </c>
      <c r="B172" s="225">
        <v>4582</v>
      </c>
      <c r="C172" s="207"/>
      <c r="D172" s="224">
        <f t="shared" si="11"/>
        <v>4582</v>
      </c>
      <c r="E172" s="21"/>
      <c r="F172" s="225">
        <v>5015</v>
      </c>
      <c r="G172" s="207"/>
      <c r="H172" s="224">
        <f t="shared" si="12"/>
        <v>5015</v>
      </c>
      <c r="J172" s="212">
        <v>285</v>
      </c>
      <c r="K172" s="213">
        <v>4939</v>
      </c>
      <c r="L172" s="214">
        <f t="shared" si="10"/>
        <v>289.38550313828711</v>
      </c>
      <c r="M172" s="13"/>
      <c r="N172" s="13"/>
    </row>
    <row r="173" spans="1:14">
      <c r="A173" s="144">
        <v>1727</v>
      </c>
      <c r="B173" s="225">
        <v>6263</v>
      </c>
      <c r="C173" s="207"/>
      <c r="D173" s="224">
        <f t="shared" si="11"/>
        <v>6263</v>
      </c>
      <c r="E173" s="21"/>
      <c r="F173" s="225">
        <v>6867</v>
      </c>
      <c r="G173" s="207"/>
      <c r="H173" s="224">
        <f t="shared" si="12"/>
        <v>6867</v>
      </c>
      <c r="J173" s="212">
        <v>723</v>
      </c>
      <c r="K173" s="213">
        <v>5858</v>
      </c>
      <c r="L173" s="214">
        <f t="shared" si="10"/>
        <v>847.53175145100715</v>
      </c>
      <c r="M173" s="13"/>
      <c r="N173" s="13"/>
    </row>
    <row r="174" spans="1:14">
      <c r="A174" s="144">
        <v>1728</v>
      </c>
      <c r="B174" s="225">
        <v>3096</v>
      </c>
      <c r="C174" s="207"/>
      <c r="D174" s="224">
        <f t="shared" si="11"/>
        <v>3096</v>
      </c>
      <c r="E174" s="21"/>
      <c r="F174" s="225">
        <v>3408</v>
      </c>
      <c r="G174" s="207"/>
      <c r="H174" s="224">
        <f t="shared" si="12"/>
        <v>3408</v>
      </c>
      <c r="J174" s="212">
        <v>1102</v>
      </c>
      <c r="K174" s="213">
        <v>2739</v>
      </c>
      <c r="L174" s="214">
        <f t="shared" si="10"/>
        <v>1371.1631982475355</v>
      </c>
      <c r="M174" s="13"/>
      <c r="N174" s="13"/>
    </row>
    <row r="175" spans="1:14">
      <c r="A175" s="144">
        <v>1729</v>
      </c>
      <c r="B175" s="225">
        <v>3570</v>
      </c>
      <c r="C175" s="207"/>
      <c r="D175" s="224">
        <f t="shared" si="11"/>
        <v>3570</v>
      </c>
      <c r="E175" s="21"/>
      <c r="F175" s="225">
        <v>3880</v>
      </c>
      <c r="G175" s="207"/>
      <c r="H175" s="224">
        <f t="shared" si="12"/>
        <v>3880</v>
      </c>
      <c r="J175" s="212"/>
      <c r="K175" s="213">
        <v>2856</v>
      </c>
      <c r="L175" s="214">
        <f t="shared" si="10"/>
        <v>0</v>
      </c>
      <c r="M175" s="13"/>
      <c r="N175" s="13"/>
    </row>
    <row r="176" spans="1:14">
      <c r="A176" s="144">
        <v>1730</v>
      </c>
      <c r="B176" s="225">
        <v>2960</v>
      </c>
      <c r="C176" s="207"/>
      <c r="D176" s="224">
        <f t="shared" si="11"/>
        <v>2960</v>
      </c>
      <c r="E176" s="21"/>
      <c r="F176" s="225">
        <v>3217</v>
      </c>
      <c r="G176" s="207"/>
      <c r="H176" s="224">
        <f t="shared" si="12"/>
        <v>3217</v>
      </c>
      <c r="J176" s="212"/>
      <c r="K176" s="213">
        <v>2960</v>
      </c>
      <c r="L176" s="214">
        <f t="shared" si="10"/>
        <v>0</v>
      </c>
      <c r="M176" s="13"/>
      <c r="N176" s="13"/>
    </row>
    <row r="177" spans="1:14">
      <c r="A177" s="144">
        <v>1731</v>
      </c>
      <c r="B177" s="225">
        <v>1347</v>
      </c>
      <c r="C177" s="207"/>
      <c r="D177" s="224">
        <f t="shared" si="11"/>
        <v>1347</v>
      </c>
      <c r="E177" s="21"/>
      <c r="F177" s="225">
        <v>1482</v>
      </c>
      <c r="G177" s="207"/>
      <c r="H177" s="224">
        <f t="shared" si="12"/>
        <v>1482</v>
      </c>
      <c r="J177" s="212">
        <v>276</v>
      </c>
      <c r="K177" s="213">
        <v>1347</v>
      </c>
      <c r="L177" s="214">
        <f t="shared" si="10"/>
        <v>303.66146993318483</v>
      </c>
      <c r="M177" s="13"/>
      <c r="N177" s="13"/>
    </row>
    <row r="178" spans="1:14">
      <c r="A178" s="144">
        <v>1732</v>
      </c>
      <c r="B178" s="225">
        <v>1428</v>
      </c>
      <c r="C178" s="207"/>
      <c r="D178" s="224">
        <f t="shared" si="11"/>
        <v>1428</v>
      </c>
      <c r="E178" s="21"/>
      <c r="F178" s="225">
        <v>1552</v>
      </c>
      <c r="G178" s="207"/>
      <c r="H178" s="224">
        <f t="shared" si="12"/>
        <v>1552</v>
      </c>
      <c r="J178" s="212"/>
      <c r="K178" s="213">
        <v>1428</v>
      </c>
      <c r="L178" s="214">
        <f t="shared" si="10"/>
        <v>0</v>
      </c>
      <c r="M178" s="13"/>
      <c r="N178" s="13"/>
    </row>
    <row r="179" spans="1:14">
      <c r="A179" s="144">
        <v>1733</v>
      </c>
      <c r="B179" s="225">
        <v>3035</v>
      </c>
      <c r="C179" s="207"/>
      <c r="D179" s="224">
        <f t="shared" si="11"/>
        <v>3035</v>
      </c>
      <c r="E179" s="21"/>
      <c r="F179" s="225">
        <v>3300</v>
      </c>
      <c r="G179" s="207"/>
      <c r="H179" s="224">
        <f t="shared" si="12"/>
        <v>3300</v>
      </c>
      <c r="J179" s="212"/>
      <c r="K179" s="213">
        <v>3035</v>
      </c>
      <c r="L179" s="214">
        <f t="shared" si="10"/>
        <v>0</v>
      </c>
      <c r="M179" s="13"/>
      <c r="N179" s="13"/>
    </row>
    <row r="180" spans="1:14">
      <c r="A180" s="144">
        <v>1734</v>
      </c>
      <c r="B180" s="225">
        <v>3358</v>
      </c>
      <c r="C180" s="207"/>
      <c r="D180" s="224">
        <f t="shared" si="11"/>
        <v>3358</v>
      </c>
      <c r="E180" s="21"/>
      <c r="F180" s="225">
        <v>3752</v>
      </c>
      <c r="G180" s="207"/>
      <c r="H180" s="224">
        <f t="shared" si="12"/>
        <v>3752</v>
      </c>
      <c r="J180" s="212">
        <v>757</v>
      </c>
      <c r="K180" s="213">
        <v>2899</v>
      </c>
      <c r="L180" s="214">
        <f t="shared" si="10"/>
        <v>979.73922042083484</v>
      </c>
      <c r="M180" s="13"/>
      <c r="N180" s="13"/>
    </row>
    <row r="181" spans="1:14">
      <c r="A181" s="144">
        <v>1735</v>
      </c>
      <c r="B181" s="225">
        <v>3035</v>
      </c>
      <c r="C181" s="207"/>
      <c r="D181" s="224">
        <f t="shared" si="11"/>
        <v>3035</v>
      </c>
      <c r="E181" s="21"/>
      <c r="F181" s="225">
        <v>3300</v>
      </c>
      <c r="G181" s="207"/>
      <c r="H181" s="224">
        <f t="shared" si="12"/>
        <v>3300</v>
      </c>
      <c r="J181" s="212"/>
      <c r="K181" s="213">
        <v>2856</v>
      </c>
      <c r="L181" s="214">
        <f t="shared" si="10"/>
        <v>0</v>
      </c>
      <c r="M181" s="13"/>
      <c r="N181" s="13"/>
    </row>
    <row r="182" spans="1:14">
      <c r="A182" s="144">
        <v>1736</v>
      </c>
      <c r="B182" s="225">
        <v>2142</v>
      </c>
      <c r="C182" s="207"/>
      <c r="D182" s="224">
        <f t="shared" si="11"/>
        <v>2142</v>
      </c>
      <c r="E182" s="21"/>
      <c r="F182" s="225">
        <v>2328</v>
      </c>
      <c r="G182" s="207"/>
      <c r="H182" s="224">
        <f t="shared" si="12"/>
        <v>2328</v>
      </c>
      <c r="J182" s="212">
        <v>714</v>
      </c>
      <c r="K182" s="213">
        <v>2142</v>
      </c>
      <c r="L182" s="214">
        <f t="shared" si="10"/>
        <v>776</v>
      </c>
      <c r="M182" s="13"/>
      <c r="N182" s="13"/>
    </row>
    <row r="183" spans="1:14">
      <c r="A183" s="144">
        <v>1737</v>
      </c>
      <c r="B183" s="225">
        <v>1746</v>
      </c>
      <c r="C183" s="207"/>
      <c r="D183" s="224">
        <f t="shared" si="11"/>
        <v>1746</v>
      </c>
      <c r="E183" s="21"/>
      <c r="F183" s="225">
        <v>1930</v>
      </c>
      <c r="G183" s="207"/>
      <c r="H183" s="224">
        <f t="shared" si="12"/>
        <v>1930</v>
      </c>
      <c r="J183" s="212">
        <v>676</v>
      </c>
      <c r="K183" s="213">
        <v>1747</v>
      </c>
      <c r="L183" s="214">
        <f t="shared" si="10"/>
        <v>746.81167716084724</v>
      </c>
      <c r="M183" s="13"/>
      <c r="N183" s="13"/>
    </row>
    <row r="184" spans="1:14">
      <c r="A184" s="144">
        <v>1738</v>
      </c>
      <c r="B184" s="225">
        <v>974</v>
      </c>
      <c r="C184" s="207"/>
      <c r="D184" s="224">
        <f t="shared" si="11"/>
        <v>974</v>
      </c>
      <c r="E184" s="21"/>
      <c r="F184" s="225">
        <v>1071</v>
      </c>
      <c r="G184" s="207"/>
      <c r="H184" s="224">
        <f t="shared" si="12"/>
        <v>1071</v>
      </c>
      <c r="J184" s="212">
        <v>2713</v>
      </c>
      <c r="K184" s="213">
        <v>3035</v>
      </c>
      <c r="L184" s="215">
        <v>3054.4714991762767</v>
      </c>
      <c r="M184" s="13"/>
      <c r="N184" s="13"/>
    </row>
    <row r="185" spans="1:14">
      <c r="A185" s="144">
        <v>1739</v>
      </c>
      <c r="B185" s="225">
        <v>986</v>
      </c>
      <c r="C185" s="207"/>
      <c r="D185" s="224">
        <f t="shared" si="11"/>
        <v>986</v>
      </c>
      <c r="E185" s="21"/>
      <c r="F185" s="225">
        <v>1077</v>
      </c>
      <c r="G185" s="207"/>
      <c r="H185" s="224">
        <f t="shared" si="12"/>
        <v>1077</v>
      </c>
      <c r="J185" s="212">
        <v>1315</v>
      </c>
      <c r="K185" s="213">
        <v>1315</v>
      </c>
      <c r="L185" s="215">
        <v>1456.2694348327566</v>
      </c>
      <c r="M185" s="13"/>
      <c r="N185" s="13"/>
    </row>
    <row r="186" spans="1:14">
      <c r="A186" s="144">
        <v>1740</v>
      </c>
      <c r="B186" s="225">
        <v>2081</v>
      </c>
      <c r="C186" s="207"/>
      <c r="D186" s="224">
        <f t="shared" si="11"/>
        <v>2081</v>
      </c>
      <c r="E186" s="21"/>
      <c r="F186" s="225">
        <v>2298</v>
      </c>
      <c r="G186" s="207"/>
      <c r="H186" s="224">
        <f t="shared" si="12"/>
        <v>2298</v>
      </c>
      <c r="J186" s="212">
        <v>1663</v>
      </c>
      <c r="K186" s="213">
        <v>2734</v>
      </c>
      <c r="L186" s="215">
        <v>1842.438551572787</v>
      </c>
      <c r="M186" s="13"/>
      <c r="N186" s="13"/>
    </row>
    <row r="187" spans="1:14">
      <c r="A187" s="144">
        <v>1741</v>
      </c>
      <c r="B187" s="225">
        <v>1298</v>
      </c>
      <c r="C187" s="207"/>
      <c r="D187" s="224">
        <f t="shared" si="11"/>
        <v>1298</v>
      </c>
      <c r="E187" s="21"/>
      <c r="F187" s="225">
        <v>1464</v>
      </c>
      <c r="G187" s="207"/>
      <c r="H187" s="224">
        <f t="shared" si="12"/>
        <v>1464</v>
      </c>
      <c r="J187" s="212">
        <v>1289</v>
      </c>
      <c r="K187" s="213">
        <v>1646</v>
      </c>
      <c r="L187" s="215">
        <v>1472.2478736330497</v>
      </c>
      <c r="M187" s="13"/>
      <c r="N187" s="13"/>
    </row>
    <row r="188" spans="1:14">
      <c r="A188" s="144">
        <v>1742</v>
      </c>
      <c r="B188" s="225">
        <v>2408</v>
      </c>
      <c r="C188" s="207"/>
      <c r="D188" s="224">
        <f t="shared" si="11"/>
        <v>2408</v>
      </c>
      <c r="E188" s="21"/>
      <c r="F188" s="225">
        <v>2737</v>
      </c>
      <c r="G188" s="207"/>
      <c r="H188" s="224">
        <f t="shared" si="12"/>
        <v>2737</v>
      </c>
      <c r="J188" s="212">
        <v>2265</v>
      </c>
      <c r="K188" s="213">
        <v>3391</v>
      </c>
      <c r="L188" s="215">
        <v>2571.5865526393395</v>
      </c>
      <c r="M188" s="13"/>
      <c r="N188" s="13"/>
    </row>
    <row r="189" spans="1:14">
      <c r="A189" s="144">
        <v>1743</v>
      </c>
      <c r="B189" s="225">
        <v>1481</v>
      </c>
      <c r="C189" s="207"/>
      <c r="D189" s="224">
        <f t="shared" si="11"/>
        <v>1481</v>
      </c>
      <c r="E189" s="21"/>
      <c r="F189" s="225">
        <v>1696</v>
      </c>
      <c r="G189" s="207"/>
      <c r="H189" s="224">
        <f t="shared" si="12"/>
        <v>1696</v>
      </c>
      <c r="J189" s="212">
        <v>1482</v>
      </c>
      <c r="K189" s="213">
        <v>1482</v>
      </c>
      <c r="L189" s="214">
        <f t="shared" si="10"/>
        <v>1696</v>
      </c>
      <c r="M189" s="13"/>
      <c r="N189" s="13"/>
    </row>
    <row r="190" spans="1:14">
      <c r="A190" s="144">
        <v>1744</v>
      </c>
      <c r="B190" s="225">
        <v>3638</v>
      </c>
      <c r="C190" s="207"/>
      <c r="D190" s="224">
        <f t="shared" si="11"/>
        <v>3638</v>
      </c>
      <c r="E190" s="21"/>
      <c r="F190" s="225">
        <v>4059</v>
      </c>
      <c r="G190" s="207"/>
      <c r="H190" s="224">
        <f t="shared" si="12"/>
        <v>4059</v>
      </c>
      <c r="J190" s="212">
        <v>3088</v>
      </c>
      <c r="K190" s="213">
        <v>3282</v>
      </c>
      <c r="L190" s="215">
        <v>3452.877026203535</v>
      </c>
      <c r="M190" s="13"/>
      <c r="N190" s="13"/>
    </row>
    <row r="191" spans="1:14">
      <c r="A191" s="144">
        <v>1745</v>
      </c>
      <c r="B191" s="225">
        <v>2265</v>
      </c>
      <c r="C191" s="207"/>
      <c r="D191" s="224">
        <f t="shared" si="11"/>
        <v>2265</v>
      </c>
      <c r="E191" s="21"/>
      <c r="F191" s="225">
        <v>2518</v>
      </c>
      <c r="G191" s="207"/>
      <c r="H191" s="224">
        <f t="shared" si="12"/>
        <v>2518</v>
      </c>
      <c r="J191" s="212">
        <v>1521</v>
      </c>
      <c r="K191" s="213">
        <v>2265</v>
      </c>
      <c r="L191" s="214">
        <f t="shared" si="10"/>
        <v>1690.8953642384106</v>
      </c>
      <c r="M191" s="13"/>
      <c r="N191" s="13"/>
    </row>
    <row r="192" spans="1:14">
      <c r="A192" s="144">
        <v>1746</v>
      </c>
      <c r="B192" s="225">
        <v>2794</v>
      </c>
      <c r="C192" s="207"/>
      <c r="D192" s="224">
        <f t="shared" si="11"/>
        <v>2794</v>
      </c>
      <c r="E192" s="21"/>
      <c r="F192" s="225">
        <v>3079</v>
      </c>
      <c r="G192" s="207"/>
      <c r="H192" s="224">
        <f t="shared" si="12"/>
        <v>3079</v>
      </c>
      <c r="J192" s="212">
        <v>2019</v>
      </c>
      <c r="K192" s="213">
        <v>2793</v>
      </c>
      <c r="L192" s="214">
        <f t="shared" si="10"/>
        <v>2225.7432867883995</v>
      </c>
      <c r="M192" s="13"/>
      <c r="N192" s="13"/>
    </row>
    <row r="193" spans="1:14">
      <c r="A193" s="144">
        <v>1747</v>
      </c>
      <c r="B193" s="225">
        <v>2612</v>
      </c>
      <c r="C193" s="207"/>
      <c r="D193" s="224">
        <f t="shared" si="11"/>
        <v>2612</v>
      </c>
      <c r="E193" s="21"/>
      <c r="F193" s="225">
        <v>2935</v>
      </c>
      <c r="G193" s="207"/>
      <c r="H193" s="224">
        <f t="shared" si="12"/>
        <v>2935</v>
      </c>
      <c r="J193" s="212">
        <v>1705</v>
      </c>
      <c r="K193" s="213">
        <v>2613</v>
      </c>
      <c r="L193" s="214">
        <f t="shared" si="10"/>
        <v>1915.1071565250672</v>
      </c>
      <c r="M193" s="13"/>
      <c r="N193" s="13"/>
    </row>
    <row r="194" spans="1:14">
      <c r="A194" s="144">
        <v>1748</v>
      </c>
      <c r="B194" s="225">
        <v>4388</v>
      </c>
      <c r="C194" s="207"/>
      <c r="D194" s="224">
        <f t="shared" si="11"/>
        <v>4388</v>
      </c>
      <c r="E194" s="21"/>
      <c r="F194" s="225">
        <v>4924</v>
      </c>
      <c r="G194" s="207"/>
      <c r="H194" s="224">
        <f t="shared" si="12"/>
        <v>4924</v>
      </c>
      <c r="J194" s="212">
        <v>2957</v>
      </c>
      <c r="K194" s="213">
        <v>4742</v>
      </c>
      <c r="L194" s="215">
        <v>3323.351223112611</v>
      </c>
      <c r="M194" s="13"/>
      <c r="N194" s="13"/>
    </row>
    <row r="195" spans="1:14">
      <c r="A195" s="144">
        <v>1749</v>
      </c>
      <c r="B195" s="225">
        <v>2225</v>
      </c>
      <c r="C195" s="207"/>
      <c r="D195" s="224">
        <f t="shared" si="11"/>
        <v>2225</v>
      </c>
      <c r="E195" s="21"/>
      <c r="F195" s="225">
        <v>2532</v>
      </c>
      <c r="G195" s="207"/>
      <c r="H195" s="224">
        <f t="shared" si="12"/>
        <v>2532</v>
      </c>
      <c r="J195" s="212">
        <v>2414</v>
      </c>
      <c r="K195" s="213">
        <v>3128</v>
      </c>
      <c r="L195" s="215">
        <v>2758.0413043478261</v>
      </c>
      <c r="M195" s="13"/>
      <c r="N195" s="13"/>
    </row>
    <row r="196" spans="1:14">
      <c r="A196" s="144">
        <v>1750</v>
      </c>
      <c r="B196" s="225">
        <v>3795</v>
      </c>
      <c r="C196" s="207"/>
      <c r="D196" s="224">
        <f t="shared" si="11"/>
        <v>3795</v>
      </c>
      <c r="E196" s="21"/>
      <c r="F196" s="225">
        <v>4197</v>
      </c>
      <c r="G196" s="207"/>
      <c r="H196" s="224">
        <f t="shared" si="12"/>
        <v>4197</v>
      </c>
      <c r="J196" s="212">
        <v>2905</v>
      </c>
      <c r="K196" s="213">
        <v>4085</v>
      </c>
      <c r="L196" s="215">
        <v>3221.1246838025295</v>
      </c>
      <c r="M196" s="13"/>
      <c r="N196" s="13"/>
    </row>
    <row r="197" spans="1:14">
      <c r="A197" s="144">
        <v>1751</v>
      </c>
      <c r="B197" s="225">
        <v>1763</v>
      </c>
      <c r="C197" s="207"/>
      <c r="D197" s="224">
        <f t="shared" si="11"/>
        <v>1763</v>
      </c>
      <c r="E197" s="21"/>
      <c r="F197" s="225">
        <v>1930</v>
      </c>
      <c r="G197" s="207"/>
      <c r="H197" s="224">
        <f t="shared" si="12"/>
        <v>1930</v>
      </c>
      <c r="J197" s="212">
        <v>1405</v>
      </c>
      <c r="K197" s="213">
        <v>1762</v>
      </c>
      <c r="L197" s="214">
        <f t="shared" si="10"/>
        <v>1538.9614074914871</v>
      </c>
      <c r="M197" s="13"/>
      <c r="N197" s="13"/>
    </row>
    <row r="198" spans="1:14">
      <c r="A198" s="144">
        <v>1752</v>
      </c>
      <c r="B198" s="225">
        <v>2775</v>
      </c>
      <c r="C198" s="207"/>
      <c r="D198" s="224">
        <f t="shared" si="11"/>
        <v>2775</v>
      </c>
      <c r="E198" s="21"/>
      <c r="F198" s="225">
        <v>3051</v>
      </c>
      <c r="G198" s="207"/>
      <c r="H198" s="224">
        <f t="shared" si="12"/>
        <v>3051</v>
      </c>
      <c r="J198" s="212">
        <v>1569</v>
      </c>
      <c r="K198" s="213">
        <v>3039</v>
      </c>
      <c r="L198" s="215">
        <v>1734.2638696939782</v>
      </c>
      <c r="M198" s="13"/>
      <c r="N198" s="13"/>
    </row>
    <row r="199" spans="1:14">
      <c r="A199" s="144">
        <v>1753</v>
      </c>
      <c r="B199" s="225">
        <v>3928</v>
      </c>
      <c r="C199" s="207"/>
      <c r="D199" s="224">
        <f t="shared" si="11"/>
        <v>3928</v>
      </c>
      <c r="E199" s="21"/>
      <c r="F199" s="225">
        <v>4303</v>
      </c>
      <c r="G199" s="207"/>
      <c r="H199" s="224">
        <f t="shared" si="12"/>
        <v>4303</v>
      </c>
      <c r="J199" s="212">
        <v>2429</v>
      </c>
      <c r="K199" s="213">
        <v>3928</v>
      </c>
      <c r="L199" s="214">
        <f t="shared" si="10"/>
        <v>2660.8928207739309</v>
      </c>
      <c r="M199" s="13"/>
      <c r="N199" s="13"/>
    </row>
    <row r="200" spans="1:14">
      <c r="A200" s="144">
        <v>1754</v>
      </c>
      <c r="B200" s="225">
        <v>2357</v>
      </c>
      <c r="C200" s="207"/>
      <c r="D200" s="224">
        <f t="shared" si="11"/>
        <v>2357</v>
      </c>
      <c r="E200" s="21"/>
      <c r="F200" s="225">
        <v>2580</v>
      </c>
      <c r="G200" s="207"/>
      <c r="H200" s="224">
        <f t="shared" si="12"/>
        <v>2580</v>
      </c>
      <c r="J200" s="212">
        <v>1195</v>
      </c>
      <c r="K200" s="213">
        <v>2357</v>
      </c>
      <c r="L200" s="214">
        <f t="shared" si="10"/>
        <v>1308.0610946117947</v>
      </c>
      <c r="M200" s="13"/>
      <c r="N200" s="13"/>
    </row>
    <row r="201" spans="1:14">
      <c r="A201" s="144">
        <v>1755</v>
      </c>
      <c r="B201" s="225">
        <v>3069</v>
      </c>
      <c r="C201" s="207"/>
      <c r="D201" s="224">
        <f t="shared" si="11"/>
        <v>3069</v>
      </c>
      <c r="E201" s="21"/>
      <c r="F201" s="225">
        <v>3374</v>
      </c>
      <c r="G201" s="207"/>
      <c r="H201" s="224">
        <f t="shared" si="12"/>
        <v>3374</v>
      </c>
      <c r="J201" s="212">
        <v>1405</v>
      </c>
      <c r="K201" s="213">
        <v>3068</v>
      </c>
      <c r="L201" s="214">
        <f t="shared" si="10"/>
        <v>1545.1336375488918</v>
      </c>
      <c r="M201" s="13"/>
      <c r="N201" s="13"/>
    </row>
    <row r="202" spans="1:14">
      <c r="A202" s="144">
        <v>1756</v>
      </c>
      <c r="B202" s="225">
        <v>3758</v>
      </c>
      <c r="C202" s="207"/>
      <c r="D202" s="224">
        <f t="shared" si="11"/>
        <v>3758</v>
      </c>
      <c r="E202" s="21"/>
      <c r="F202" s="225">
        <v>4085</v>
      </c>
      <c r="G202" s="207"/>
      <c r="H202" s="224">
        <f t="shared" si="12"/>
        <v>4085</v>
      </c>
      <c r="J202" s="212">
        <v>1830</v>
      </c>
      <c r="K202" s="213">
        <v>3759</v>
      </c>
      <c r="L202" s="214">
        <f t="shared" si="10"/>
        <v>1988.7071029529129</v>
      </c>
      <c r="M202" s="13"/>
      <c r="N202" s="13"/>
    </row>
    <row r="203" spans="1:14">
      <c r="A203" s="144">
        <v>1757</v>
      </c>
      <c r="B203" s="225">
        <v>2751</v>
      </c>
      <c r="C203" s="207"/>
      <c r="D203" s="224">
        <f t="shared" si="11"/>
        <v>2751</v>
      </c>
      <c r="E203" s="21"/>
      <c r="F203" s="225">
        <v>2992</v>
      </c>
      <c r="G203" s="207"/>
      <c r="H203" s="224">
        <f t="shared" si="12"/>
        <v>2992</v>
      </c>
      <c r="J203" s="212">
        <v>1617</v>
      </c>
      <c r="K203" s="213">
        <v>2752</v>
      </c>
      <c r="L203" s="214">
        <f t="shared" si="10"/>
        <v>1758.0174418604649</v>
      </c>
      <c r="M203" s="13"/>
      <c r="N203" s="13"/>
    </row>
    <row r="204" spans="1:14">
      <c r="A204" s="144">
        <v>1758</v>
      </c>
      <c r="B204" s="225">
        <v>4297</v>
      </c>
      <c r="C204" s="207"/>
      <c r="D204" s="224">
        <f t="shared" si="11"/>
        <v>4297</v>
      </c>
      <c r="E204" s="21"/>
      <c r="F204" s="225">
        <v>4725</v>
      </c>
      <c r="G204" s="207"/>
      <c r="H204" s="224">
        <f t="shared" si="12"/>
        <v>4725</v>
      </c>
      <c r="J204" s="212">
        <v>3038</v>
      </c>
      <c r="K204" s="213">
        <v>4290</v>
      </c>
      <c r="L204" s="214">
        <f t="shared" si="10"/>
        <v>3346.048951048951</v>
      </c>
      <c r="M204" s="13"/>
      <c r="N204" s="13"/>
    </row>
    <row r="205" spans="1:14">
      <c r="A205" s="144">
        <v>1759</v>
      </c>
      <c r="B205" s="225">
        <v>2818</v>
      </c>
      <c r="C205" s="207"/>
      <c r="D205" s="224">
        <f t="shared" si="11"/>
        <v>2818</v>
      </c>
      <c r="E205" s="21"/>
      <c r="F205" s="225">
        <v>2982</v>
      </c>
      <c r="G205" s="207"/>
      <c r="H205" s="224">
        <f t="shared" si="12"/>
        <v>2982</v>
      </c>
      <c r="J205" s="214">
        <v>2729</v>
      </c>
      <c r="K205" s="213">
        <v>2729</v>
      </c>
      <c r="L205" s="214">
        <f t="shared" si="10"/>
        <v>2982</v>
      </c>
      <c r="M205" s="13"/>
      <c r="N205" s="13"/>
    </row>
    <row r="206" spans="1:14">
      <c r="A206" s="144">
        <v>1760</v>
      </c>
      <c r="B206" s="225">
        <v>2249</v>
      </c>
      <c r="C206" s="207"/>
      <c r="D206" s="224">
        <f t="shared" si="11"/>
        <v>2249</v>
      </c>
      <c r="E206" s="21"/>
      <c r="F206" s="225">
        <v>2509</v>
      </c>
      <c r="G206" s="207"/>
      <c r="H206" s="224">
        <f t="shared" si="12"/>
        <v>2509</v>
      </c>
      <c r="J206" s="212">
        <v>2250</v>
      </c>
      <c r="K206" s="213">
        <v>2250</v>
      </c>
      <c r="L206" s="214">
        <f t="shared" si="10"/>
        <v>2509</v>
      </c>
      <c r="M206" s="13"/>
      <c r="N206" s="13"/>
    </row>
    <row r="207" spans="1:14">
      <c r="A207" s="144">
        <v>1761</v>
      </c>
      <c r="B207" s="225">
        <v>2123</v>
      </c>
      <c r="C207" s="207"/>
      <c r="D207" s="224">
        <f t="shared" si="11"/>
        <v>2123</v>
      </c>
      <c r="E207" s="21"/>
      <c r="F207" s="225">
        <v>2308</v>
      </c>
      <c r="G207" s="207"/>
      <c r="H207" s="224">
        <f t="shared" si="12"/>
        <v>2308</v>
      </c>
      <c r="J207" s="214">
        <v>2123</v>
      </c>
      <c r="K207" s="213">
        <v>2123</v>
      </c>
      <c r="L207" s="214">
        <f t="shared" si="10"/>
        <v>2308</v>
      </c>
      <c r="M207" s="13"/>
      <c r="N207" s="13"/>
    </row>
    <row r="208" spans="1:14">
      <c r="A208" s="144">
        <v>1762</v>
      </c>
      <c r="B208" s="225">
        <v>2167</v>
      </c>
      <c r="C208" s="207"/>
      <c r="D208" s="224">
        <f t="shared" si="11"/>
        <v>2167</v>
      </c>
      <c r="E208" s="21"/>
      <c r="F208" s="225">
        <v>2244</v>
      </c>
      <c r="G208" s="207"/>
      <c r="H208" s="224">
        <f t="shared" si="12"/>
        <v>2244</v>
      </c>
      <c r="J208" s="214">
        <v>2611</v>
      </c>
      <c r="K208" s="213">
        <v>2611</v>
      </c>
      <c r="L208" s="215">
        <v>2780</v>
      </c>
      <c r="M208" s="13"/>
      <c r="N208" s="13"/>
    </row>
    <row r="209" spans="1:14">
      <c r="A209" s="144">
        <v>1763</v>
      </c>
      <c r="B209" s="225">
        <v>3491</v>
      </c>
      <c r="C209" s="207"/>
      <c r="D209" s="224">
        <f t="shared" si="11"/>
        <v>3491</v>
      </c>
      <c r="E209" s="21"/>
      <c r="F209" s="225">
        <v>3800</v>
      </c>
      <c r="G209" s="207"/>
      <c r="H209" s="224">
        <f t="shared" si="12"/>
        <v>3800</v>
      </c>
      <c r="J209" s="212">
        <v>3033</v>
      </c>
      <c r="K209" s="213">
        <v>3455</v>
      </c>
      <c r="L209" s="214">
        <f t="shared" si="10"/>
        <v>3335.8610709117224</v>
      </c>
      <c r="M209" s="13"/>
      <c r="N209" s="13"/>
    </row>
    <row r="210" spans="1:14">
      <c r="A210" s="144">
        <v>1764</v>
      </c>
      <c r="B210" s="225">
        <v>1695</v>
      </c>
      <c r="C210" s="207"/>
      <c r="D210" s="224">
        <f t="shared" si="11"/>
        <v>1695</v>
      </c>
      <c r="E210" s="21"/>
      <c r="F210" s="225">
        <v>1834</v>
      </c>
      <c r="G210" s="207"/>
      <c r="H210" s="224">
        <f t="shared" si="12"/>
        <v>1834</v>
      </c>
      <c r="J210" s="214">
        <v>2136</v>
      </c>
      <c r="K210" s="213">
        <v>2136</v>
      </c>
      <c r="L210" s="215">
        <v>2306</v>
      </c>
      <c r="M210" s="13"/>
      <c r="N210" s="13"/>
    </row>
    <row r="211" spans="1:14">
      <c r="A211" s="144">
        <v>1765</v>
      </c>
      <c r="B211" s="225">
        <v>3241</v>
      </c>
      <c r="C211" s="207"/>
      <c r="D211" s="224">
        <f t="shared" si="11"/>
        <v>3241</v>
      </c>
      <c r="E211" s="21"/>
      <c r="F211" s="225">
        <v>3533</v>
      </c>
      <c r="G211" s="207"/>
      <c r="H211" s="224">
        <f t="shared" si="12"/>
        <v>3533</v>
      </c>
      <c r="J211" s="212">
        <v>2958</v>
      </c>
      <c r="K211" s="213">
        <v>3242</v>
      </c>
      <c r="L211" s="214">
        <f t="shared" si="10"/>
        <v>3223.508328192474</v>
      </c>
      <c r="M211" s="13"/>
      <c r="N211" s="13"/>
    </row>
    <row r="212" spans="1:14">
      <c r="A212" s="144">
        <v>1766</v>
      </c>
      <c r="B212" s="225">
        <v>3070</v>
      </c>
      <c r="C212" s="207"/>
      <c r="D212" s="224">
        <f t="shared" si="11"/>
        <v>3070</v>
      </c>
      <c r="E212" s="21"/>
      <c r="F212" s="225">
        <v>3322</v>
      </c>
      <c r="G212" s="207"/>
      <c r="H212" s="224">
        <f t="shared" si="12"/>
        <v>3322</v>
      </c>
      <c r="J212" s="212">
        <v>2549</v>
      </c>
      <c r="K212" s="213">
        <v>3293</v>
      </c>
      <c r="L212" s="215">
        <v>2765.5063164287881</v>
      </c>
      <c r="M212" s="13"/>
      <c r="N212" s="13"/>
    </row>
    <row r="213" spans="1:14">
      <c r="A213" s="144">
        <v>1767</v>
      </c>
      <c r="B213" s="225">
        <v>3462</v>
      </c>
      <c r="C213" s="207"/>
      <c r="D213" s="224">
        <f t="shared" si="11"/>
        <v>3462</v>
      </c>
      <c r="E213" s="21"/>
      <c r="F213" s="225">
        <v>3745</v>
      </c>
      <c r="G213" s="207"/>
      <c r="H213" s="224">
        <f t="shared" si="12"/>
        <v>3745</v>
      </c>
      <c r="J213" s="212">
        <v>3414</v>
      </c>
      <c r="K213" s="213">
        <v>3772</v>
      </c>
      <c r="L213" s="215">
        <v>3716.3001060445386</v>
      </c>
      <c r="M213" s="13"/>
      <c r="N213" s="13"/>
    </row>
    <row r="214" spans="1:14">
      <c r="A214" s="144">
        <v>1768</v>
      </c>
      <c r="B214" s="225">
        <v>3684</v>
      </c>
      <c r="C214" s="207"/>
      <c r="D214" s="224">
        <f t="shared" si="11"/>
        <v>3684</v>
      </c>
      <c r="E214" s="21"/>
      <c r="F214" s="225">
        <v>4009</v>
      </c>
      <c r="G214" s="207"/>
      <c r="H214" s="224">
        <f t="shared" si="12"/>
        <v>4009</v>
      </c>
      <c r="J214" s="212">
        <v>2632</v>
      </c>
      <c r="K214" s="213">
        <v>3683</v>
      </c>
      <c r="L214" s="214">
        <f t="shared" si="10"/>
        <v>2864.9709475970676</v>
      </c>
      <c r="M214" s="13"/>
      <c r="N214" s="13"/>
    </row>
    <row r="215" spans="1:14">
      <c r="A215" s="144">
        <v>1769</v>
      </c>
      <c r="B215" s="225">
        <v>1047</v>
      </c>
      <c r="C215" s="207"/>
      <c r="D215" s="224">
        <f t="shared" si="11"/>
        <v>1047</v>
      </c>
      <c r="E215" s="21"/>
      <c r="F215" s="225">
        <v>1119</v>
      </c>
      <c r="G215" s="207"/>
      <c r="H215" s="224">
        <f t="shared" si="12"/>
        <v>1119</v>
      </c>
      <c r="J215" s="212">
        <v>709</v>
      </c>
      <c r="K215" s="213">
        <v>1047</v>
      </c>
      <c r="L215" s="214">
        <f t="shared" si="10"/>
        <v>757.756446991404</v>
      </c>
      <c r="M215" s="13"/>
      <c r="N215" s="13"/>
    </row>
    <row r="216" spans="1:14">
      <c r="A216" s="144">
        <v>1770</v>
      </c>
      <c r="B216" s="225">
        <v>2803</v>
      </c>
      <c r="C216" s="207"/>
      <c r="D216" s="224">
        <f t="shared" si="11"/>
        <v>2803</v>
      </c>
      <c r="E216" s="21"/>
      <c r="F216" s="225">
        <v>3000</v>
      </c>
      <c r="G216" s="207"/>
      <c r="H216" s="224">
        <f t="shared" si="12"/>
        <v>3000</v>
      </c>
      <c r="J216" s="212">
        <v>1862</v>
      </c>
      <c r="K216" s="213">
        <v>2804</v>
      </c>
      <c r="L216" s="214">
        <f t="shared" si="10"/>
        <v>1992.154065620542</v>
      </c>
      <c r="M216" s="13"/>
      <c r="N216" s="13"/>
    </row>
    <row r="217" spans="1:14">
      <c r="A217" s="144">
        <v>1771</v>
      </c>
      <c r="B217" s="225">
        <v>1687</v>
      </c>
      <c r="C217" s="207"/>
      <c r="D217" s="224">
        <f t="shared" si="11"/>
        <v>1687</v>
      </c>
      <c r="E217" s="21"/>
      <c r="F217" s="225">
        <v>1835</v>
      </c>
      <c r="G217" s="207"/>
      <c r="H217" s="224">
        <f t="shared" si="12"/>
        <v>1835</v>
      </c>
      <c r="J217" s="212">
        <v>1119</v>
      </c>
      <c r="K217" s="213">
        <v>1687</v>
      </c>
      <c r="L217" s="214">
        <f t="shared" si="10"/>
        <v>1217.1695317131002</v>
      </c>
      <c r="M217" s="13"/>
      <c r="N217" s="13"/>
    </row>
    <row r="218" spans="1:14">
      <c r="A218" s="144">
        <v>1772</v>
      </c>
      <c r="B218" s="225">
        <v>3015</v>
      </c>
      <c r="C218" s="207"/>
      <c r="D218" s="224">
        <f t="shared" si="11"/>
        <v>3015</v>
      </c>
      <c r="E218" s="21"/>
      <c r="F218" s="225">
        <v>3210</v>
      </c>
      <c r="G218" s="207"/>
      <c r="H218" s="224">
        <f t="shared" si="12"/>
        <v>3210</v>
      </c>
      <c r="J218" s="212">
        <v>2226</v>
      </c>
      <c r="K218" s="213">
        <v>3015</v>
      </c>
      <c r="L218" s="214">
        <f t="shared" si="10"/>
        <v>2369.9701492537315</v>
      </c>
      <c r="M218" s="13"/>
      <c r="N218" s="13"/>
    </row>
    <row r="219" spans="1:14">
      <c r="A219" s="144">
        <v>1773</v>
      </c>
      <c r="B219" s="225">
        <v>1707</v>
      </c>
      <c r="C219" s="207"/>
      <c r="D219" s="224">
        <f t="shared" si="11"/>
        <v>1707</v>
      </c>
      <c r="E219" s="21"/>
      <c r="F219" s="225">
        <v>1826</v>
      </c>
      <c r="G219" s="207"/>
      <c r="H219" s="224">
        <f t="shared" si="12"/>
        <v>1826</v>
      </c>
      <c r="J219" s="212">
        <v>1184</v>
      </c>
      <c r="K219" s="213">
        <v>1708</v>
      </c>
      <c r="L219" s="214">
        <f t="shared" si="10"/>
        <v>1265.7985948477751</v>
      </c>
      <c r="M219" s="13"/>
      <c r="N219" s="13"/>
    </row>
    <row r="220" spans="1:14">
      <c r="A220" s="144">
        <v>1774</v>
      </c>
      <c r="B220" s="225">
        <v>3007</v>
      </c>
      <c r="C220" s="207"/>
      <c r="D220" s="224">
        <f t="shared" si="11"/>
        <v>3007</v>
      </c>
      <c r="E220" s="21"/>
      <c r="F220" s="225">
        <v>3234</v>
      </c>
      <c r="G220" s="207"/>
      <c r="H220" s="224">
        <f t="shared" si="12"/>
        <v>3234</v>
      </c>
      <c r="J220" s="212">
        <v>2315</v>
      </c>
      <c r="K220" s="213">
        <v>3005</v>
      </c>
      <c r="L220" s="214">
        <f t="shared" si="10"/>
        <v>2491.4176372712145</v>
      </c>
      <c r="M220" s="13"/>
      <c r="N220" s="13"/>
    </row>
    <row r="221" spans="1:14">
      <c r="A221" s="144">
        <v>1775</v>
      </c>
      <c r="B221" s="225">
        <v>2865</v>
      </c>
      <c r="C221" s="207"/>
      <c r="D221" s="224">
        <f t="shared" si="11"/>
        <v>2865</v>
      </c>
      <c r="E221" s="21"/>
      <c r="F221" s="225">
        <v>3134</v>
      </c>
      <c r="G221" s="207"/>
      <c r="H221" s="224">
        <f t="shared" si="12"/>
        <v>3134</v>
      </c>
      <c r="J221" s="212">
        <v>2865</v>
      </c>
      <c r="K221" s="213">
        <v>2865</v>
      </c>
      <c r="L221" s="214">
        <f t="shared" ref="L221:L275" si="13">(J221/K221)*H221</f>
        <v>3134</v>
      </c>
      <c r="M221" s="13"/>
      <c r="N221" s="13"/>
    </row>
    <row r="222" spans="1:14">
      <c r="A222" s="144">
        <v>1776</v>
      </c>
      <c r="B222" s="225">
        <v>1854</v>
      </c>
      <c r="C222" s="207"/>
      <c r="D222" s="224">
        <f t="shared" si="11"/>
        <v>1854</v>
      </c>
      <c r="E222" s="21"/>
      <c r="F222" s="225">
        <v>2110</v>
      </c>
      <c r="G222" s="207"/>
      <c r="H222" s="224">
        <f t="shared" si="12"/>
        <v>2110</v>
      </c>
      <c r="J222" s="212">
        <v>1994</v>
      </c>
      <c r="K222" s="213">
        <v>2703</v>
      </c>
      <c r="L222" s="215">
        <v>2240.0886060611938</v>
      </c>
      <c r="M222" s="13"/>
      <c r="N222" s="13"/>
    </row>
    <row r="223" spans="1:14">
      <c r="A223" s="144">
        <v>1777</v>
      </c>
      <c r="B223" s="225">
        <v>1836</v>
      </c>
      <c r="C223" s="207"/>
      <c r="D223" s="224">
        <f t="shared" si="11"/>
        <v>1836</v>
      </c>
      <c r="E223" s="21"/>
      <c r="F223" s="225">
        <v>2016</v>
      </c>
      <c r="G223" s="207"/>
      <c r="H223" s="224">
        <f t="shared" si="12"/>
        <v>2016</v>
      </c>
      <c r="J223" s="212">
        <v>1254</v>
      </c>
      <c r="K223" s="213">
        <v>1836</v>
      </c>
      <c r="L223" s="214">
        <f t="shared" si="13"/>
        <v>1376.9411764705883</v>
      </c>
      <c r="M223" s="13"/>
      <c r="N223" s="13"/>
    </row>
    <row r="224" spans="1:14">
      <c r="A224" s="144">
        <v>1778</v>
      </c>
      <c r="B224" s="225">
        <v>1516</v>
      </c>
      <c r="C224" s="207"/>
      <c r="D224" s="224">
        <f t="shared" si="11"/>
        <v>1516</v>
      </c>
      <c r="E224" s="21"/>
      <c r="F224" s="225">
        <v>1621</v>
      </c>
      <c r="G224" s="207"/>
      <c r="H224" s="224">
        <f t="shared" si="12"/>
        <v>1621</v>
      </c>
      <c r="J224" s="212">
        <v>1350</v>
      </c>
      <c r="K224" s="213">
        <v>1941</v>
      </c>
      <c r="L224" s="215">
        <v>1450.2699729352134</v>
      </c>
      <c r="M224" s="13"/>
      <c r="N224" s="13"/>
    </row>
    <row r="225" spans="1:14">
      <c r="A225" s="144">
        <v>1779</v>
      </c>
      <c r="B225" s="225">
        <v>1774</v>
      </c>
      <c r="C225" s="207"/>
      <c r="D225" s="224">
        <f t="shared" si="11"/>
        <v>1774</v>
      </c>
      <c r="E225" s="21"/>
      <c r="F225" s="225">
        <v>1977</v>
      </c>
      <c r="G225" s="207"/>
      <c r="H225" s="224">
        <f t="shared" si="12"/>
        <v>1977</v>
      </c>
      <c r="J225" s="212">
        <v>1488</v>
      </c>
      <c r="K225" s="213">
        <v>1774</v>
      </c>
      <c r="L225" s="214">
        <f t="shared" si="13"/>
        <v>1658.272829763247</v>
      </c>
      <c r="M225" s="13"/>
      <c r="N225" s="13"/>
    </row>
    <row r="226" spans="1:14">
      <c r="A226" s="144">
        <v>1780</v>
      </c>
      <c r="B226" s="225">
        <v>1259</v>
      </c>
      <c r="C226" s="207"/>
      <c r="D226" s="224">
        <f t="shared" si="11"/>
        <v>1259</v>
      </c>
      <c r="E226" s="21"/>
      <c r="F226" s="225">
        <v>1381</v>
      </c>
      <c r="G226" s="207"/>
      <c r="H226" s="224">
        <f t="shared" si="12"/>
        <v>1381</v>
      </c>
      <c r="J226" s="212">
        <v>1024</v>
      </c>
      <c r="K226" s="213">
        <v>1265</v>
      </c>
      <c r="L226" s="214">
        <f t="shared" si="13"/>
        <v>1117.9003952569169</v>
      </c>
      <c r="M226" s="13"/>
      <c r="N226" s="13"/>
    </row>
    <row r="227" spans="1:14">
      <c r="A227" s="173">
        <v>1781</v>
      </c>
      <c r="B227" s="225">
        <v>2730</v>
      </c>
      <c r="C227" s="207"/>
      <c r="D227" s="224">
        <f t="shared" si="11"/>
        <v>2730</v>
      </c>
      <c r="E227" s="21"/>
      <c r="F227" s="225">
        <v>2972</v>
      </c>
      <c r="G227" s="207"/>
      <c r="H227" s="224">
        <f t="shared" si="12"/>
        <v>2972</v>
      </c>
      <c r="J227" s="216">
        <v>2498</v>
      </c>
      <c r="K227" s="217">
        <v>2755</v>
      </c>
      <c r="L227" s="215">
        <v>2669.6411615245011</v>
      </c>
      <c r="M227" s="13"/>
      <c r="N227" s="13"/>
    </row>
    <row r="228" spans="1:14">
      <c r="A228" s="144">
        <v>1782</v>
      </c>
      <c r="B228" s="225">
        <v>2578</v>
      </c>
      <c r="C228" s="207"/>
      <c r="D228" s="224">
        <f t="shared" si="11"/>
        <v>2578</v>
      </c>
      <c r="E228" s="21"/>
      <c r="F228" s="225">
        <v>2831</v>
      </c>
      <c r="G228" s="207"/>
      <c r="H228" s="224">
        <f t="shared" si="12"/>
        <v>2831</v>
      </c>
      <c r="J228" s="212">
        <v>2431</v>
      </c>
      <c r="K228" s="213">
        <v>2631</v>
      </c>
      <c r="L228" s="214">
        <f t="shared" si="13"/>
        <v>2615.7966552641583</v>
      </c>
      <c r="M228" s="13"/>
      <c r="N228" s="13"/>
    </row>
    <row r="229" spans="1:14">
      <c r="A229" s="144">
        <v>1783</v>
      </c>
      <c r="B229" s="225">
        <v>3670</v>
      </c>
      <c r="C229" s="207"/>
      <c r="D229" s="224">
        <f t="shared" si="11"/>
        <v>3670</v>
      </c>
      <c r="E229" s="21"/>
      <c r="F229" s="225">
        <v>3979</v>
      </c>
      <c r="G229" s="207"/>
      <c r="H229" s="224">
        <f t="shared" si="12"/>
        <v>3979</v>
      </c>
      <c r="J229" s="212">
        <v>3669</v>
      </c>
      <c r="K229" s="213">
        <v>3669</v>
      </c>
      <c r="L229" s="214">
        <f t="shared" si="13"/>
        <v>3979</v>
      </c>
      <c r="M229" s="13"/>
      <c r="N229" s="13"/>
    </row>
    <row r="230" spans="1:14">
      <c r="A230" s="144">
        <v>1784</v>
      </c>
      <c r="B230" s="225">
        <v>2113</v>
      </c>
      <c r="C230" s="207"/>
      <c r="D230" s="224">
        <f t="shared" si="11"/>
        <v>2113</v>
      </c>
      <c r="E230" s="21"/>
      <c r="F230" s="225">
        <v>2316</v>
      </c>
      <c r="G230" s="207"/>
      <c r="H230" s="224">
        <f t="shared" si="12"/>
        <v>2316</v>
      </c>
      <c r="J230" s="212">
        <v>2164</v>
      </c>
      <c r="K230" s="213">
        <v>2164</v>
      </c>
      <c r="L230" s="214">
        <f t="shared" si="13"/>
        <v>2316</v>
      </c>
      <c r="M230" s="13"/>
      <c r="N230" s="13"/>
    </row>
    <row r="231" spans="1:14">
      <c r="A231" s="144">
        <v>1785</v>
      </c>
      <c r="B231" s="225">
        <v>383</v>
      </c>
      <c r="C231" s="226"/>
      <c r="D231" s="228">
        <v>1501.1537330549681</v>
      </c>
      <c r="E231" s="21">
        <v>6.3E-2</v>
      </c>
      <c r="F231" s="225">
        <v>425</v>
      </c>
      <c r="G231" s="207"/>
      <c r="H231" s="228">
        <f>D231/0.937</f>
        <v>1602.0850939754196</v>
      </c>
      <c r="J231" s="212">
        <v>584</v>
      </c>
      <c r="K231" s="213">
        <v>584</v>
      </c>
      <c r="L231" s="214">
        <f t="shared" si="13"/>
        <v>1602.0850939754196</v>
      </c>
      <c r="M231" s="13"/>
      <c r="N231" s="13"/>
    </row>
    <row r="232" spans="1:14">
      <c r="A232" s="144">
        <v>1786</v>
      </c>
      <c r="B232" s="225">
        <v>645</v>
      </c>
      <c r="C232" s="226"/>
      <c r="D232" s="228">
        <v>1655.3818563140401</v>
      </c>
      <c r="E232" s="21">
        <v>6.3E-2</v>
      </c>
      <c r="F232" s="225">
        <v>703</v>
      </c>
      <c r="G232" s="207"/>
      <c r="H232" s="228">
        <f t="shared" ref="H232:H246" si="14">D232/0.937</f>
        <v>1766.6828776030309</v>
      </c>
      <c r="J232" s="212">
        <v>644</v>
      </c>
      <c r="K232" s="213">
        <v>644</v>
      </c>
      <c r="L232" s="214">
        <f t="shared" si="13"/>
        <v>1766.6828776030309</v>
      </c>
      <c r="M232" s="13"/>
      <c r="N232" s="13"/>
    </row>
    <row r="233" spans="1:14">
      <c r="A233" s="144">
        <v>1787</v>
      </c>
      <c r="B233" s="225">
        <v>2207</v>
      </c>
      <c r="C233" s="226"/>
      <c r="D233" s="228">
        <v>5734.7157165164954</v>
      </c>
      <c r="E233" s="21">
        <v>6.3E-2</v>
      </c>
      <c r="F233" s="225">
        <v>2411</v>
      </c>
      <c r="G233" s="207"/>
      <c r="H233" s="228">
        <f t="shared" si="14"/>
        <v>6120.294254553357</v>
      </c>
      <c r="J233" s="212">
        <v>2231</v>
      </c>
      <c r="K233" s="213">
        <v>2231</v>
      </c>
      <c r="L233" s="214">
        <f t="shared" si="13"/>
        <v>6120.294254553357</v>
      </c>
      <c r="M233" s="13"/>
      <c r="N233" s="13"/>
    </row>
    <row r="234" spans="1:14">
      <c r="A234" s="144">
        <v>1788</v>
      </c>
      <c r="B234" s="225">
        <v>1108</v>
      </c>
      <c r="C234" s="226"/>
      <c r="D234" s="228">
        <v>2981.74371634206</v>
      </c>
      <c r="E234" s="21">
        <v>6.3E-2</v>
      </c>
      <c r="F234" s="225">
        <v>1222</v>
      </c>
      <c r="G234" s="207"/>
      <c r="H234" s="228">
        <f t="shared" si="14"/>
        <v>3182.2238168004906</v>
      </c>
      <c r="J234" s="212">
        <v>1160</v>
      </c>
      <c r="K234" s="213">
        <v>1160</v>
      </c>
      <c r="L234" s="214">
        <f t="shared" si="13"/>
        <v>3182.2238168004906</v>
      </c>
      <c r="M234" s="13"/>
      <c r="N234" s="13"/>
    </row>
    <row r="235" spans="1:14">
      <c r="A235" s="144">
        <v>1789</v>
      </c>
      <c r="B235" s="225">
        <v>650</v>
      </c>
      <c r="C235" s="226"/>
      <c r="D235" s="228">
        <v>1668.2341999189628</v>
      </c>
      <c r="E235" s="21">
        <v>6.3E-2</v>
      </c>
      <c r="F235" s="225">
        <v>731</v>
      </c>
      <c r="G235" s="207"/>
      <c r="H235" s="228">
        <f t="shared" si="14"/>
        <v>1780.3993595719985</v>
      </c>
      <c r="J235" s="212">
        <v>647</v>
      </c>
      <c r="K235" s="213">
        <v>649</v>
      </c>
      <c r="L235" s="214">
        <f t="shared" si="13"/>
        <v>1774.9127667844116</v>
      </c>
      <c r="M235" s="13"/>
      <c r="N235" s="13"/>
    </row>
    <row r="236" spans="1:14">
      <c r="A236" s="144">
        <v>1790</v>
      </c>
      <c r="B236" s="225">
        <v>972</v>
      </c>
      <c r="C236" s="226"/>
      <c r="D236" s="228">
        <v>2495.9251280759827</v>
      </c>
      <c r="E236" s="21">
        <v>6.3E-2</v>
      </c>
      <c r="F236" s="225">
        <v>1059</v>
      </c>
      <c r="G236" s="207"/>
      <c r="H236" s="228">
        <f t="shared" si="14"/>
        <v>2663.7407983735138</v>
      </c>
      <c r="J236" s="212">
        <v>971</v>
      </c>
      <c r="K236" s="213">
        <v>971</v>
      </c>
      <c r="L236" s="214">
        <f t="shared" si="13"/>
        <v>2663.7407983735138</v>
      </c>
      <c r="M236" s="13"/>
      <c r="N236" s="13"/>
    </row>
    <row r="237" spans="1:14">
      <c r="A237" s="144">
        <v>1791</v>
      </c>
      <c r="B237" s="225">
        <v>1296</v>
      </c>
      <c r="C237" s="226"/>
      <c r="D237" s="228">
        <v>4454.6222934661982</v>
      </c>
      <c r="E237" s="21">
        <v>6.3E-2</v>
      </c>
      <c r="F237" s="225">
        <v>1412</v>
      </c>
      <c r="G237" s="207"/>
      <c r="H237" s="228">
        <f t="shared" si="14"/>
        <v>4754.1326504441813</v>
      </c>
      <c r="J237" s="212">
        <v>1733</v>
      </c>
      <c r="K237" s="213">
        <v>1733</v>
      </c>
      <c r="L237" s="214">
        <f t="shared" si="13"/>
        <v>4754.1326504441813</v>
      </c>
      <c r="M237" s="13"/>
      <c r="N237" s="13"/>
    </row>
    <row r="238" spans="1:14">
      <c r="A238" s="144">
        <v>1792</v>
      </c>
      <c r="B238" s="225">
        <v>1453</v>
      </c>
      <c r="C238" s="226"/>
      <c r="D238" s="228">
        <v>3801.7232383361261</v>
      </c>
      <c r="E238" s="46">
        <v>10139.35261707989</v>
      </c>
      <c r="F238" s="225">
        <v>1588</v>
      </c>
      <c r="G238" s="207"/>
      <c r="H238" s="228">
        <f t="shared" si="14"/>
        <v>4057.3353664206252</v>
      </c>
      <c r="J238" s="212">
        <v>1479</v>
      </c>
      <c r="K238" s="213">
        <v>1479</v>
      </c>
      <c r="L238" s="214">
        <f t="shared" si="13"/>
        <v>4057.3353664206252</v>
      </c>
      <c r="M238" s="13"/>
      <c r="N238" s="13"/>
    </row>
    <row r="239" spans="1:14">
      <c r="A239" s="144">
        <v>1793</v>
      </c>
      <c r="B239" s="225">
        <v>1853</v>
      </c>
      <c r="C239" s="226"/>
      <c r="D239" s="228">
        <v>4220.7096398566055</v>
      </c>
      <c r="E239" s="46">
        <v>10053.777871388302</v>
      </c>
      <c r="F239" s="225">
        <v>2009</v>
      </c>
      <c r="G239" s="207"/>
      <c r="H239" s="228">
        <f t="shared" si="14"/>
        <v>4504.49267860897</v>
      </c>
      <c r="J239" s="212">
        <v>1306</v>
      </c>
      <c r="K239" s="213">
        <v>1642</v>
      </c>
      <c r="L239" s="214">
        <f t="shared" si="13"/>
        <v>3582.7450902943451</v>
      </c>
      <c r="M239" s="13"/>
      <c r="N239" s="13"/>
    </row>
    <row r="240" spans="1:14">
      <c r="A240" s="144">
        <v>1794</v>
      </c>
      <c r="B240" s="225">
        <v>324</v>
      </c>
      <c r="C240" s="226"/>
      <c r="D240" s="228">
        <v>1663.0932624769937</v>
      </c>
      <c r="E240" s="21">
        <v>6.3E-2</v>
      </c>
      <c r="F240" s="225">
        <v>353</v>
      </c>
      <c r="G240" s="207"/>
      <c r="H240" s="228">
        <f t="shared" si="14"/>
        <v>1774.9127667844116</v>
      </c>
      <c r="J240" s="212">
        <v>647</v>
      </c>
      <c r="K240" s="213">
        <v>647</v>
      </c>
      <c r="L240" s="214">
        <f t="shared" si="13"/>
        <v>1774.9127667844116</v>
      </c>
      <c r="M240" s="13"/>
      <c r="N240" s="13"/>
    </row>
    <row r="241" spans="1:14">
      <c r="A241" s="144">
        <v>1795</v>
      </c>
      <c r="B241" s="225">
        <v>1624</v>
      </c>
      <c r="C241" s="226"/>
      <c r="D241" s="228">
        <v>4241.2733896244818</v>
      </c>
      <c r="E241" s="21">
        <v>6.3E-2</v>
      </c>
      <c r="F241" s="225">
        <v>1775</v>
      </c>
      <c r="G241" s="207"/>
      <c r="H241" s="228">
        <f t="shared" si="14"/>
        <v>4526.4390497593186</v>
      </c>
      <c r="J241" s="212">
        <v>1650</v>
      </c>
      <c r="K241" s="213">
        <v>1650</v>
      </c>
      <c r="L241" s="214">
        <f t="shared" si="13"/>
        <v>4526.4390497593186</v>
      </c>
      <c r="M241" s="13"/>
      <c r="N241" s="13"/>
    </row>
    <row r="242" spans="1:14">
      <c r="A242" s="144">
        <v>1796</v>
      </c>
      <c r="B242" s="225">
        <v>607</v>
      </c>
      <c r="C242" s="226"/>
      <c r="D242" s="228">
        <v>2169.4756005109471</v>
      </c>
      <c r="E242" s="21">
        <v>6.3E-2</v>
      </c>
      <c r="F242" s="225">
        <v>656</v>
      </c>
      <c r="G242" s="207"/>
      <c r="H242" s="228">
        <f t="shared" si="14"/>
        <v>2315.3421563617362</v>
      </c>
      <c r="J242" s="212">
        <v>844</v>
      </c>
      <c r="K242" s="213">
        <v>844</v>
      </c>
      <c r="L242" s="214">
        <f t="shared" si="13"/>
        <v>2315.3421563617362</v>
      </c>
      <c r="M242" s="13"/>
      <c r="N242" s="13"/>
    </row>
    <row r="243" spans="1:14">
      <c r="A243" s="144">
        <v>1797</v>
      </c>
      <c r="B243" s="225">
        <v>1559</v>
      </c>
      <c r="C243" s="226"/>
      <c r="D243" s="228">
        <v>5495.6621254649344</v>
      </c>
      <c r="E243" s="21">
        <v>6.3E-2</v>
      </c>
      <c r="F243" s="225">
        <v>1693</v>
      </c>
      <c r="G243" s="207"/>
      <c r="H243" s="228">
        <f t="shared" si="14"/>
        <v>5865.1676899305594</v>
      </c>
      <c r="J243" s="212">
        <v>2138</v>
      </c>
      <c r="K243" s="213">
        <v>2138</v>
      </c>
      <c r="L243" s="214">
        <f t="shared" si="13"/>
        <v>5865.1676899305594</v>
      </c>
      <c r="M243" s="13"/>
      <c r="N243" s="13"/>
    </row>
    <row r="244" spans="1:14">
      <c r="A244" s="144">
        <v>1798</v>
      </c>
      <c r="B244" s="225">
        <v>2296</v>
      </c>
      <c r="C244" s="226"/>
      <c r="D244" s="228">
        <v>5901.7961833804902</v>
      </c>
      <c r="E244" s="21">
        <v>6.3E-2</v>
      </c>
      <c r="F244" s="225">
        <v>2534</v>
      </c>
      <c r="G244" s="207"/>
      <c r="H244" s="228">
        <f t="shared" si="14"/>
        <v>6298.6085201499354</v>
      </c>
      <c r="J244" s="212">
        <v>2296</v>
      </c>
      <c r="K244" s="213">
        <v>2296</v>
      </c>
      <c r="L244" s="214">
        <f t="shared" si="13"/>
        <v>6298.6085201499354</v>
      </c>
      <c r="M244" s="13"/>
      <c r="N244" s="13"/>
    </row>
    <row r="245" spans="1:14">
      <c r="A245" s="144">
        <v>1799</v>
      </c>
      <c r="B245" s="225">
        <v>637</v>
      </c>
      <c r="C245" s="226"/>
      <c r="D245" s="228">
        <v>3249.0724633244513</v>
      </c>
      <c r="E245" s="21">
        <v>6.3E-2</v>
      </c>
      <c r="F245" s="225">
        <v>714</v>
      </c>
      <c r="G245" s="207"/>
      <c r="H245" s="228">
        <f t="shared" si="14"/>
        <v>3467.5266417550174</v>
      </c>
      <c r="J245" s="212">
        <v>1264</v>
      </c>
      <c r="K245" s="213">
        <v>1264</v>
      </c>
      <c r="L245" s="214">
        <f t="shared" si="13"/>
        <v>3467.5266417550174</v>
      </c>
      <c r="M245" s="13"/>
      <c r="N245" s="13"/>
    </row>
    <row r="246" spans="1:14">
      <c r="A246" s="144">
        <v>1800</v>
      </c>
      <c r="B246" s="225">
        <v>985</v>
      </c>
      <c r="C246" s="226"/>
      <c r="D246" s="228">
        <v>2531.9116901697662</v>
      </c>
      <c r="E246" s="21">
        <v>6.3E-2</v>
      </c>
      <c r="F246" s="225">
        <v>1070</v>
      </c>
      <c r="G246" s="207"/>
      <c r="H246" s="228">
        <f t="shared" si="14"/>
        <v>2702.1469478866234</v>
      </c>
      <c r="I246" s="2"/>
      <c r="J246" s="212">
        <v>925</v>
      </c>
      <c r="K246" s="213">
        <v>985</v>
      </c>
      <c r="L246" s="214">
        <f t="shared" si="13"/>
        <v>2537.5491642590118</v>
      </c>
      <c r="M246" s="13"/>
      <c r="N246" s="13"/>
    </row>
    <row r="247" spans="1:14">
      <c r="A247" s="144">
        <v>1801</v>
      </c>
      <c r="B247" s="225">
        <v>4816</v>
      </c>
      <c r="C247" s="207"/>
      <c r="D247" s="228">
        <v>5373.8095238095239</v>
      </c>
      <c r="E247" s="21">
        <v>0.122</v>
      </c>
      <c r="F247" s="225">
        <v>5334</v>
      </c>
      <c r="G247" s="207"/>
      <c r="H247" s="228">
        <f>D247/0.878</f>
        <v>6120.5119861156309</v>
      </c>
      <c r="I247" s="175"/>
      <c r="J247" s="212">
        <v>4514</v>
      </c>
      <c r="K247" s="213">
        <v>4815</v>
      </c>
      <c r="L247" s="215">
        <v>5141.2300683371295</v>
      </c>
      <c r="M247" s="13"/>
      <c r="N247" s="13"/>
    </row>
    <row r="248" spans="1:14">
      <c r="A248" s="144">
        <v>1802</v>
      </c>
      <c r="B248" s="225">
        <v>4591</v>
      </c>
      <c r="C248" s="207"/>
      <c r="D248" s="228">
        <v>5885.7142857142862</v>
      </c>
      <c r="E248" s="21">
        <v>0.122</v>
      </c>
      <c r="F248" s="225">
        <v>5095</v>
      </c>
      <c r="G248" s="207"/>
      <c r="H248" s="228">
        <f t="shared" ref="H248:H256" si="15">D248/0.878</f>
        <v>6703.5470224536293</v>
      </c>
      <c r="I248" s="175"/>
      <c r="J248" s="212">
        <v>4944</v>
      </c>
      <c r="K248" s="213">
        <v>4944</v>
      </c>
      <c r="L248" s="215">
        <v>5630.9794988610483</v>
      </c>
      <c r="M248" s="13"/>
      <c r="N248" s="13"/>
    </row>
    <row r="249" spans="1:14">
      <c r="A249" s="144">
        <v>1803</v>
      </c>
      <c r="B249" s="225">
        <v>4063</v>
      </c>
      <c r="C249" s="207"/>
      <c r="D249" s="224">
        <v>4538</v>
      </c>
      <c r="E249" s="21">
        <v>0.122</v>
      </c>
      <c r="F249" s="225">
        <v>4794</v>
      </c>
      <c r="G249" s="207"/>
      <c r="H249" s="224">
        <f t="shared" si="15"/>
        <v>5168.5649202733484</v>
      </c>
      <c r="I249" s="175"/>
      <c r="J249" s="212">
        <v>3353</v>
      </c>
      <c r="K249" s="213">
        <v>4538</v>
      </c>
      <c r="L249" s="214">
        <f t="shared" si="13"/>
        <v>3818.9066059225511</v>
      </c>
      <c r="M249" s="13"/>
      <c r="N249" s="13"/>
    </row>
    <row r="250" spans="1:14">
      <c r="A250" s="144">
        <v>1804</v>
      </c>
      <c r="B250" s="225">
        <v>4573</v>
      </c>
      <c r="C250" s="207"/>
      <c r="D250" s="228">
        <v>4734.5238095238101</v>
      </c>
      <c r="E250" s="21">
        <v>0.122</v>
      </c>
      <c r="F250" s="225">
        <v>5061</v>
      </c>
      <c r="G250" s="207"/>
      <c r="H250" s="228">
        <f t="shared" si="15"/>
        <v>5392.3961384098066</v>
      </c>
      <c r="I250" s="175"/>
      <c r="J250" s="212">
        <v>3977</v>
      </c>
      <c r="K250" s="213">
        <v>4573</v>
      </c>
      <c r="L250" s="215">
        <v>5006.9903636442723</v>
      </c>
      <c r="M250" s="13"/>
      <c r="N250" s="13"/>
    </row>
    <row r="251" spans="1:14">
      <c r="A251" s="144">
        <v>1805</v>
      </c>
      <c r="B251" s="225">
        <v>3061</v>
      </c>
      <c r="C251" s="207"/>
      <c r="D251" s="228">
        <v>3432.1428571428573</v>
      </c>
      <c r="E251" s="21">
        <v>0.122</v>
      </c>
      <c r="F251" s="225">
        <v>3402</v>
      </c>
      <c r="G251" s="207"/>
      <c r="H251" s="228">
        <f t="shared" si="15"/>
        <v>3909.0465343312726</v>
      </c>
      <c r="I251" s="175"/>
      <c r="J251" s="212">
        <v>2883</v>
      </c>
      <c r="K251" s="213">
        <v>3063</v>
      </c>
      <c r="L251" s="215">
        <v>3283.5990888382689</v>
      </c>
      <c r="M251" s="13"/>
      <c r="N251" s="13"/>
    </row>
    <row r="252" spans="1:14">
      <c r="A252" s="144">
        <v>1806</v>
      </c>
      <c r="B252" s="225">
        <v>3411</v>
      </c>
      <c r="C252" s="207"/>
      <c r="D252" s="228">
        <v>4790.4761904761908</v>
      </c>
      <c r="E252" s="21">
        <v>0.122</v>
      </c>
      <c r="F252" s="225">
        <v>3782</v>
      </c>
      <c r="G252" s="207"/>
      <c r="H252" s="228">
        <f t="shared" si="15"/>
        <v>5456.1232237769827</v>
      </c>
      <c r="I252" s="175"/>
      <c r="J252" s="212">
        <v>4024</v>
      </c>
      <c r="K252" s="218">
        <v>4377</v>
      </c>
      <c r="L252" s="215">
        <v>4583.1435079726652</v>
      </c>
      <c r="M252" s="13"/>
      <c r="N252" s="13"/>
    </row>
    <row r="253" spans="1:14">
      <c r="A253" s="144">
        <v>1807</v>
      </c>
      <c r="B253" s="225">
        <v>1672</v>
      </c>
      <c r="C253" s="207"/>
      <c r="D253" s="228">
        <v>5870.8279887309945</v>
      </c>
      <c r="E253" s="21">
        <v>0.122</v>
      </c>
      <c r="F253" s="225">
        <v>1840</v>
      </c>
      <c r="G253" s="207"/>
      <c r="H253" s="228">
        <f t="shared" si="15"/>
        <v>6686.5922422904268</v>
      </c>
      <c r="I253" s="175"/>
      <c r="J253" s="212">
        <v>2127</v>
      </c>
      <c r="K253" s="218">
        <v>2233</v>
      </c>
      <c r="L253" s="214">
        <f t="shared" si="13"/>
        <v>6369.1812357150638</v>
      </c>
      <c r="M253" s="13"/>
      <c r="N253" s="13"/>
    </row>
    <row r="254" spans="1:14">
      <c r="A254" s="144">
        <v>1808</v>
      </c>
      <c r="B254" s="225">
        <v>1576</v>
      </c>
      <c r="C254" s="207"/>
      <c r="D254" s="228">
        <v>4143.4952576086189</v>
      </c>
      <c r="E254" s="21">
        <v>0.122</v>
      </c>
      <c r="F254" s="225">
        <v>1757</v>
      </c>
      <c r="G254" s="207"/>
      <c r="H254" s="228">
        <f t="shared" si="15"/>
        <v>4719.2428902148276</v>
      </c>
      <c r="I254" s="175"/>
      <c r="J254" s="212">
        <v>706</v>
      </c>
      <c r="K254" s="218">
        <v>1576</v>
      </c>
      <c r="L254" s="214">
        <f t="shared" si="13"/>
        <v>2114.0770815302462</v>
      </c>
      <c r="M254" s="13"/>
      <c r="N254" s="13"/>
    </row>
    <row r="255" spans="1:14">
      <c r="A255" s="144">
        <v>1809</v>
      </c>
      <c r="B255" s="225">
        <v>1362</v>
      </c>
      <c r="C255" s="207"/>
      <c r="D255" s="228">
        <v>3580.8632873495808</v>
      </c>
      <c r="E255" s="21">
        <v>0.122</v>
      </c>
      <c r="F255" s="225">
        <v>1534</v>
      </c>
      <c r="G255" s="207"/>
      <c r="H255" s="228">
        <f t="shared" si="15"/>
        <v>4078.4319901475865</v>
      </c>
      <c r="I255" s="175"/>
      <c r="J255" s="212">
        <v>924</v>
      </c>
      <c r="K255" s="218">
        <v>1362</v>
      </c>
      <c r="L255" s="214">
        <f t="shared" si="13"/>
        <v>2766.8657554305214</v>
      </c>
      <c r="M255" s="13"/>
      <c r="N255" s="13"/>
    </row>
    <row r="256" spans="1:14">
      <c r="A256" s="144">
        <v>1810</v>
      </c>
      <c r="B256" s="225">
        <v>4232</v>
      </c>
      <c r="C256" s="207"/>
      <c r="D256" s="228">
        <v>11518.180662172183</v>
      </c>
      <c r="E256" s="21">
        <v>0.122</v>
      </c>
      <c r="F256" s="225">
        <v>4724</v>
      </c>
      <c r="G256" s="207"/>
      <c r="H256" s="228">
        <f t="shared" si="15"/>
        <v>13118.656790628909</v>
      </c>
      <c r="I256" s="175"/>
      <c r="J256" s="212">
        <v>924</v>
      </c>
      <c r="K256" s="218">
        <v>4381</v>
      </c>
      <c r="L256" s="214">
        <f t="shared" si="13"/>
        <v>2766.8657554305209</v>
      </c>
      <c r="M256" s="13"/>
      <c r="N256" s="13"/>
    </row>
    <row r="257" spans="1:14">
      <c r="A257" s="144">
        <v>1811</v>
      </c>
      <c r="B257" s="225">
        <v>3012</v>
      </c>
      <c r="C257" s="207"/>
      <c r="D257" s="224">
        <v>3375</v>
      </c>
      <c r="E257" s="21"/>
      <c r="F257" s="225">
        <v>3327</v>
      </c>
      <c r="G257" s="207"/>
      <c r="H257" s="224">
        <v>3724.5300220750551</v>
      </c>
      <c r="I257" s="175"/>
      <c r="J257" s="212">
        <v>2337</v>
      </c>
      <c r="K257" s="218">
        <v>2964</v>
      </c>
      <c r="L257" s="215">
        <v>2579.0301219524158</v>
      </c>
      <c r="M257" s="13"/>
      <c r="N257" s="13"/>
    </row>
    <row r="258" spans="1:14">
      <c r="A258" s="144">
        <v>1812</v>
      </c>
      <c r="B258" s="225">
        <v>7465</v>
      </c>
      <c r="C258" s="207"/>
      <c r="D258" s="224">
        <v>7943</v>
      </c>
      <c r="E258" s="21"/>
      <c r="F258" s="225">
        <v>8298</v>
      </c>
      <c r="G258" s="207"/>
      <c r="H258" s="224">
        <v>8831.7000000000007</v>
      </c>
      <c r="I258" s="175"/>
      <c r="J258" s="212">
        <v>5210</v>
      </c>
      <c r="K258" s="218">
        <v>7943</v>
      </c>
      <c r="L258" s="214">
        <f t="shared" si="13"/>
        <v>5792.9191741155737</v>
      </c>
      <c r="M258" s="13"/>
      <c r="N258" s="13"/>
    </row>
    <row r="259" spans="1:14">
      <c r="A259" s="144">
        <v>1813</v>
      </c>
      <c r="B259" s="225">
        <v>5971</v>
      </c>
      <c r="C259" s="207"/>
      <c r="D259" s="224">
        <v>6587</v>
      </c>
      <c r="E259" s="21"/>
      <c r="F259" s="225">
        <v>6600</v>
      </c>
      <c r="G259" s="207"/>
      <c r="H259" s="224">
        <v>7760.1</v>
      </c>
      <c r="I259" s="175"/>
      <c r="J259" s="212">
        <v>5069</v>
      </c>
      <c r="K259" s="218">
        <v>6587</v>
      </c>
      <c r="L259" s="215">
        <v>6187.122745727851</v>
      </c>
      <c r="M259" s="13"/>
      <c r="N259" s="13"/>
    </row>
    <row r="260" spans="1:14">
      <c r="A260" s="144">
        <v>1814</v>
      </c>
      <c r="B260" s="225">
        <v>8619</v>
      </c>
      <c r="C260" s="207"/>
      <c r="D260" s="224">
        <v>9683</v>
      </c>
      <c r="E260" s="21"/>
      <c r="F260" s="225">
        <v>9541</v>
      </c>
      <c r="G260" s="207"/>
      <c r="H260" s="224">
        <v>10708.1</v>
      </c>
      <c r="I260" s="175"/>
      <c r="J260" s="212">
        <v>5147</v>
      </c>
      <c r="K260" s="218">
        <v>9683</v>
      </c>
      <c r="L260" s="214">
        <f t="shared" si="13"/>
        <v>5691.8920479190338</v>
      </c>
      <c r="M260" s="13"/>
      <c r="N260" s="13"/>
    </row>
    <row r="261" spans="1:14">
      <c r="A261" s="144">
        <v>1815</v>
      </c>
      <c r="B261" s="225">
        <v>8458</v>
      </c>
      <c r="C261" s="207"/>
      <c r="D261" s="224">
        <v>9625</v>
      </c>
      <c r="E261" s="21"/>
      <c r="F261" s="225">
        <v>9387</v>
      </c>
      <c r="G261" s="207"/>
      <c r="H261" s="224">
        <v>11208.77756198458</v>
      </c>
      <c r="I261" s="175"/>
      <c r="J261" s="212">
        <v>5843</v>
      </c>
      <c r="K261" s="218">
        <v>9625</v>
      </c>
      <c r="L261" s="214">
        <f t="shared" si="13"/>
        <v>6804.45582282347</v>
      </c>
      <c r="M261" s="13"/>
      <c r="N261" s="13"/>
    </row>
    <row r="262" spans="1:14">
      <c r="A262" s="144">
        <v>1816</v>
      </c>
      <c r="B262" s="225">
        <v>9994</v>
      </c>
      <c r="C262" s="207"/>
      <c r="D262" s="224">
        <v>10511</v>
      </c>
      <c r="E262" s="21"/>
      <c r="F262" s="225">
        <v>11049</v>
      </c>
      <c r="G262" s="207"/>
      <c r="H262" s="224">
        <v>11620.9</v>
      </c>
      <c r="I262" s="175"/>
      <c r="J262" s="212">
        <v>7410</v>
      </c>
      <c r="K262" s="218">
        <v>10294</v>
      </c>
      <c r="L262" s="215">
        <v>8192.4525734944345</v>
      </c>
      <c r="M262" s="13"/>
      <c r="N262" s="13"/>
    </row>
    <row r="263" spans="1:14">
      <c r="A263" s="144">
        <v>1817</v>
      </c>
      <c r="B263" s="225">
        <v>7272</v>
      </c>
      <c r="C263" s="207"/>
      <c r="D263" s="224">
        <v>7866</v>
      </c>
      <c r="E263" s="21"/>
      <c r="F263" s="225">
        <v>8037</v>
      </c>
      <c r="G263" s="207"/>
      <c r="H263" s="224">
        <v>8688.6911699779266</v>
      </c>
      <c r="I263" s="175"/>
      <c r="J263" s="212">
        <v>7213</v>
      </c>
      <c r="K263" s="218">
        <v>7866</v>
      </c>
      <c r="L263" s="214">
        <f t="shared" si="13"/>
        <v>7967.3950431033281</v>
      </c>
      <c r="M263" s="13"/>
      <c r="N263" s="13"/>
    </row>
    <row r="264" spans="1:14">
      <c r="A264" s="144">
        <v>1818</v>
      </c>
      <c r="B264" s="225">
        <v>8915</v>
      </c>
      <c r="C264" s="207"/>
      <c r="D264" s="224">
        <v>10198</v>
      </c>
      <c r="E264" s="21"/>
      <c r="F264" s="225">
        <v>9856</v>
      </c>
      <c r="G264" s="207"/>
      <c r="H264" s="224">
        <v>11222.774889867844</v>
      </c>
      <c r="I264" s="175"/>
      <c r="J264" s="212">
        <v>8777</v>
      </c>
      <c r="K264" s="218">
        <v>10198</v>
      </c>
      <c r="L264" s="214">
        <f t="shared" si="13"/>
        <v>9658.9816835036345</v>
      </c>
      <c r="M264" s="13"/>
      <c r="N264" s="13"/>
    </row>
    <row r="265" spans="1:14">
      <c r="A265" s="144">
        <v>1819</v>
      </c>
      <c r="B265" s="225">
        <v>5296</v>
      </c>
      <c r="C265" s="207"/>
      <c r="D265" s="224">
        <v>5508</v>
      </c>
      <c r="E265" s="21"/>
      <c r="F265" s="225">
        <v>5860</v>
      </c>
      <c r="G265" s="207"/>
      <c r="H265" s="224">
        <v>6158.3</v>
      </c>
      <c r="I265" s="175"/>
      <c r="J265" s="212">
        <v>5138</v>
      </c>
      <c r="K265" s="218">
        <v>5508</v>
      </c>
      <c r="L265" s="214">
        <f t="shared" si="13"/>
        <v>5744.6160856935367</v>
      </c>
      <c r="M265" s="13"/>
      <c r="N265" s="13"/>
    </row>
    <row r="266" spans="1:14">
      <c r="A266" s="144">
        <v>1820</v>
      </c>
      <c r="B266" s="225">
        <v>10163</v>
      </c>
      <c r="C266" s="207"/>
      <c r="D266" s="224">
        <v>10164</v>
      </c>
      <c r="E266" s="21"/>
      <c r="F266" s="225">
        <v>11393</v>
      </c>
      <c r="G266" s="207"/>
      <c r="H266" s="224">
        <v>11395</v>
      </c>
      <c r="I266" s="175"/>
      <c r="J266" s="212">
        <v>9044</v>
      </c>
      <c r="K266" s="218">
        <v>10117</v>
      </c>
      <c r="L266" s="215">
        <v>10139.35261707989</v>
      </c>
      <c r="M266" s="13"/>
      <c r="N266" s="13"/>
    </row>
    <row r="267" spans="1:14">
      <c r="A267" s="144">
        <v>1821</v>
      </c>
      <c r="B267" s="225">
        <v>9520</v>
      </c>
      <c r="C267" s="207"/>
      <c r="D267" s="224">
        <v>10000</v>
      </c>
      <c r="E267" s="21"/>
      <c r="F267" s="225">
        <v>10554</v>
      </c>
      <c r="G267" s="207"/>
      <c r="H267" s="224">
        <v>11180.802792914037</v>
      </c>
      <c r="I267" s="175"/>
      <c r="J267" s="212">
        <v>8992</v>
      </c>
      <c r="K267" s="218">
        <v>9699</v>
      </c>
      <c r="L267" s="215">
        <v>10053.777871388302</v>
      </c>
      <c r="M267" s="13"/>
      <c r="N267" s="13"/>
    </row>
    <row r="268" spans="1:14">
      <c r="A268" s="144">
        <v>1822</v>
      </c>
      <c r="B268" s="225">
        <v>4655</v>
      </c>
      <c r="C268" s="207"/>
      <c r="D268" s="224">
        <v>5518</v>
      </c>
      <c r="E268" s="21"/>
      <c r="F268" s="225">
        <v>5153</v>
      </c>
      <c r="G268" s="207"/>
      <c r="H268" s="224">
        <v>6213.893783370977</v>
      </c>
      <c r="I268" s="175"/>
      <c r="J268" s="212">
        <v>5381</v>
      </c>
      <c r="K268" s="218">
        <v>5518</v>
      </c>
      <c r="L268" s="214">
        <f t="shared" si="13"/>
        <v>6059.6162465239631</v>
      </c>
      <c r="M268" s="13"/>
      <c r="N268" s="13"/>
    </row>
    <row r="269" spans="1:14">
      <c r="A269" s="144">
        <v>1823</v>
      </c>
      <c r="B269" s="225">
        <v>4332</v>
      </c>
      <c r="C269" s="207"/>
      <c r="D269" s="224">
        <v>5678</v>
      </c>
      <c r="E269" s="21"/>
      <c r="F269" s="225">
        <v>4839</v>
      </c>
      <c r="G269" s="207"/>
      <c r="H269" s="224">
        <v>6422.957165686571</v>
      </c>
      <c r="I269" s="175"/>
      <c r="J269" s="212">
        <v>4663</v>
      </c>
      <c r="K269" s="218">
        <v>5678</v>
      </c>
      <c r="L269" s="215">
        <v>5569.0311014496992</v>
      </c>
      <c r="M269" s="13"/>
      <c r="N269" s="13"/>
    </row>
    <row r="270" spans="1:14">
      <c r="A270" s="144">
        <v>1824</v>
      </c>
      <c r="B270" s="225">
        <v>2833</v>
      </c>
      <c r="C270" s="207"/>
      <c r="D270" s="224">
        <v>4036</v>
      </c>
      <c r="E270" s="21"/>
      <c r="F270" s="225">
        <v>3130</v>
      </c>
      <c r="G270" s="207"/>
      <c r="H270" s="224">
        <v>4420.1797049997531</v>
      </c>
      <c r="I270" s="175"/>
      <c r="J270" s="212">
        <v>3683</v>
      </c>
      <c r="K270" s="218">
        <v>3683</v>
      </c>
      <c r="L270" s="215">
        <v>4033.5782590470985</v>
      </c>
      <c r="M270" s="13"/>
      <c r="N270" s="13"/>
    </row>
    <row r="271" spans="1:14">
      <c r="A271" s="144">
        <v>1825</v>
      </c>
      <c r="B271" s="225">
        <v>6156</v>
      </c>
      <c r="C271" s="207"/>
      <c r="D271" s="224">
        <v>7626</v>
      </c>
      <c r="E271" s="21"/>
      <c r="F271" s="225">
        <v>6816</v>
      </c>
      <c r="G271" s="207"/>
      <c r="H271" s="224">
        <v>8439.8092699567205</v>
      </c>
      <c r="I271" s="175"/>
      <c r="J271" s="212">
        <v>7291</v>
      </c>
      <c r="K271" s="218">
        <v>7626</v>
      </c>
      <c r="L271" s="214">
        <f t="shared" si="13"/>
        <v>8069.059715087129</v>
      </c>
      <c r="M271" s="13"/>
      <c r="N271" s="13"/>
    </row>
    <row r="272" spans="1:14">
      <c r="A272" s="144">
        <v>1826</v>
      </c>
      <c r="B272" s="225">
        <v>5518</v>
      </c>
      <c r="C272" s="207"/>
      <c r="D272" s="224">
        <v>7222</v>
      </c>
      <c r="E272" s="21"/>
      <c r="F272" s="225">
        <v>6096</v>
      </c>
      <c r="G272" s="207"/>
      <c r="H272" s="224">
        <v>7954.648685413059</v>
      </c>
      <c r="I272" s="175"/>
      <c r="J272" s="212">
        <v>6531</v>
      </c>
      <c r="K272" s="218">
        <v>7222</v>
      </c>
      <c r="L272" s="214">
        <f t="shared" si="13"/>
        <v>7193.5489565816515</v>
      </c>
      <c r="M272" s="13"/>
      <c r="N272" s="13"/>
    </row>
    <row r="273" spans="1:14">
      <c r="A273" s="144">
        <v>1827</v>
      </c>
      <c r="B273" s="225">
        <v>5980</v>
      </c>
      <c r="C273" s="207"/>
      <c r="D273" s="224">
        <v>7838</v>
      </c>
      <c r="E273" s="21"/>
      <c r="F273" s="225">
        <v>6501</v>
      </c>
      <c r="G273" s="207"/>
      <c r="H273" s="224">
        <v>8539.5215128080799</v>
      </c>
      <c r="I273" s="175"/>
      <c r="J273" s="212">
        <v>7185</v>
      </c>
      <c r="K273" s="218">
        <v>7838</v>
      </c>
      <c r="L273" s="214">
        <f t="shared" si="13"/>
        <v>7828.0763038435898</v>
      </c>
      <c r="M273" s="13"/>
      <c r="N273" s="13"/>
    </row>
    <row r="274" spans="1:14">
      <c r="A274" s="144">
        <v>1828</v>
      </c>
      <c r="B274" s="225">
        <v>3555</v>
      </c>
      <c r="C274" s="207"/>
      <c r="D274" s="224">
        <v>4666</v>
      </c>
      <c r="E274" s="21"/>
      <c r="F274" s="225">
        <v>3788</v>
      </c>
      <c r="G274" s="207"/>
      <c r="H274" s="224">
        <v>5016.7936129383916</v>
      </c>
      <c r="I274" s="175"/>
      <c r="J274" s="212">
        <v>4584</v>
      </c>
      <c r="K274" s="218">
        <v>4666</v>
      </c>
      <c r="L274" s="214">
        <f t="shared" si="13"/>
        <v>4928.6287873359597</v>
      </c>
      <c r="M274" s="13"/>
      <c r="N274" s="13"/>
    </row>
    <row r="275" spans="1:14">
      <c r="A275" s="144">
        <v>1829</v>
      </c>
      <c r="B275" s="225">
        <v>6550</v>
      </c>
      <c r="C275" s="207"/>
      <c r="D275" s="224">
        <v>7879</v>
      </c>
      <c r="E275" s="21"/>
      <c r="F275" s="225">
        <v>6977</v>
      </c>
      <c r="G275" s="207"/>
      <c r="H275" s="224">
        <v>8426.3100375344256</v>
      </c>
      <c r="I275" s="175"/>
      <c r="J275" s="212">
        <v>7144</v>
      </c>
      <c r="K275" s="218">
        <v>7879</v>
      </c>
      <c r="L275" s="214">
        <f t="shared" si="13"/>
        <v>7640.2537007419642</v>
      </c>
      <c r="M275" s="13"/>
      <c r="N275" s="13"/>
    </row>
    <row r="276" spans="1:14">
      <c r="A276" s="144">
        <v>1830</v>
      </c>
      <c r="B276" s="225">
        <v>4316</v>
      </c>
      <c r="C276" s="207"/>
      <c r="D276" s="224">
        <v>6024</v>
      </c>
      <c r="E276" s="21"/>
      <c r="F276" s="225">
        <v>4625</v>
      </c>
      <c r="G276" s="207"/>
      <c r="H276" s="224">
        <v>6538.931782893429</v>
      </c>
      <c r="I276" s="175"/>
      <c r="J276" s="212">
        <v>4281</v>
      </c>
      <c r="K276" s="218">
        <v>6024</v>
      </c>
      <c r="L276" s="215">
        <v>5180.0827095793429</v>
      </c>
      <c r="M276" s="13"/>
      <c r="N276" s="13"/>
    </row>
    <row r="277" spans="1:14">
      <c r="A277" s="144">
        <v>1831</v>
      </c>
      <c r="B277" s="225">
        <v>3367</v>
      </c>
      <c r="C277" s="207"/>
      <c r="D277" s="224">
        <v>3553</v>
      </c>
      <c r="E277" s="21"/>
      <c r="F277" s="225">
        <v>3721</v>
      </c>
      <c r="G277" s="207"/>
      <c r="H277" s="224">
        <v>4012</v>
      </c>
      <c r="I277" s="175"/>
      <c r="J277" s="215"/>
      <c r="K277" s="215"/>
      <c r="L277" s="215"/>
      <c r="M277" s="13"/>
      <c r="N277" s="13"/>
    </row>
    <row r="278" spans="1:14">
      <c r="A278" s="144">
        <v>1832</v>
      </c>
      <c r="B278" s="225">
        <v>1714</v>
      </c>
      <c r="C278" s="207"/>
      <c r="D278" s="224">
        <v>1713</v>
      </c>
      <c r="E278" s="21"/>
      <c r="F278" s="225">
        <v>1895</v>
      </c>
      <c r="G278" s="207"/>
      <c r="H278" s="224">
        <v>1895</v>
      </c>
      <c r="I278" s="175"/>
      <c r="J278" s="215"/>
      <c r="K278" s="215"/>
      <c r="L278" s="215"/>
    </row>
    <row r="279" spans="1:14">
      <c r="A279" s="144">
        <v>1833</v>
      </c>
      <c r="B279" s="225">
        <v>301</v>
      </c>
      <c r="C279" s="207"/>
      <c r="D279" s="224">
        <v>301</v>
      </c>
      <c r="E279" s="21"/>
      <c r="F279" s="225">
        <v>345</v>
      </c>
      <c r="G279" s="207"/>
      <c r="H279" s="224">
        <v>345</v>
      </c>
      <c r="I279" s="175"/>
      <c r="J279" s="215"/>
      <c r="K279" s="215"/>
      <c r="L279" s="215"/>
    </row>
    <row r="280" spans="1:14">
      <c r="A280" s="144">
        <v>1834</v>
      </c>
      <c r="B280" s="225">
        <v>421</v>
      </c>
      <c r="C280" s="207"/>
      <c r="D280" s="224">
        <v>700</v>
      </c>
      <c r="E280" s="21"/>
      <c r="F280" s="225">
        <v>449</v>
      </c>
      <c r="G280" s="207"/>
      <c r="H280" s="224">
        <v>875</v>
      </c>
      <c r="I280" s="175"/>
      <c r="J280" s="215"/>
      <c r="K280" s="215"/>
      <c r="L280" s="215"/>
    </row>
    <row r="281" spans="1:14">
      <c r="A281" s="144">
        <v>1835</v>
      </c>
      <c r="B281" s="225">
        <v>0</v>
      </c>
      <c r="C281" s="207"/>
      <c r="D281" s="224">
        <v>1400</v>
      </c>
      <c r="E281" s="21"/>
      <c r="F281" s="222">
        <v>0</v>
      </c>
      <c r="G281" s="207"/>
      <c r="H281" s="224">
        <v>1750</v>
      </c>
      <c r="I281" s="175"/>
      <c r="J281" s="215"/>
      <c r="K281" s="215"/>
      <c r="L281" s="215"/>
    </row>
    <row r="282" spans="1:14">
      <c r="A282" s="144">
        <v>1836</v>
      </c>
      <c r="B282" s="225">
        <v>1069</v>
      </c>
      <c r="C282" s="207"/>
      <c r="D282" s="224">
        <v>3500</v>
      </c>
      <c r="E282" s="21"/>
      <c r="F282" s="225">
        <v>1186</v>
      </c>
      <c r="G282" s="207"/>
      <c r="H282" s="224">
        <v>4375</v>
      </c>
      <c r="I282" s="175"/>
      <c r="J282" s="215"/>
      <c r="K282" s="215"/>
      <c r="L282" s="215"/>
    </row>
    <row r="283" spans="1:14">
      <c r="A283" s="144">
        <v>1837</v>
      </c>
      <c r="B283" s="225">
        <v>837</v>
      </c>
      <c r="C283" s="207"/>
      <c r="D283" s="224">
        <v>6650</v>
      </c>
      <c r="E283" s="21"/>
      <c r="F283" s="225">
        <v>924</v>
      </c>
      <c r="G283" s="207"/>
      <c r="H283" s="224">
        <v>8312.5</v>
      </c>
      <c r="I283" s="175"/>
      <c r="J283" s="215"/>
      <c r="K283" s="215"/>
      <c r="L283" s="215"/>
    </row>
    <row r="284" spans="1:14">
      <c r="A284" s="144">
        <v>1838</v>
      </c>
      <c r="B284" s="225">
        <v>444</v>
      </c>
      <c r="C284" s="207"/>
      <c r="D284" s="224">
        <v>5950</v>
      </c>
      <c r="E284" s="21"/>
      <c r="F284" s="225">
        <v>490</v>
      </c>
      <c r="G284" s="207"/>
      <c r="H284" s="224">
        <v>7437.5</v>
      </c>
      <c r="I284" s="175"/>
      <c r="J284" s="215"/>
      <c r="K284" s="215"/>
      <c r="L284" s="215"/>
    </row>
    <row r="285" spans="1:14">
      <c r="A285" s="144">
        <v>1839</v>
      </c>
      <c r="B285" s="225">
        <v>5204</v>
      </c>
      <c r="C285" s="207"/>
      <c r="D285" s="224">
        <v>5250</v>
      </c>
      <c r="E285" s="21"/>
      <c r="F285" s="225">
        <v>5742</v>
      </c>
      <c r="G285" s="207"/>
      <c r="H285" s="224">
        <v>6562.5</v>
      </c>
      <c r="I285" s="175"/>
      <c r="J285" s="215"/>
      <c r="K285" s="215"/>
      <c r="L285" s="215"/>
    </row>
    <row r="286" spans="1:14">
      <c r="A286" s="144">
        <v>1840</v>
      </c>
      <c r="B286" s="225">
        <v>5684</v>
      </c>
      <c r="C286" s="207"/>
      <c r="D286" s="224">
        <v>5683</v>
      </c>
      <c r="E286" s="21"/>
      <c r="F286" s="225">
        <v>6275</v>
      </c>
      <c r="G286" s="207"/>
      <c r="H286" s="224">
        <v>7103.75</v>
      </c>
      <c r="I286" s="175"/>
      <c r="J286" s="215"/>
      <c r="K286" s="215"/>
      <c r="L286" s="215"/>
    </row>
    <row r="287" spans="1:14">
      <c r="A287" s="144">
        <v>1841</v>
      </c>
      <c r="B287" s="225">
        <v>4540</v>
      </c>
      <c r="C287" s="207"/>
      <c r="D287" s="224">
        <v>5325</v>
      </c>
      <c r="E287" s="21"/>
      <c r="F287" s="225">
        <v>5235</v>
      </c>
      <c r="G287" s="207"/>
      <c r="H287" s="224">
        <v>6656.25</v>
      </c>
      <c r="I287" s="175"/>
      <c r="J287" s="215"/>
      <c r="K287" s="215"/>
      <c r="L287" s="215"/>
    </row>
    <row r="288" spans="1:14">
      <c r="A288" s="144">
        <v>1842</v>
      </c>
      <c r="B288" s="225">
        <v>1850</v>
      </c>
      <c r="C288" s="207"/>
      <c r="D288" s="224">
        <v>2234</v>
      </c>
      <c r="E288" s="21"/>
      <c r="F288" s="225">
        <v>2046</v>
      </c>
      <c r="G288" s="207"/>
      <c r="H288" s="224">
        <v>2792.5</v>
      </c>
      <c r="I288" s="175"/>
      <c r="J288" s="215"/>
      <c r="K288" s="215"/>
      <c r="L288" s="215"/>
    </row>
    <row r="289" spans="1:12">
      <c r="A289" s="144">
        <v>1843</v>
      </c>
      <c r="B289" s="225">
        <v>816</v>
      </c>
      <c r="C289" s="207"/>
      <c r="D289" s="224">
        <v>1400</v>
      </c>
      <c r="E289" s="21"/>
      <c r="F289" s="225">
        <v>913</v>
      </c>
      <c r="G289" s="207"/>
      <c r="H289" s="224">
        <v>1750</v>
      </c>
      <c r="I289" s="175"/>
      <c r="J289" s="215"/>
      <c r="K289" s="215"/>
      <c r="L289" s="215"/>
    </row>
    <row r="290" spans="1:12">
      <c r="A290" s="144">
        <v>1844</v>
      </c>
      <c r="B290" s="225">
        <v>0</v>
      </c>
      <c r="C290" s="207"/>
      <c r="D290" s="224">
        <v>2100</v>
      </c>
      <c r="E290" s="21"/>
      <c r="F290" s="222">
        <v>0</v>
      </c>
      <c r="G290" s="207"/>
      <c r="H290" s="224">
        <v>2625</v>
      </c>
      <c r="I290" s="175"/>
      <c r="J290" s="215"/>
      <c r="K290" s="215"/>
      <c r="L290" s="215"/>
    </row>
    <row r="291" spans="1:12">
      <c r="A291" s="144">
        <v>1845</v>
      </c>
      <c r="B291" s="225">
        <v>888</v>
      </c>
      <c r="C291" s="207"/>
      <c r="D291" s="224">
        <v>1143</v>
      </c>
      <c r="E291" s="21"/>
      <c r="F291" s="225">
        <v>980</v>
      </c>
      <c r="G291" s="207"/>
      <c r="H291" s="224">
        <v>1428.75</v>
      </c>
      <c r="I291" s="175"/>
    </row>
    <row r="292" spans="1:12">
      <c r="A292" s="144">
        <v>1846</v>
      </c>
      <c r="B292" s="225">
        <v>830</v>
      </c>
      <c r="C292" s="207"/>
      <c r="D292" s="224">
        <v>829</v>
      </c>
      <c r="E292" s="21"/>
      <c r="F292" s="225">
        <v>975</v>
      </c>
      <c r="G292" s="207"/>
      <c r="H292" s="224">
        <v>1036.25</v>
      </c>
      <c r="I292" s="175"/>
    </row>
    <row r="293" spans="1:12">
      <c r="A293" s="144">
        <v>1847</v>
      </c>
      <c r="B293" s="225">
        <v>993</v>
      </c>
      <c r="C293" s="207"/>
      <c r="D293" s="224">
        <v>1344</v>
      </c>
      <c r="E293" s="21"/>
      <c r="F293" s="225">
        <v>1098</v>
      </c>
      <c r="G293" s="207"/>
      <c r="H293" s="224">
        <v>1680</v>
      </c>
      <c r="I293" s="175"/>
    </row>
    <row r="294" spans="1:12">
      <c r="A294" s="144">
        <v>1848</v>
      </c>
      <c r="B294" s="225">
        <v>0</v>
      </c>
      <c r="C294" s="207"/>
      <c r="D294" s="224">
        <v>1750</v>
      </c>
      <c r="E294" s="21"/>
      <c r="F294" s="222">
        <v>0</v>
      </c>
      <c r="G294" s="207"/>
      <c r="H294" s="224">
        <v>2187.5</v>
      </c>
      <c r="I294" s="175"/>
    </row>
    <row r="295" spans="1:12">
      <c r="A295" s="144">
        <v>1849</v>
      </c>
      <c r="B295" s="225">
        <v>0</v>
      </c>
      <c r="C295" s="207"/>
      <c r="D295" s="224">
        <v>1050</v>
      </c>
      <c r="E295" s="21"/>
      <c r="F295" s="222">
        <v>0</v>
      </c>
      <c r="G295" s="207"/>
      <c r="H295" s="224">
        <v>1312.5</v>
      </c>
      <c r="I295" s="175"/>
    </row>
    <row r="296" spans="1:12">
      <c r="A296" s="144">
        <v>1850</v>
      </c>
      <c r="B296" s="225">
        <v>0</v>
      </c>
      <c r="C296" s="207"/>
      <c r="D296" s="224">
        <v>2300</v>
      </c>
      <c r="E296" s="21"/>
      <c r="F296" s="222">
        <v>0</v>
      </c>
      <c r="G296" s="207"/>
      <c r="H296" s="224">
        <v>2875</v>
      </c>
      <c r="I296" s="175"/>
    </row>
    <row r="297" spans="1:12">
      <c r="A297" s="144">
        <v>1851</v>
      </c>
      <c r="B297" s="225">
        <v>0</v>
      </c>
      <c r="C297" s="207"/>
      <c r="D297" s="224">
        <v>350</v>
      </c>
      <c r="E297" s="21"/>
      <c r="F297" s="222">
        <v>0</v>
      </c>
      <c r="G297" s="207"/>
      <c r="H297" s="224">
        <v>437.5</v>
      </c>
      <c r="I297" s="175"/>
    </row>
    <row r="298" spans="1:12">
      <c r="A298" s="144" t="s">
        <v>83</v>
      </c>
      <c r="B298" s="24">
        <f>SUM(B20:B297)</f>
        <v>399857.94150000002</v>
      </c>
      <c r="C298" s="21"/>
      <c r="D298" s="24">
        <f>SUM(D20:D297)</f>
        <v>814197.71124325984</v>
      </c>
      <c r="E298" s="21"/>
      <c r="F298" s="24">
        <f>SUM(F20:F297)</f>
        <v>441276.76586151368</v>
      </c>
      <c r="G298" s="21"/>
      <c r="H298" s="24">
        <f>SUM(H20:H297)</f>
        <v>913777.18310208642</v>
      </c>
      <c r="I298" s="2"/>
    </row>
    <row r="299" spans="1:12">
      <c r="I299" s="2"/>
    </row>
    <row r="300" spans="1:12">
      <c r="A300" t="s">
        <v>250</v>
      </c>
      <c r="I300" s="2"/>
    </row>
    <row r="301" spans="1:12">
      <c r="A301" t="s">
        <v>313</v>
      </c>
      <c r="I301" s="2"/>
    </row>
    <row r="302" spans="1:12">
      <c r="A302" t="s">
        <v>314</v>
      </c>
      <c r="I302" s="2"/>
    </row>
    <row r="303" spans="1:12">
      <c r="A303" t="s">
        <v>317</v>
      </c>
      <c r="I303" s="2"/>
    </row>
    <row r="304" spans="1:12">
      <c r="A304" t="s">
        <v>318</v>
      </c>
      <c r="I304" s="2"/>
    </row>
    <row r="305" spans="1:9">
      <c r="A305" t="s">
        <v>319</v>
      </c>
      <c r="I305" s="2"/>
    </row>
    <row r="306" spans="1:9">
      <c r="A306" t="s">
        <v>320</v>
      </c>
      <c r="I306" s="2"/>
    </row>
    <row r="307" spans="1:9">
      <c r="A307" t="s">
        <v>321</v>
      </c>
      <c r="I307" s="2"/>
    </row>
    <row r="308" spans="1:9">
      <c r="A308" t="s">
        <v>322</v>
      </c>
      <c r="I308" s="2"/>
    </row>
    <row r="309" spans="1:9">
      <c r="A309" t="s">
        <v>315</v>
      </c>
      <c r="I309" s="2"/>
    </row>
    <row r="310" spans="1:9">
      <c r="A310" t="s">
        <v>324</v>
      </c>
      <c r="I310" s="2"/>
    </row>
    <row r="311" spans="1:9">
      <c r="A311" t="s">
        <v>376</v>
      </c>
      <c r="I311" s="2"/>
    </row>
    <row r="312" spans="1:9">
      <c r="A312" t="s">
        <v>377</v>
      </c>
      <c r="I312" s="2"/>
    </row>
    <row r="313" spans="1:9">
      <c r="I313" s="2"/>
    </row>
    <row r="314" spans="1:9">
      <c r="I314" s="2"/>
    </row>
    <row r="315" spans="1:9">
      <c r="I315" s="2"/>
    </row>
    <row r="316" spans="1:9">
      <c r="I316" s="2"/>
    </row>
    <row r="317" spans="1:9">
      <c r="I317" s="2"/>
    </row>
    <row r="318" spans="1:9">
      <c r="I318" s="2"/>
    </row>
    <row r="319" spans="1:9">
      <c r="I319" s="2"/>
    </row>
    <row r="320" spans="1:9">
      <c r="I320" s="2"/>
    </row>
    <row r="321" spans="9:9">
      <c r="I321" s="2"/>
    </row>
    <row r="322" spans="9:9">
      <c r="I322" s="2"/>
    </row>
    <row r="323" spans="9:9">
      <c r="I323" s="2"/>
    </row>
    <row r="324" spans="9:9">
      <c r="I324" s="2"/>
    </row>
  </sheetData>
  <mergeCells count="4">
    <mergeCell ref="B2:D2"/>
    <mergeCell ref="F2:H2"/>
    <mergeCell ref="A1:H1"/>
    <mergeCell ref="E2:E3"/>
  </mergeCells>
  <pageMargins left="0.7" right="0.7" top="0.75" bottom="0.75" header="0.3" footer="0.3"/>
  <pageSetup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297"/>
  <sheetViews>
    <sheetView workbookViewId="0">
      <pane ySplit="3" topLeftCell="A4" activePane="bottomLeft" state="frozen"/>
      <selection pane="bottomLeft" sqref="A1:H1"/>
    </sheetView>
  </sheetViews>
  <sheetFormatPr defaultRowHeight="12.75"/>
  <cols>
    <col min="1" max="1" width="24.140625" customWidth="1"/>
    <col min="9" max="9" width="9.140625" style="2"/>
  </cols>
  <sheetData>
    <row r="1" spans="1:14">
      <c r="A1" s="253" t="s">
        <v>336</v>
      </c>
      <c r="B1" s="253"/>
      <c r="C1" s="253"/>
      <c r="D1" s="253"/>
      <c r="E1" s="253"/>
      <c r="F1" s="253"/>
      <c r="G1" s="253"/>
      <c r="H1" s="253"/>
      <c r="I1" s="191"/>
    </row>
    <row r="2" spans="1:14" ht="32.25" customHeight="1">
      <c r="A2" s="144" t="s">
        <v>200</v>
      </c>
      <c r="B2" s="250" t="s">
        <v>51</v>
      </c>
      <c r="C2" s="251"/>
      <c r="D2" s="252"/>
      <c r="E2" s="257" t="s">
        <v>38</v>
      </c>
      <c r="F2" s="250" t="s">
        <v>50</v>
      </c>
      <c r="G2" s="251"/>
      <c r="H2" s="252"/>
      <c r="I2" s="100"/>
      <c r="J2" s="259" t="s">
        <v>337</v>
      </c>
      <c r="K2" s="259"/>
      <c r="L2" s="259"/>
    </row>
    <row r="3" spans="1:14" ht="25.5">
      <c r="A3" s="158"/>
      <c r="B3" s="181" t="s">
        <v>259</v>
      </c>
      <c r="C3" s="183" t="s">
        <v>20</v>
      </c>
      <c r="D3" s="188" t="s">
        <v>34</v>
      </c>
      <c r="E3" s="258"/>
      <c r="F3" s="189" t="s">
        <v>259</v>
      </c>
      <c r="G3" s="190" t="s">
        <v>20</v>
      </c>
      <c r="H3" s="188" t="s">
        <v>253</v>
      </c>
      <c r="I3" s="192"/>
      <c r="J3" s="74" t="s">
        <v>19</v>
      </c>
      <c r="K3" s="74" t="s">
        <v>255</v>
      </c>
      <c r="L3" s="74" t="s">
        <v>256</v>
      </c>
      <c r="M3" s="74" t="s">
        <v>19</v>
      </c>
      <c r="N3" s="74" t="s">
        <v>255</v>
      </c>
    </row>
    <row r="5" spans="1:14">
      <c r="A5" s="26">
        <v>1580</v>
      </c>
      <c r="B5" s="141"/>
      <c r="C5" s="24"/>
      <c r="D5" s="167">
        <f>Bahia!D5*0.7</f>
        <v>70</v>
      </c>
      <c r="E5" s="10"/>
      <c r="F5" s="24"/>
      <c r="G5" s="24"/>
      <c r="H5" s="167">
        <f>Bahia!H5*0.7</f>
        <v>82.352941176470594</v>
      </c>
      <c r="I5" s="64"/>
    </row>
    <row r="6" spans="1:14">
      <c r="A6" s="26">
        <v>1581</v>
      </c>
      <c r="B6" s="141"/>
      <c r="C6" s="24"/>
      <c r="D6" s="167">
        <f>Bahia!D6*0.7</f>
        <v>76.270599999999988</v>
      </c>
      <c r="E6" s="10"/>
      <c r="F6" s="24"/>
      <c r="G6" s="24"/>
      <c r="H6" s="167">
        <f>Bahia!H6*0.7</f>
        <v>89.730117647058819</v>
      </c>
      <c r="I6" s="64"/>
    </row>
    <row r="7" spans="1:14">
      <c r="A7" s="26">
        <v>1582</v>
      </c>
      <c r="B7" s="141"/>
      <c r="C7" s="24"/>
      <c r="D7" s="167">
        <f>Bahia!D7*0.7</f>
        <v>83.102920347999998</v>
      </c>
      <c r="E7" s="10"/>
      <c r="F7" s="24"/>
      <c r="G7" s="24"/>
      <c r="H7" s="167">
        <f>Bahia!H7*0.7</f>
        <v>97.768141585882347</v>
      </c>
      <c r="I7" s="64"/>
    </row>
    <row r="8" spans="1:14">
      <c r="A8" s="26">
        <v>1583</v>
      </c>
      <c r="B8" s="141"/>
      <c r="C8" s="24"/>
      <c r="D8" s="167">
        <f>Bahia!D8*0.7</f>
        <v>90.54727995277382</v>
      </c>
      <c r="E8" s="10"/>
      <c r="F8" s="24"/>
      <c r="G8" s="24"/>
      <c r="H8" s="167">
        <f>Bahia!H8*0.7</f>
        <v>106.52621170914567</v>
      </c>
      <c r="I8" s="64"/>
    </row>
    <row r="9" spans="1:14">
      <c r="A9" s="26">
        <v>1584</v>
      </c>
      <c r="B9" s="141"/>
      <c r="C9" s="24"/>
      <c r="D9" s="167">
        <f>Bahia!D9*0.7</f>
        <v>98.658505290943296</v>
      </c>
      <c r="E9" s="10"/>
      <c r="F9" s="24"/>
      <c r="G9" s="24"/>
      <c r="H9" s="167">
        <f>Bahia!H9*0.7</f>
        <v>116.06882975405094</v>
      </c>
      <c r="I9" s="64"/>
    </row>
    <row r="10" spans="1:14">
      <c r="A10" s="26">
        <v>1585</v>
      </c>
      <c r="B10" s="141"/>
      <c r="C10" s="24"/>
      <c r="D10" s="167">
        <f>Bahia!D10*0.7</f>
        <v>107.496334194906</v>
      </c>
      <c r="E10" s="10"/>
      <c r="F10" s="24"/>
      <c r="G10" s="24"/>
      <c r="H10" s="167">
        <f>Bahia!H10*0.7</f>
        <v>126.46627552341883</v>
      </c>
      <c r="I10" s="64"/>
    </row>
    <row r="11" spans="1:14">
      <c r="A11" s="26">
        <v>1586</v>
      </c>
      <c r="B11" s="141"/>
      <c r="C11" s="24"/>
      <c r="D11" s="167">
        <f>Bahia!D11*0.7</f>
        <v>117.12585581208567</v>
      </c>
      <c r="E11" s="10"/>
      <c r="F11" s="24"/>
      <c r="G11" s="24"/>
      <c r="H11" s="167">
        <f>Bahia!H11*0.7</f>
        <v>137.79512448480668</v>
      </c>
      <c r="I11" s="64"/>
    </row>
    <row r="12" spans="1:14">
      <c r="A12" s="26">
        <v>1587</v>
      </c>
      <c r="B12" s="141"/>
      <c r="C12" s="24"/>
      <c r="D12" s="167">
        <f>Bahia!D12*0.7</f>
        <v>127.6179899757323</v>
      </c>
      <c r="E12" s="10"/>
      <c r="F12" s="24"/>
      <c r="G12" s="24"/>
      <c r="H12" s="167">
        <f>Bahia!H12*0.7</f>
        <v>150.13881173615567</v>
      </c>
      <c r="I12" s="64"/>
    </row>
    <row r="13" spans="1:14">
      <c r="A13" s="26">
        <v>1588</v>
      </c>
      <c r="B13" s="141"/>
      <c r="C13" s="24"/>
      <c r="D13" s="167">
        <f>Bahia!D13*0.7</f>
        <v>139.05000951775841</v>
      </c>
      <c r="E13" s="10"/>
      <c r="F13" s="24"/>
      <c r="G13" s="24"/>
      <c r="H13" s="167">
        <f>Bahia!H13*0.7</f>
        <v>163.5882464914805</v>
      </c>
      <c r="I13" s="64"/>
    </row>
    <row r="14" spans="1:14">
      <c r="A14" s="26">
        <v>1589</v>
      </c>
      <c r="B14" s="141"/>
      <c r="C14" s="24"/>
      <c r="D14" s="167">
        <f>Bahia!D14*0.7</f>
        <v>151.50610937035921</v>
      </c>
      <c r="E14" s="10"/>
      <c r="F14" s="24"/>
      <c r="G14" s="24"/>
      <c r="H14" s="167">
        <f>Bahia!H14*0.7</f>
        <v>178.24248161218731</v>
      </c>
      <c r="I14" s="64"/>
    </row>
    <row r="15" spans="1:14">
      <c r="A15" s="26">
        <v>1590</v>
      </c>
      <c r="B15" s="141"/>
      <c r="C15" s="24"/>
      <c r="D15" s="167">
        <f>Bahia!D15*0.7</f>
        <v>165.07802664775599</v>
      </c>
      <c r="E15" s="10"/>
      <c r="F15" s="24"/>
      <c r="G15" s="24"/>
      <c r="H15" s="167">
        <f>Bahia!H15*0.7</f>
        <v>194.20944311500705</v>
      </c>
      <c r="I15" s="64"/>
    </row>
    <row r="16" spans="1:14">
      <c r="A16" s="26">
        <v>1591</v>
      </c>
      <c r="B16" s="141"/>
      <c r="C16" s="24"/>
      <c r="D16" s="167">
        <f>Bahia!D16*0.7</f>
        <v>179.86571627486194</v>
      </c>
      <c r="E16" s="10"/>
      <c r="F16" s="24"/>
      <c r="G16" s="24"/>
      <c r="H16" s="167">
        <f>Bahia!H16*0.7</f>
        <v>211.60672502924939</v>
      </c>
      <c r="I16" s="64"/>
    </row>
    <row r="17" spans="1:9">
      <c r="A17" s="26">
        <v>1592</v>
      </c>
      <c r="B17" s="141"/>
      <c r="C17" s="24"/>
      <c r="D17" s="167">
        <f>Bahia!D17*0.7</f>
        <v>195.9780871387641</v>
      </c>
      <c r="E17" s="10"/>
      <c r="F17" s="24"/>
      <c r="G17" s="24"/>
      <c r="H17" s="167">
        <f>Bahia!H17*0.7</f>
        <v>230.56245545736954</v>
      </c>
      <c r="I17" s="64"/>
    </row>
    <row r="18" spans="1:9">
      <c r="A18" s="26">
        <v>1593</v>
      </c>
      <c r="B18" s="141"/>
      <c r="C18" s="24"/>
      <c r="D18" s="167">
        <f>Bahia!D18*0.7</f>
        <v>213.53380418465457</v>
      </c>
      <c r="E18" s="10"/>
      <c r="F18" s="24"/>
      <c r="G18" s="24"/>
      <c r="H18" s="167">
        <f>Bahia!H18*0.7</f>
        <v>251.21624021724068</v>
      </c>
      <c r="I18" s="64"/>
    </row>
    <row r="19" spans="1:9">
      <c r="A19" s="26">
        <v>1594</v>
      </c>
      <c r="B19" s="141"/>
      <c r="C19" s="24"/>
      <c r="D19" s="167">
        <f>Bahia!D19*0.7</f>
        <v>232.66216236351593</v>
      </c>
      <c r="E19" s="10"/>
      <c r="F19" s="24"/>
      <c r="G19" s="24"/>
      <c r="H19" s="167">
        <f>Bahia!H19*0.7</f>
        <v>273.72019101590115</v>
      </c>
      <c r="I19" s="64"/>
    </row>
    <row r="20" spans="1:9">
      <c r="A20" s="26">
        <v>1595</v>
      </c>
      <c r="B20" s="141"/>
      <c r="C20" s="24"/>
      <c r="D20" s="167">
        <f>Bahia!D20*0.7</f>
        <v>253.50403886803969</v>
      </c>
      <c r="E20" s="10"/>
      <c r="F20" s="24"/>
      <c r="G20" s="24"/>
      <c r="H20" s="167">
        <f>Bahia!H20*0.7</f>
        <v>298.24004572710555</v>
      </c>
      <c r="I20" s="64"/>
    </row>
    <row r="21" spans="1:9">
      <c r="A21" s="26">
        <v>1596</v>
      </c>
      <c r="B21" s="141"/>
      <c r="C21" s="24"/>
      <c r="D21" s="167">
        <f>Bahia!D21*0.7</f>
        <v>276.21293066983867</v>
      </c>
      <c r="E21" s="10"/>
      <c r="F21" s="24"/>
      <c r="G21" s="24"/>
      <c r="H21" s="167">
        <f>Bahia!H21*0.7</f>
        <v>324.95638902333963</v>
      </c>
      <c r="I21" s="64"/>
    </row>
    <row r="22" spans="1:9">
      <c r="A22" s="26">
        <v>1597</v>
      </c>
      <c r="B22" s="151"/>
      <c r="C22" s="24"/>
      <c r="D22" s="167">
        <f>Bahia!D22*0.7</f>
        <v>300.95608499924282</v>
      </c>
      <c r="E22" s="24"/>
      <c r="F22" s="48"/>
      <c r="G22" s="75"/>
      <c r="H22" s="167">
        <f>Bahia!H22*0.7</f>
        <v>354.06598235205036</v>
      </c>
      <c r="I22" s="64"/>
    </row>
    <row r="23" spans="1:9">
      <c r="A23" s="26">
        <v>1598</v>
      </c>
      <c r="B23" s="151"/>
      <c r="C23" s="24"/>
      <c r="D23" s="167">
        <f>Bahia!D23*0.7</f>
        <v>327.91573109347496</v>
      </c>
      <c r="E23" s="24"/>
      <c r="F23" s="24"/>
      <c r="G23" s="75"/>
      <c r="H23" s="167">
        <f>Bahia!H23*0.7</f>
        <v>385.78321305114696</v>
      </c>
      <c r="I23" s="64"/>
    </row>
    <row r="24" spans="1:9">
      <c r="A24" s="26">
        <v>1599</v>
      </c>
      <c r="B24" s="151"/>
      <c r="C24" s="24"/>
      <c r="D24" s="167">
        <f>Bahia!D24*0.7</f>
        <v>357.29042228482842</v>
      </c>
      <c r="E24" s="24"/>
      <c r="F24" s="24"/>
      <c r="G24" s="75"/>
      <c r="H24" s="167">
        <f>Bahia!H24*0.7</f>
        <v>420.34167327626869</v>
      </c>
      <c r="I24" s="64"/>
    </row>
    <row r="25" spans="1:9">
      <c r="A25" s="26">
        <v>1600</v>
      </c>
      <c r="B25" s="151"/>
      <c r="C25" s="24"/>
      <c r="D25" s="167">
        <f>Bahia!D25*0.7</f>
        <v>389.29649831310337</v>
      </c>
      <c r="E25" s="24"/>
      <c r="F25" s="24"/>
      <c r="G25" s="75"/>
      <c r="H25" s="167">
        <f>Bahia!H25*0.7</f>
        <v>457.99588036835689</v>
      </c>
      <c r="I25" s="64"/>
    </row>
    <row r="26" spans="1:9">
      <c r="A26" s="26">
        <v>1601</v>
      </c>
      <c r="B26" s="151"/>
      <c r="C26" s="24"/>
      <c r="D26" s="167">
        <f>Bahia!D26*0.7</f>
        <v>424.16967863199119</v>
      </c>
      <c r="E26" s="24"/>
      <c r="F26" s="24"/>
      <c r="G26" s="75"/>
      <c r="H26" s="167">
        <f>Bahia!H26*0.7</f>
        <v>499.02315133175432</v>
      </c>
      <c r="I26" s="64"/>
    </row>
    <row r="27" spans="1:9">
      <c r="A27" s="26">
        <v>1602</v>
      </c>
      <c r="B27" s="151"/>
      <c r="C27" s="24"/>
      <c r="D27" s="167">
        <f>Bahia!D27*0.7</f>
        <v>462.16679844384493</v>
      </c>
      <c r="E27" s="24"/>
      <c r="F27" s="24"/>
      <c r="G27" s="75"/>
      <c r="H27" s="167">
        <f>Bahia!H27*0.7</f>
        <v>543.72564522805294</v>
      </c>
      <c r="I27" s="64"/>
    </row>
    <row r="28" spans="1:9">
      <c r="A28" s="26">
        <v>1603</v>
      </c>
      <c r="B28" s="151"/>
      <c r="C28" s="24"/>
      <c r="D28" s="167">
        <f>Bahia!D28*0.7</f>
        <v>503.56770024844457</v>
      </c>
      <c r="E28" s="24"/>
      <c r="F28" s="24"/>
      <c r="G28" s="75"/>
      <c r="H28" s="167">
        <f>Bahia!H28*0.7</f>
        <v>592.43258852758186</v>
      </c>
      <c r="I28" s="64"/>
    </row>
    <row r="29" spans="1:9">
      <c r="A29" s="26">
        <v>1604</v>
      </c>
      <c r="B29" s="151"/>
      <c r="C29" s="24"/>
      <c r="D29" s="167">
        <f>Bahia!D29*0.7</f>
        <v>548.6772948367003</v>
      </c>
      <c r="E29" s="24"/>
      <c r="F29" s="24"/>
      <c r="G29" s="75"/>
      <c r="H29" s="167">
        <f>Bahia!H29*0.7</f>
        <v>645.50269980788278</v>
      </c>
      <c r="I29" s="64"/>
    </row>
    <row r="30" spans="1:9">
      <c r="A30" s="26">
        <v>1605</v>
      </c>
      <c r="B30" s="151"/>
      <c r="C30" s="24"/>
      <c r="D30" s="167">
        <f>Bahia!D30*0.7</f>
        <v>597.82780690817185</v>
      </c>
      <c r="E30" s="24"/>
      <c r="F30" s="24"/>
      <c r="G30" s="75"/>
      <c r="H30" s="167">
        <f>Bahia!H30*0.7</f>
        <v>703.32683165667288</v>
      </c>
      <c r="I30" s="64"/>
    </row>
    <row r="31" spans="1:9">
      <c r="A31" s="26">
        <v>1606</v>
      </c>
      <c r="B31" s="151"/>
      <c r="C31" s="24"/>
      <c r="D31" s="167">
        <f>Bahia!D31*0.7</f>
        <v>651.38122185100588</v>
      </c>
      <c r="E31" s="24"/>
      <c r="F31" s="24"/>
      <c r="G31" s="75"/>
      <c r="H31" s="167">
        <f>Bahia!H31*0.7</f>
        <v>766.33084923647755</v>
      </c>
      <c r="I31" s="64"/>
    </row>
    <row r="32" spans="1:9">
      <c r="A32" s="26">
        <v>1607</v>
      </c>
      <c r="B32" s="151"/>
      <c r="C32" s="24"/>
      <c r="D32" s="167">
        <f>Bahia!D32*0.7</f>
        <v>709.73195170441898</v>
      </c>
      <c r="E32" s="24"/>
      <c r="F32" s="24"/>
      <c r="G32" s="75"/>
      <c r="H32" s="167">
        <f>Bahia!H32*0.7</f>
        <v>834.97876671108133</v>
      </c>
      <c r="I32" s="64"/>
    </row>
    <row r="33" spans="1:9">
      <c r="A33" s="26">
        <v>1608</v>
      </c>
      <c r="B33" s="151"/>
      <c r="C33" s="24"/>
      <c r="D33" s="167">
        <f>Bahia!D33*0.7</f>
        <v>773.30973993810096</v>
      </c>
      <c r="E33" s="24"/>
      <c r="F33" s="24"/>
      <c r="G33" s="75"/>
      <c r="H33" s="167">
        <f>Bahia!H33*0.7</f>
        <v>909.77616463306003</v>
      </c>
      <c r="I33" s="64"/>
    </row>
    <row r="34" spans="1:9">
      <c r="A34" s="26">
        <v>1609</v>
      </c>
      <c r="B34" s="151"/>
      <c r="C34" s="24"/>
      <c r="D34" s="167">
        <f>Bahia!D34*0.7</f>
        <v>842.58282644175597</v>
      </c>
      <c r="E34" s="24"/>
      <c r="F34" s="24"/>
      <c r="G34" s="75"/>
      <c r="H34" s="167">
        <f>Bahia!H34*0.7</f>
        <v>991.27391346088939</v>
      </c>
      <c r="I34" s="64"/>
    </row>
    <row r="35" spans="1:9">
      <c r="A35" s="26">
        <v>1610</v>
      </c>
      <c r="B35" s="151"/>
      <c r="C35" s="24"/>
      <c r="D35" s="167">
        <f>Bahia!D35*0.7</f>
        <v>918.06139603440852</v>
      </c>
      <c r="E35" s="24"/>
      <c r="F35" s="24"/>
      <c r="G35" s="75"/>
      <c r="H35" s="167">
        <f>Bahia!H35*0.7</f>
        <v>1080.0722306287159</v>
      </c>
      <c r="I35" s="64"/>
    </row>
    <row r="36" spans="1:9">
      <c r="A36" s="26">
        <v>1611</v>
      </c>
      <c r="B36" s="151"/>
      <c r="C36" s="24"/>
      <c r="D36" s="167">
        <f>Bahia!D36*0.7</f>
        <v>1000.3013358911708</v>
      </c>
      <c r="E36" s="24"/>
      <c r="F36" s="24"/>
      <c r="G36" s="75"/>
      <c r="H36" s="167">
        <f>Bahia!H36*0.7</f>
        <v>1176.8251010484362</v>
      </c>
      <c r="I36" s="64"/>
    </row>
    <row r="37" spans="1:9">
      <c r="A37" s="26">
        <v>1612</v>
      </c>
      <c r="B37" s="151"/>
      <c r="C37" s="24"/>
      <c r="D37" s="167">
        <f>Bahia!D37*0.7</f>
        <v>1089.9083295603018</v>
      </c>
      <c r="E37" s="24"/>
      <c r="F37" s="24"/>
      <c r="G37" s="75"/>
      <c r="H37" s="167">
        <f>Bahia!H37*0.7</f>
        <v>1282.2450936003552</v>
      </c>
      <c r="I37" s="64"/>
    </row>
    <row r="38" spans="1:9">
      <c r="A38" s="26">
        <v>1613</v>
      </c>
      <c r="B38" s="151"/>
      <c r="C38" s="24"/>
      <c r="D38" s="167">
        <f>Bahia!D38*0.7</f>
        <v>1187.5423177223136</v>
      </c>
      <c r="E38" s="24"/>
      <c r="F38" s="24"/>
      <c r="G38" s="75"/>
      <c r="H38" s="167">
        <f>Bahia!H38*0.7</f>
        <v>1397.1086090850749</v>
      </c>
      <c r="I38" s="64"/>
    </row>
    <row r="39" spans="1:9">
      <c r="A39" s="26">
        <v>1614</v>
      </c>
      <c r="B39" s="151"/>
      <c r="C39" s="24"/>
      <c r="D39" s="167">
        <f>Bahia!D39*0.7</f>
        <v>1293.9223585438783</v>
      </c>
      <c r="E39" s="24"/>
      <c r="F39" s="24"/>
      <c r="G39" s="75"/>
      <c r="H39" s="167">
        <f>Bahia!H39*0.7</f>
        <v>1522.2615982869158</v>
      </c>
      <c r="I39" s="64"/>
    </row>
    <row r="40" spans="1:9">
      <c r="A40" s="26">
        <v>1615</v>
      </c>
      <c r="B40" s="151"/>
      <c r="C40" s="24"/>
      <c r="D40" s="167">
        <f>Bahia!D40*0.7</f>
        <v>1409.831923422239</v>
      </c>
      <c r="E40" s="24"/>
      <c r="F40" s="24"/>
      <c r="G40" s="75"/>
      <c r="H40" s="167">
        <f>Bahia!H40*0.7</f>
        <v>1658.6257922614577</v>
      </c>
      <c r="I40" s="64"/>
    </row>
    <row r="41" spans="1:9">
      <c r="A41" s="26">
        <v>1616</v>
      </c>
      <c r="B41" s="151"/>
      <c r="C41" s="24"/>
      <c r="D41" s="167">
        <f>Bahia!D41*0.7</f>
        <v>1536.1246671224033</v>
      </c>
      <c r="E41" s="24"/>
      <c r="F41" s="24"/>
      <c r="G41" s="75"/>
      <c r="H41" s="167">
        <f>Bahia!H41*0.7</f>
        <v>1807.2054907322392</v>
      </c>
      <c r="I41" s="64"/>
    </row>
    <row r="42" spans="1:9">
      <c r="A42" s="26">
        <v>1617</v>
      </c>
      <c r="B42" s="151"/>
      <c r="C42" s="24"/>
      <c r="D42" s="167">
        <f>Bahia!D42*0.7</f>
        <v>1673.7307148032282</v>
      </c>
      <c r="E42" s="24"/>
      <c r="F42" s="24"/>
      <c r="G42" s="75"/>
      <c r="H42" s="167">
        <f>Bahia!H42*0.7</f>
        <v>1969.0949585920334</v>
      </c>
      <c r="I42" s="64"/>
    </row>
    <row r="43" spans="1:9">
      <c r="A43" s="26">
        <v>1618</v>
      </c>
      <c r="B43" s="151"/>
      <c r="C43" s="24"/>
      <c r="D43" s="167">
        <f>Bahia!D43*0.7</f>
        <v>1823.6635122353014</v>
      </c>
      <c r="E43" s="24"/>
      <c r="F43" s="24"/>
      <c r="G43" s="75"/>
      <c r="H43" s="167">
        <f>Bahia!H43*0.7</f>
        <v>2145.4864849827072</v>
      </c>
      <c r="I43" s="64"/>
    </row>
    <row r="44" spans="1:9">
      <c r="A44" s="26">
        <v>1619</v>
      </c>
      <c r="B44" s="151"/>
      <c r="C44" s="24"/>
      <c r="D44" s="167">
        <f>Bahia!D44*0.7</f>
        <v>1987.0272896613394</v>
      </c>
      <c r="E44" s="24"/>
      <c r="F44" s="24"/>
      <c r="G44" s="75"/>
      <c r="H44" s="167">
        <f>Bahia!H44*0.7</f>
        <v>2337.6791643074584</v>
      </c>
      <c r="I44" s="64"/>
    </row>
    <row r="45" spans="1:9">
      <c r="A45" s="26">
        <v>1620</v>
      </c>
      <c r="B45" s="151"/>
      <c r="C45" s="24"/>
      <c r="D45" s="167">
        <f>Bahia!D45*0.7</f>
        <v>2160.1999999999998</v>
      </c>
      <c r="E45" s="24"/>
      <c r="F45" s="24"/>
      <c r="G45" s="75"/>
      <c r="H45" s="167">
        <f>Bahia!H45*0.7</f>
        <v>2541.411764705882</v>
      </c>
      <c r="I45" s="64"/>
    </row>
    <row r="46" spans="1:9">
      <c r="A46" s="26">
        <v>1621</v>
      </c>
      <c r="B46" s="151"/>
      <c r="C46" s="24"/>
      <c r="D46" s="167">
        <f>Bahia!D46*0.7</f>
        <v>2160.1999999999998</v>
      </c>
      <c r="E46" s="24"/>
      <c r="F46" s="24"/>
      <c r="G46" s="75"/>
      <c r="H46" s="167">
        <f>Bahia!H46*0.7</f>
        <v>2541.411764705882</v>
      </c>
      <c r="I46" s="64"/>
    </row>
    <row r="47" spans="1:9">
      <c r="A47" s="26">
        <v>1622</v>
      </c>
      <c r="B47" s="151"/>
      <c r="C47" s="24"/>
      <c r="D47" s="167">
        <f>Bahia!D47*0.7</f>
        <v>2160.1999999999998</v>
      </c>
      <c r="E47" s="24"/>
      <c r="F47" s="24"/>
      <c r="G47" s="75"/>
      <c r="H47" s="167">
        <f>Bahia!H47*0.7</f>
        <v>2541.411764705882</v>
      </c>
      <c r="I47" s="64"/>
    </row>
    <row r="48" spans="1:9">
      <c r="A48" s="26">
        <v>1623</v>
      </c>
      <c r="B48" s="151"/>
      <c r="C48" s="24"/>
      <c r="D48" s="167">
        <f>Bahia!D48*0.7</f>
        <v>2160.1999999999998</v>
      </c>
      <c r="E48" s="24"/>
      <c r="F48" s="24"/>
      <c r="G48" s="75"/>
      <c r="H48" s="167">
        <f>Bahia!H48*0.7</f>
        <v>2541.411764705882</v>
      </c>
      <c r="I48" s="64"/>
    </row>
    <row r="49" spans="1:9">
      <c r="A49" s="26">
        <v>1624</v>
      </c>
      <c r="B49" s="151"/>
      <c r="C49" s="24"/>
      <c r="D49" s="167">
        <f>Bahia!D49*0.7</f>
        <v>2160.1999999999998</v>
      </c>
      <c r="E49" s="24"/>
      <c r="F49" s="24"/>
      <c r="G49" s="75"/>
      <c r="H49" s="167">
        <f>Bahia!H49*0.7</f>
        <v>2541.411764705882</v>
      </c>
      <c r="I49" s="64"/>
    </row>
    <row r="50" spans="1:9">
      <c r="A50" s="26">
        <v>1625</v>
      </c>
      <c r="B50" s="151"/>
      <c r="C50" s="24"/>
      <c r="D50" s="167">
        <f>Bahia!D50*0.7</f>
        <v>2160.1999999999998</v>
      </c>
      <c r="E50" s="24"/>
      <c r="F50" s="24"/>
      <c r="G50" s="75"/>
      <c r="H50" s="167">
        <f>Bahia!H50*0.7</f>
        <v>2541.411764705882</v>
      </c>
      <c r="I50" s="64"/>
    </row>
    <row r="51" spans="1:9">
      <c r="A51" s="26">
        <v>1626</v>
      </c>
      <c r="B51" s="151"/>
      <c r="C51" s="24"/>
      <c r="D51" s="167">
        <f>Bahia!D51*0.7</f>
        <v>2160.1999999999998</v>
      </c>
      <c r="E51" s="24"/>
      <c r="F51" s="24"/>
      <c r="G51" s="75"/>
      <c r="H51" s="167">
        <f>Bahia!H51*0.7</f>
        <v>2541.411764705882</v>
      </c>
      <c r="I51" s="64"/>
    </row>
    <row r="52" spans="1:9">
      <c r="A52" s="26">
        <v>1627</v>
      </c>
      <c r="B52" s="151"/>
      <c r="C52" s="24"/>
      <c r="D52" s="167">
        <f>Bahia!D52*0.7</f>
        <v>2160.1999999999998</v>
      </c>
      <c r="E52" s="24"/>
      <c r="F52" s="24"/>
      <c r="G52" s="75"/>
      <c r="H52" s="167">
        <f>Bahia!H52*0.7</f>
        <v>2541.411764705882</v>
      </c>
      <c r="I52" s="64"/>
    </row>
    <row r="53" spans="1:9">
      <c r="A53" s="26">
        <v>1628</v>
      </c>
      <c r="B53" s="151"/>
      <c r="C53" s="24"/>
      <c r="D53" s="167">
        <f>Bahia!D53*0.7</f>
        <v>2160.1999999999998</v>
      </c>
      <c r="E53" s="24"/>
      <c r="F53" s="24"/>
      <c r="G53" s="75"/>
      <c r="H53" s="167">
        <f>Bahia!H53*0.7</f>
        <v>2541.411764705882</v>
      </c>
      <c r="I53" s="64"/>
    </row>
    <row r="54" spans="1:9">
      <c r="A54" s="26">
        <v>1629</v>
      </c>
      <c r="B54" s="151"/>
      <c r="C54" s="24"/>
      <c r="D54" s="167">
        <f>Bahia!D54*0.7</f>
        <v>2160.1999999999998</v>
      </c>
      <c r="E54" s="24"/>
      <c r="F54" s="24"/>
      <c r="G54" s="75"/>
      <c r="H54" s="167">
        <f>Bahia!H54*0.7</f>
        <v>2541.411764705882</v>
      </c>
      <c r="I54" s="64"/>
    </row>
    <row r="55" spans="1:9">
      <c r="A55" s="26">
        <v>1630</v>
      </c>
      <c r="B55" s="151"/>
      <c r="C55" s="24"/>
      <c r="D55" s="167">
        <f>Bahia!D55*0.7</f>
        <v>2160.1999999999998</v>
      </c>
      <c r="E55" s="24"/>
      <c r="F55" s="24"/>
      <c r="G55" s="75"/>
      <c r="H55" s="167">
        <f>Bahia!H55*0.7</f>
        <v>2541.411764705882</v>
      </c>
      <c r="I55" s="64"/>
    </row>
    <row r="56" spans="1:9">
      <c r="A56" s="26">
        <v>1631</v>
      </c>
      <c r="B56" s="151"/>
      <c r="C56" s="24"/>
      <c r="D56" s="167">
        <f>Bahia!D56*0.7</f>
        <v>2160.1999999999998</v>
      </c>
      <c r="E56" s="24"/>
      <c r="F56" s="24"/>
      <c r="G56" s="75"/>
      <c r="H56" s="167">
        <f>Bahia!H56*0.7</f>
        <v>2541.411764705882</v>
      </c>
      <c r="I56" s="64"/>
    </row>
    <row r="57" spans="1:9">
      <c r="A57" s="26">
        <v>1632</v>
      </c>
      <c r="B57" s="151"/>
      <c r="C57" s="24"/>
      <c r="D57" s="167">
        <f>Bahia!D57*0.7</f>
        <v>2160.1999999999998</v>
      </c>
      <c r="E57" s="24"/>
      <c r="F57" s="24"/>
      <c r="G57" s="75"/>
      <c r="H57" s="167">
        <f>Bahia!H57*0.7</f>
        <v>2541.411764705882</v>
      </c>
      <c r="I57" s="64"/>
    </row>
    <row r="58" spans="1:9">
      <c r="A58" s="26">
        <v>1633</v>
      </c>
      <c r="B58" s="151"/>
      <c r="C58" s="24"/>
      <c r="D58" s="167">
        <f>Bahia!D58*0.7</f>
        <v>2160.1999999999998</v>
      </c>
      <c r="E58" s="24"/>
      <c r="F58" s="24"/>
      <c r="G58" s="75"/>
      <c r="H58" s="167">
        <f>Bahia!H58*0.7</f>
        <v>2541.411764705882</v>
      </c>
      <c r="I58" s="64"/>
    </row>
    <row r="59" spans="1:9">
      <c r="A59" s="26">
        <v>1634</v>
      </c>
      <c r="B59" s="151"/>
      <c r="C59" s="24"/>
      <c r="D59" s="167">
        <f>Bahia!D59*0.7</f>
        <v>2160.1999999999998</v>
      </c>
      <c r="E59" s="24"/>
      <c r="F59" s="24"/>
      <c r="G59" s="75"/>
      <c r="H59" s="167">
        <f>Bahia!H59*0.7</f>
        <v>2541.411764705882</v>
      </c>
      <c r="I59" s="64"/>
    </row>
    <row r="60" spans="1:9">
      <c r="A60" s="26">
        <v>1635</v>
      </c>
      <c r="B60" s="151"/>
      <c r="C60" s="24"/>
      <c r="D60" s="167">
        <f>Bahia!D60*0.7</f>
        <v>2160.1999999999998</v>
      </c>
      <c r="E60" s="24"/>
      <c r="F60" s="24"/>
      <c r="G60" s="75"/>
      <c r="H60" s="167">
        <f>Bahia!H60*0.7</f>
        <v>2541.411764705882</v>
      </c>
      <c r="I60" s="64"/>
    </row>
    <row r="61" spans="1:9">
      <c r="A61" s="26">
        <v>1636</v>
      </c>
      <c r="B61" s="151"/>
      <c r="C61" s="24"/>
      <c r="D61" s="167">
        <f>Bahia!D61*0.7</f>
        <v>2160.1999999999998</v>
      </c>
      <c r="E61" s="24"/>
      <c r="F61" s="24"/>
      <c r="G61" s="75"/>
      <c r="H61" s="167">
        <f>Bahia!H61*0.7</f>
        <v>2541.411764705882</v>
      </c>
      <c r="I61" s="64"/>
    </row>
    <row r="62" spans="1:9">
      <c r="A62" s="26">
        <v>1637</v>
      </c>
      <c r="B62" s="151"/>
      <c r="C62" s="24"/>
      <c r="D62" s="167">
        <f>Bahia!D62*0.7</f>
        <v>2160.1999999999998</v>
      </c>
      <c r="E62" s="24"/>
      <c r="F62" s="24"/>
      <c r="G62" s="75"/>
      <c r="H62" s="167">
        <f>Bahia!H62*0.7</f>
        <v>2541.411764705882</v>
      </c>
      <c r="I62" s="64"/>
    </row>
    <row r="63" spans="1:9">
      <c r="A63" s="26">
        <v>1638</v>
      </c>
      <c r="B63" s="151"/>
      <c r="C63" s="24"/>
      <c r="D63" s="167">
        <f>Bahia!D63*0.7</f>
        <v>2160.1999999999998</v>
      </c>
      <c r="E63" s="24"/>
      <c r="F63" s="24"/>
      <c r="G63" s="75"/>
      <c r="H63" s="167">
        <f>Bahia!H63*0.7</f>
        <v>2541.411764705882</v>
      </c>
      <c r="I63" s="64"/>
    </row>
    <row r="64" spans="1:9">
      <c r="A64" s="26">
        <v>1639</v>
      </c>
      <c r="B64" s="151"/>
      <c r="C64" s="24"/>
      <c r="D64" s="167">
        <f>Bahia!D64*0.7</f>
        <v>2160.1999999999998</v>
      </c>
      <c r="E64" s="24"/>
      <c r="F64" s="24"/>
      <c r="G64" s="75"/>
      <c r="H64" s="167">
        <f>Bahia!H64*0.7</f>
        <v>2541.411764705882</v>
      </c>
      <c r="I64" s="64"/>
    </row>
    <row r="65" spans="1:9">
      <c r="A65" s="26">
        <v>1640</v>
      </c>
      <c r="B65" s="151"/>
      <c r="C65" s="24"/>
      <c r="D65" s="167">
        <f>Bahia!D65*0.7</f>
        <v>2160.1999999999998</v>
      </c>
      <c r="E65" s="24"/>
      <c r="F65" s="24"/>
      <c r="G65" s="75"/>
      <c r="H65" s="167">
        <f>Bahia!H65*0.7</f>
        <v>2541.411764705882</v>
      </c>
      <c r="I65" s="64"/>
    </row>
    <row r="66" spans="1:9">
      <c r="A66" s="26">
        <v>1641</v>
      </c>
      <c r="B66" s="151"/>
      <c r="C66" s="24"/>
      <c r="D66" s="167">
        <f>Bahia!D66*0.7</f>
        <v>1400</v>
      </c>
      <c r="E66" s="24"/>
      <c r="F66" s="24"/>
      <c r="G66" s="75"/>
      <c r="H66" s="167">
        <f>Bahia!H66*0.7</f>
        <v>1647.0588235294117</v>
      </c>
      <c r="I66" s="64"/>
    </row>
    <row r="67" spans="1:9">
      <c r="A67" s="26">
        <v>1642</v>
      </c>
      <c r="B67" s="151"/>
      <c r="C67" s="24"/>
      <c r="D67" s="167">
        <f>Bahia!D67*0.7</f>
        <v>1400</v>
      </c>
      <c r="E67" s="24"/>
      <c r="F67" s="24"/>
      <c r="G67" s="75"/>
      <c r="H67" s="167">
        <f>Bahia!H67*0.7</f>
        <v>1647.0588235294117</v>
      </c>
      <c r="I67" s="64"/>
    </row>
    <row r="68" spans="1:9">
      <c r="A68" s="26">
        <v>1643</v>
      </c>
      <c r="B68" s="151"/>
      <c r="C68" s="24"/>
      <c r="D68" s="167">
        <f>Bahia!D68*0.7</f>
        <v>1400</v>
      </c>
      <c r="E68" s="24"/>
      <c r="F68" s="24"/>
      <c r="G68" s="75"/>
      <c r="H68" s="167">
        <f>Bahia!H68*0.7</f>
        <v>1647.0588235294117</v>
      </c>
      <c r="I68" s="64"/>
    </row>
    <row r="69" spans="1:9">
      <c r="A69" s="26">
        <v>1644</v>
      </c>
      <c r="B69" s="151"/>
      <c r="C69" s="24"/>
      <c r="D69" s="167">
        <f>Bahia!D69*0.7</f>
        <v>1400</v>
      </c>
      <c r="E69" s="24"/>
      <c r="F69" s="24"/>
      <c r="G69" s="75"/>
      <c r="H69" s="167">
        <f>Bahia!H69*0.7</f>
        <v>1647.0588235294117</v>
      </c>
      <c r="I69" s="64"/>
    </row>
    <row r="70" spans="1:9">
      <c r="A70" s="26">
        <v>1645</v>
      </c>
      <c r="B70" s="151"/>
      <c r="C70" s="24"/>
      <c r="D70" s="167">
        <f>Bahia!D70*0.7</f>
        <v>1400</v>
      </c>
      <c r="E70" s="24"/>
      <c r="F70" s="24"/>
      <c r="G70" s="75"/>
      <c r="H70" s="167">
        <f>Bahia!H70*0.7</f>
        <v>1647.0588235294117</v>
      </c>
      <c r="I70" s="64"/>
    </row>
    <row r="71" spans="1:9">
      <c r="A71" s="26">
        <v>1646</v>
      </c>
      <c r="B71" s="151"/>
      <c r="C71" s="24"/>
      <c r="D71" s="167">
        <f>Bahia!D71*0.7</f>
        <v>1400</v>
      </c>
      <c r="E71" s="24"/>
      <c r="F71" s="24"/>
      <c r="G71" s="75"/>
      <c r="H71" s="167">
        <f>Bahia!H71*0.7</f>
        <v>1647.0588235294117</v>
      </c>
      <c r="I71" s="64"/>
    </row>
    <row r="72" spans="1:9">
      <c r="A72" s="26">
        <v>1647</v>
      </c>
      <c r="B72" s="151"/>
      <c r="C72" s="24"/>
      <c r="D72" s="167">
        <f>Bahia!D72*0.7</f>
        <v>1400</v>
      </c>
      <c r="E72" s="24"/>
      <c r="F72" s="24"/>
      <c r="G72" s="75"/>
      <c r="H72" s="167">
        <f>Bahia!H72*0.7</f>
        <v>1647.0588235294117</v>
      </c>
      <c r="I72" s="64"/>
    </row>
    <row r="73" spans="1:9">
      <c r="A73" s="26">
        <v>1648</v>
      </c>
      <c r="B73" s="151"/>
      <c r="C73" s="24"/>
      <c r="D73" s="167">
        <f>Bahia!D73*0.7</f>
        <v>1400</v>
      </c>
      <c r="E73" s="24"/>
      <c r="F73" s="24"/>
      <c r="G73" s="75"/>
      <c r="H73" s="167">
        <f>Bahia!H73*0.7</f>
        <v>1647.0588235294117</v>
      </c>
      <c r="I73" s="64"/>
    </row>
    <row r="74" spans="1:9">
      <c r="A74" s="26">
        <v>1649</v>
      </c>
      <c r="B74" s="151"/>
      <c r="C74" s="24"/>
      <c r="D74" s="167">
        <f>Bahia!D74*0.7</f>
        <v>2160.1999999999998</v>
      </c>
      <c r="E74" s="24"/>
      <c r="F74" s="24"/>
      <c r="G74" s="75"/>
      <c r="H74" s="167">
        <f>Bahia!H74*0.7</f>
        <v>2541.411764705882</v>
      </c>
      <c r="I74" s="64"/>
    </row>
    <row r="75" spans="1:9">
      <c r="A75" s="26">
        <v>1650</v>
      </c>
      <c r="B75" s="151"/>
      <c r="C75" s="24"/>
      <c r="D75" s="167">
        <f>Bahia!D75*0.7</f>
        <v>2557.0889999999999</v>
      </c>
      <c r="E75" s="24"/>
      <c r="F75" s="24"/>
      <c r="G75" s="75"/>
      <c r="H75" s="167">
        <f>Bahia!H75*0.7</f>
        <v>3008.3399999999997</v>
      </c>
      <c r="I75" s="64"/>
    </row>
    <row r="76" spans="1:9">
      <c r="A76" s="26">
        <v>1651</v>
      </c>
      <c r="B76" s="151"/>
      <c r="C76" s="24"/>
      <c r="D76" s="167">
        <f>Bahia!D76*0.7</f>
        <v>2557.0889999999999</v>
      </c>
      <c r="E76" s="24"/>
      <c r="F76" s="24"/>
      <c r="G76" s="75"/>
      <c r="H76" s="167">
        <f>Bahia!H76*0.7</f>
        <v>3008.3399999999997</v>
      </c>
      <c r="I76" s="64"/>
    </row>
    <row r="77" spans="1:9">
      <c r="A77" s="26">
        <v>1652</v>
      </c>
      <c r="B77" s="151"/>
      <c r="C77" s="24"/>
      <c r="D77" s="167">
        <f>Bahia!D77*0.7</f>
        <v>2557.0889999999999</v>
      </c>
      <c r="E77" s="24"/>
      <c r="F77" s="24"/>
      <c r="G77" s="75"/>
      <c r="H77" s="167">
        <f>Bahia!H77*0.7</f>
        <v>3008.3399999999997</v>
      </c>
      <c r="I77" s="64"/>
    </row>
    <row r="78" spans="1:9">
      <c r="A78" s="26">
        <v>1653</v>
      </c>
      <c r="B78" s="151"/>
      <c r="C78" s="24"/>
      <c r="D78" s="167">
        <f>Bahia!D78*0.7</f>
        <v>2557.0889999999999</v>
      </c>
      <c r="E78" s="24"/>
      <c r="F78" s="24"/>
      <c r="G78" s="75"/>
      <c r="H78" s="167">
        <f>Bahia!H78*0.7</f>
        <v>3008.3399999999997</v>
      </c>
      <c r="I78" s="64"/>
    </row>
    <row r="79" spans="1:9">
      <c r="A79" s="26">
        <v>1654</v>
      </c>
      <c r="B79" s="151"/>
      <c r="C79" s="24"/>
      <c r="D79" s="167">
        <f>Bahia!D79*0.7</f>
        <v>2557.0889999999999</v>
      </c>
      <c r="E79" s="24"/>
      <c r="F79" s="24"/>
      <c r="G79" s="75"/>
      <c r="H79" s="167">
        <f>Bahia!H79*0.7</f>
        <v>3008.3399999999997</v>
      </c>
      <c r="I79" s="64"/>
    </row>
    <row r="80" spans="1:9">
      <c r="A80" s="26">
        <v>1655</v>
      </c>
      <c r="B80" s="151"/>
      <c r="C80" s="24"/>
      <c r="D80" s="167">
        <f>Bahia!D80*0.7</f>
        <v>2557.0889999999999</v>
      </c>
      <c r="E80" s="24"/>
      <c r="F80" s="24"/>
      <c r="G80" s="75"/>
      <c r="H80" s="167">
        <f>Bahia!H80*0.7</f>
        <v>3008.3399999999997</v>
      </c>
      <c r="I80" s="64"/>
    </row>
    <row r="81" spans="1:9">
      <c r="A81" s="26">
        <v>1656</v>
      </c>
      <c r="B81" s="151"/>
      <c r="C81" s="24"/>
      <c r="D81" s="167">
        <f>Bahia!D81*0.7</f>
        <v>2557.0889999999999</v>
      </c>
      <c r="E81" s="24"/>
      <c r="F81" s="24"/>
      <c r="G81" s="75"/>
      <c r="H81" s="167">
        <f>Bahia!H81*0.7</f>
        <v>3008.3399999999997</v>
      </c>
      <c r="I81" s="64"/>
    </row>
    <row r="82" spans="1:9">
      <c r="A82" s="26">
        <v>1657</v>
      </c>
      <c r="B82" s="151"/>
      <c r="C82" s="24"/>
      <c r="D82" s="167">
        <f>Bahia!D82*0.7</f>
        <v>2557.0889999999999</v>
      </c>
      <c r="E82" s="24"/>
      <c r="F82" s="24"/>
      <c r="G82" s="75"/>
      <c r="H82" s="167">
        <f>Bahia!H82*0.7</f>
        <v>3008.3399999999997</v>
      </c>
      <c r="I82" s="64"/>
    </row>
    <row r="83" spans="1:9">
      <c r="A83" s="26">
        <v>1658</v>
      </c>
      <c r="B83" s="151"/>
      <c r="C83" s="24"/>
      <c r="D83" s="167">
        <f>Bahia!D83*0.7</f>
        <v>2557.0889999999999</v>
      </c>
      <c r="E83" s="24"/>
      <c r="F83" s="24"/>
      <c r="G83" s="75"/>
      <c r="H83" s="167">
        <f>Bahia!H83*0.7</f>
        <v>3008.3399999999997</v>
      </c>
      <c r="I83" s="64"/>
    </row>
    <row r="84" spans="1:9">
      <c r="A84" s="26">
        <v>1659</v>
      </c>
      <c r="B84" s="151"/>
      <c r="C84" s="24"/>
      <c r="D84" s="167">
        <f>Bahia!D84*0.7</f>
        <v>2557.0889999999999</v>
      </c>
      <c r="E84" s="24"/>
      <c r="F84" s="24"/>
      <c r="G84" s="75"/>
      <c r="H84" s="167">
        <f>Bahia!H84*0.7</f>
        <v>3008.3399999999997</v>
      </c>
      <c r="I84" s="64"/>
    </row>
    <row r="85" spans="1:9">
      <c r="A85" s="26">
        <v>1660</v>
      </c>
      <c r="B85" s="151"/>
      <c r="C85" s="24"/>
      <c r="D85" s="167">
        <f>Bahia!D85*0.7</f>
        <v>2557.0889999999999</v>
      </c>
      <c r="E85" s="24"/>
      <c r="F85" s="24"/>
      <c r="G85" s="75"/>
      <c r="H85" s="167">
        <f>Bahia!H85*0.7</f>
        <v>3008.3399999999997</v>
      </c>
      <c r="I85" s="64"/>
    </row>
    <row r="86" spans="1:9">
      <c r="A86" s="26">
        <v>1661</v>
      </c>
      <c r="B86" s="151"/>
      <c r="C86" s="24"/>
      <c r="D86" s="167">
        <f>Bahia!D86*0.7</f>
        <v>2557.0889999999999</v>
      </c>
      <c r="E86" s="24"/>
      <c r="F86" s="24"/>
      <c r="G86" s="75"/>
      <c r="H86" s="167">
        <f>Bahia!H86*0.7</f>
        <v>3008.3399999999997</v>
      </c>
      <c r="I86" s="64"/>
    </row>
    <row r="87" spans="1:9">
      <c r="A87" s="26">
        <v>1662</v>
      </c>
      <c r="B87" s="151"/>
      <c r="C87" s="24"/>
      <c r="D87" s="167">
        <f>Bahia!D87*0.7</f>
        <v>2557.0889999999999</v>
      </c>
      <c r="E87" s="24"/>
      <c r="F87" s="24"/>
      <c r="G87" s="75"/>
      <c r="H87" s="167">
        <f>Bahia!H87*0.7</f>
        <v>3008.3399999999997</v>
      </c>
      <c r="I87" s="64"/>
    </row>
    <row r="88" spans="1:9">
      <c r="A88" s="26">
        <v>1663</v>
      </c>
      <c r="B88" s="151"/>
      <c r="C88" s="24"/>
      <c r="D88" s="167">
        <f>Bahia!D88*0.7</f>
        <v>2557.0889999999999</v>
      </c>
      <c r="E88" s="24"/>
      <c r="F88" s="24"/>
      <c r="G88" s="75"/>
      <c r="H88" s="167">
        <f>Bahia!H88*0.7</f>
        <v>3008.3399999999997</v>
      </c>
      <c r="I88" s="64"/>
    </row>
    <row r="89" spans="1:9">
      <c r="A89" s="26">
        <v>1664</v>
      </c>
      <c r="B89" s="151"/>
      <c r="C89" s="24"/>
      <c r="D89" s="167">
        <f>Bahia!D89*0.7</f>
        <v>2557.0889999999999</v>
      </c>
      <c r="E89" s="24"/>
      <c r="F89" s="48"/>
      <c r="G89" s="75"/>
      <c r="H89" s="167">
        <f>Bahia!H89*0.7</f>
        <v>3008.3399999999997</v>
      </c>
      <c r="I89" s="64"/>
    </row>
    <row r="90" spans="1:9">
      <c r="A90" s="26">
        <v>1665</v>
      </c>
      <c r="B90" s="151"/>
      <c r="C90" s="24"/>
      <c r="D90" s="167">
        <f>Bahia!D90*0.7</f>
        <v>2557.0889999999999</v>
      </c>
      <c r="E90" s="24"/>
      <c r="F90" s="24"/>
      <c r="G90" s="75"/>
      <c r="H90" s="167">
        <f>Bahia!H90*0.7</f>
        <v>3008.3399999999997</v>
      </c>
      <c r="I90" s="64"/>
    </row>
    <row r="91" spans="1:9">
      <c r="A91" s="26">
        <v>1666</v>
      </c>
      <c r="B91" s="151"/>
      <c r="C91" s="24"/>
      <c r="D91" s="167">
        <f>H91*0.85</f>
        <v>3750.8799999999992</v>
      </c>
      <c r="E91" s="24"/>
      <c r="F91" s="24"/>
      <c r="G91" s="75"/>
      <c r="H91" s="167">
        <f>Angola!Q8</f>
        <v>4412.7999999999993</v>
      </c>
      <c r="I91" s="64"/>
    </row>
    <row r="92" spans="1:9">
      <c r="A92" s="26">
        <v>1667</v>
      </c>
      <c r="B92" s="151"/>
      <c r="C92" s="24"/>
      <c r="D92" s="167">
        <f t="shared" ref="D92:D97" si="0">H92*0.85</f>
        <v>3854.4099999999994</v>
      </c>
      <c r="E92" s="24"/>
      <c r="F92" s="24"/>
      <c r="G92" s="75"/>
      <c r="H92" s="167">
        <f>Angola!Q9</f>
        <v>4534.5999999999995</v>
      </c>
      <c r="I92" s="64"/>
    </row>
    <row r="93" spans="1:9">
      <c r="A93" s="26">
        <v>1668</v>
      </c>
      <c r="B93" s="151"/>
      <c r="C93" s="24"/>
      <c r="D93" s="167">
        <f t="shared" si="0"/>
        <v>3787.1749999999997</v>
      </c>
      <c r="E93" s="24"/>
      <c r="F93" s="24"/>
      <c r="G93" s="75"/>
      <c r="H93" s="167">
        <f>Angola!Q10</f>
        <v>4455.5</v>
      </c>
      <c r="I93" s="64"/>
    </row>
    <row r="94" spans="1:9">
      <c r="A94" s="26">
        <v>1669</v>
      </c>
      <c r="B94" s="151"/>
      <c r="C94" s="24"/>
      <c r="D94" s="167">
        <f t="shared" si="0"/>
        <v>2996.4199999999996</v>
      </c>
      <c r="E94" s="24"/>
      <c r="F94" s="24"/>
      <c r="G94" s="75"/>
      <c r="H94" s="167">
        <f>Angola!Q11</f>
        <v>3525.2</v>
      </c>
      <c r="I94" s="64"/>
    </row>
    <row r="95" spans="1:9">
      <c r="A95" s="26">
        <v>1670</v>
      </c>
      <c r="B95" s="151"/>
      <c r="C95" s="24"/>
      <c r="D95" s="167">
        <f t="shared" si="0"/>
        <v>3577.4375</v>
      </c>
      <c r="E95" s="24"/>
      <c r="F95" s="24"/>
      <c r="G95" s="75"/>
      <c r="H95" s="167">
        <f>Angola!Q12</f>
        <v>4208.75</v>
      </c>
      <c r="I95" s="64"/>
    </row>
    <row r="96" spans="1:9">
      <c r="A96" s="26">
        <v>1671</v>
      </c>
      <c r="B96" s="151"/>
      <c r="C96" s="24"/>
      <c r="D96" s="167">
        <f t="shared" si="0"/>
        <v>1922.1474999999998</v>
      </c>
      <c r="E96" s="24"/>
      <c r="F96" s="24"/>
      <c r="G96" s="75"/>
      <c r="H96" s="167">
        <f>Angola!Q13</f>
        <v>2261.35</v>
      </c>
      <c r="I96" s="64"/>
    </row>
    <row r="97" spans="1:9">
      <c r="A97" s="26">
        <v>1672</v>
      </c>
      <c r="B97" s="151"/>
      <c r="C97" s="24"/>
      <c r="D97" s="167">
        <f t="shared" si="0"/>
        <v>1966.1774999999996</v>
      </c>
      <c r="E97" s="24"/>
      <c r="F97" s="24"/>
      <c r="G97" s="75"/>
      <c r="H97" s="167">
        <f>Angola!Q14</f>
        <v>2313.1499999999996</v>
      </c>
      <c r="I97" s="64"/>
    </row>
    <row r="98" spans="1:9">
      <c r="A98" s="26">
        <v>1673</v>
      </c>
      <c r="B98" s="151"/>
      <c r="C98" s="24"/>
      <c r="D98" s="167">
        <f>Bahia!D98*0.7</f>
        <v>2557.0889999999999</v>
      </c>
      <c r="E98" s="24"/>
      <c r="F98" s="24"/>
      <c r="G98" s="75"/>
      <c r="H98" s="167">
        <f>Bahia!H98*0.7</f>
        <v>3008.3399999999997</v>
      </c>
      <c r="I98" s="64"/>
    </row>
    <row r="99" spans="1:9">
      <c r="A99" s="26">
        <v>1674</v>
      </c>
      <c r="B99" s="151"/>
      <c r="C99" s="24"/>
      <c r="D99" s="167">
        <f>Bahia!D99*0.7</f>
        <v>2557.0889999999999</v>
      </c>
      <c r="E99" s="24"/>
      <c r="F99" s="24"/>
      <c r="G99" s="75"/>
      <c r="H99" s="167">
        <f>Bahia!H99*0.7</f>
        <v>3008.3399999999997</v>
      </c>
      <c r="I99" s="64"/>
    </row>
    <row r="100" spans="1:9">
      <c r="A100" s="26">
        <v>1675</v>
      </c>
      <c r="B100" s="151"/>
      <c r="C100" s="24"/>
      <c r="D100" s="167">
        <f>Bahia!D100*0.7</f>
        <v>2557.0889999999999</v>
      </c>
      <c r="E100" s="24"/>
      <c r="F100" s="24"/>
      <c r="G100" s="75"/>
      <c r="H100" s="167">
        <f>Bahia!H100*0.7</f>
        <v>3008.3399999999997</v>
      </c>
      <c r="I100" s="64"/>
    </row>
    <row r="101" spans="1:9">
      <c r="A101" s="26">
        <v>1676</v>
      </c>
      <c r="B101" s="151"/>
      <c r="C101" s="24"/>
      <c r="D101" s="167">
        <f>Bahia!D101*0.7</f>
        <v>2557.0889999999999</v>
      </c>
      <c r="E101" s="24"/>
      <c r="F101" s="24"/>
      <c r="G101" s="75"/>
      <c r="H101" s="167">
        <f>Bahia!H101*0.7</f>
        <v>3008.3399999999997</v>
      </c>
      <c r="I101" s="64"/>
    </row>
    <row r="102" spans="1:9">
      <c r="A102" s="26">
        <v>1677</v>
      </c>
      <c r="B102" s="151"/>
      <c r="C102" s="24"/>
      <c r="D102" s="167">
        <f>Bahia!D102*0.7</f>
        <v>2557.0889999999999</v>
      </c>
      <c r="E102" s="24"/>
      <c r="F102" s="24"/>
      <c r="G102" s="75"/>
      <c r="H102" s="167">
        <f>Bahia!H102*0.7</f>
        <v>3008.3399999999997</v>
      </c>
      <c r="I102" s="64"/>
    </row>
    <row r="103" spans="1:9">
      <c r="A103" s="26">
        <v>1678</v>
      </c>
      <c r="B103" s="151"/>
      <c r="C103" s="24"/>
      <c r="D103" s="167">
        <f>Bahia!D103*0.7</f>
        <v>2200.0420363636363</v>
      </c>
      <c r="E103" s="24"/>
      <c r="F103" s="24"/>
      <c r="G103" s="75"/>
      <c r="H103" s="167">
        <f>Bahia!H103*0.7</f>
        <v>2588.2847486631013</v>
      </c>
      <c r="I103" s="64"/>
    </row>
    <row r="104" spans="1:9">
      <c r="A104" s="26">
        <v>1679</v>
      </c>
      <c r="B104" s="151"/>
      <c r="C104" s="24"/>
      <c r="D104" s="167">
        <f>Bahia!D104*0.7</f>
        <v>2200.0420363636363</v>
      </c>
      <c r="E104" s="24"/>
      <c r="F104" s="24"/>
      <c r="G104" s="75"/>
      <c r="H104" s="167">
        <f>Bahia!H104*0.7</f>
        <v>2588.2847486631013</v>
      </c>
      <c r="I104" s="64"/>
    </row>
    <row r="105" spans="1:9">
      <c r="A105" s="26">
        <v>1680</v>
      </c>
      <c r="B105" s="151"/>
      <c r="C105" s="24"/>
      <c r="D105" s="167">
        <f>Bahia!D105*0.7</f>
        <v>2200.0420363636363</v>
      </c>
      <c r="E105" s="24"/>
      <c r="F105" s="24"/>
      <c r="G105" s="75"/>
      <c r="H105" s="167">
        <f>Bahia!H105*0.7</f>
        <v>2588.2847486631013</v>
      </c>
      <c r="I105" s="64"/>
    </row>
    <row r="106" spans="1:9">
      <c r="A106" s="26">
        <v>1681</v>
      </c>
      <c r="B106" s="151"/>
      <c r="C106" s="24"/>
      <c r="D106" s="167">
        <f>Bahia!D106*0.7</f>
        <v>2200.0420363636363</v>
      </c>
      <c r="E106" s="24"/>
      <c r="F106" s="24"/>
      <c r="G106" s="75"/>
      <c r="H106" s="167">
        <f>Bahia!H106*0.7</f>
        <v>2588.2847486631013</v>
      </c>
      <c r="I106" s="64"/>
    </row>
    <row r="107" spans="1:9">
      <c r="A107" s="26">
        <v>1682</v>
      </c>
      <c r="B107" s="151"/>
      <c r="C107" s="24"/>
      <c r="D107" s="167">
        <f>Bahia!D107*0.7</f>
        <v>2200.0420363636363</v>
      </c>
      <c r="E107" s="24"/>
      <c r="F107" s="24"/>
      <c r="G107" s="75"/>
      <c r="H107" s="167">
        <f>Bahia!H107*0.7</f>
        <v>2588.2847486631013</v>
      </c>
      <c r="I107" s="64"/>
    </row>
    <row r="108" spans="1:9">
      <c r="A108" s="26">
        <v>1683</v>
      </c>
      <c r="B108" s="151"/>
      <c r="C108" s="24"/>
      <c r="D108" s="167">
        <f>Bahia!D108*0.7</f>
        <v>2200.0420363636363</v>
      </c>
      <c r="E108" s="24"/>
      <c r="F108" s="24"/>
      <c r="G108" s="75"/>
      <c r="H108" s="167">
        <f>Bahia!H108*0.7</f>
        <v>2588.2847486631013</v>
      </c>
      <c r="I108" s="64"/>
    </row>
    <row r="109" spans="1:9">
      <c r="A109" s="26">
        <v>1684</v>
      </c>
      <c r="B109" s="151"/>
      <c r="C109" s="24"/>
      <c r="D109" s="167">
        <f>Bahia!D109*0.7</f>
        <v>2053.38</v>
      </c>
      <c r="E109" s="24"/>
      <c r="F109" s="24"/>
      <c r="G109" s="75"/>
      <c r="H109" s="167">
        <f>Bahia!H109*0.7</f>
        <v>2370.8999999999996</v>
      </c>
      <c r="I109" s="64"/>
    </row>
    <row r="110" spans="1:9">
      <c r="A110" s="26">
        <v>1685</v>
      </c>
      <c r="B110" s="151"/>
      <c r="C110" s="24"/>
      <c r="D110" s="167">
        <f>Bahia!D110*0.7</f>
        <v>2577.12</v>
      </c>
      <c r="E110" s="24"/>
      <c r="F110" s="24"/>
      <c r="G110" s="75"/>
      <c r="H110" s="167">
        <f>Bahia!H110*0.7</f>
        <v>2918.4221208665908</v>
      </c>
      <c r="I110" s="64"/>
    </row>
    <row r="111" spans="1:9">
      <c r="A111" s="26">
        <v>1686</v>
      </c>
      <c r="B111" s="101">
        <v>438.6</v>
      </c>
      <c r="C111" s="75"/>
      <c r="D111" s="167">
        <f>Bahia!D111*0.7</f>
        <v>958.99999999999989</v>
      </c>
      <c r="E111" s="24"/>
      <c r="F111" s="101">
        <v>503.8</v>
      </c>
      <c r="G111" s="75"/>
      <c r="H111" s="167">
        <f>Bahia!H111*0.7</f>
        <v>1073.52</v>
      </c>
      <c r="I111" s="64"/>
    </row>
    <row r="112" spans="1:9">
      <c r="A112" s="26">
        <v>1687</v>
      </c>
      <c r="B112" s="101">
        <v>0</v>
      </c>
      <c r="C112" s="75"/>
      <c r="D112" s="167">
        <f>Bahia!D112*0.7</f>
        <v>1581.16</v>
      </c>
      <c r="E112" s="24"/>
      <c r="F112" s="101">
        <v>0</v>
      </c>
      <c r="G112" s="75"/>
      <c r="H112" s="167">
        <f>Bahia!H112*0.7</f>
        <v>1782.76</v>
      </c>
      <c r="I112" s="64"/>
    </row>
    <row r="113" spans="1:9">
      <c r="A113" s="26">
        <v>1688</v>
      </c>
      <c r="B113" s="101">
        <v>0</v>
      </c>
      <c r="C113" s="75"/>
      <c r="D113" s="167">
        <f>Bahia!D113*0.7</f>
        <v>1943.3399999999997</v>
      </c>
      <c r="E113" s="24"/>
      <c r="F113" s="101">
        <v>0</v>
      </c>
      <c r="G113" s="75"/>
      <c r="H113" s="167">
        <f>Bahia!H113*0.7</f>
        <v>2203.88</v>
      </c>
      <c r="I113" s="64"/>
    </row>
    <row r="114" spans="1:9">
      <c r="A114" s="26">
        <v>1689</v>
      </c>
      <c r="B114" s="101">
        <v>0</v>
      </c>
      <c r="C114" s="75"/>
      <c r="D114" s="167">
        <f>Bahia!D114*0.7</f>
        <v>2294.0399999999995</v>
      </c>
      <c r="E114" s="24"/>
      <c r="F114" s="101">
        <v>0</v>
      </c>
      <c r="G114" s="75"/>
      <c r="H114" s="167">
        <f>Bahia!H114*0.7</f>
        <v>2588.46</v>
      </c>
      <c r="I114" s="64"/>
    </row>
    <row r="115" spans="1:9">
      <c r="A115" s="26">
        <v>1690</v>
      </c>
      <c r="B115" s="101">
        <v>0</v>
      </c>
      <c r="C115" s="75"/>
      <c r="D115" s="167">
        <f>Bahia!D115*0.7</f>
        <v>2974.2111999999997</v>
      </c>
      <c r="E115" s="24"/>
      <c r="F115" s="101">
        <v>0</v>
      </c>
      <c r="G115" s="75"/>
      <c r="H115" s="167">
        <f>Bahia!H115*0.7</f>
        <v>3392</v>
      </c>
      <c r="I115" s="64"/>
    </row>
    <row r="116" spans="1:9">
      <c r="A116" s="26">
        <v>1691</v>
      </c>
      <c r="B116" s="101">
        <v>0</v>
      </c>
      <c r="C116" s="75"/>
      <c r="D116" s="167">
        <f>Bahia!D116*0.7</f>
        <v>3498.3</v>
      </c>
      <c r="E116" s="24"/>
      <c r="F116" s="101">
        <v>0</v>
      </c>
      <c r="G116" s="75"/>
      <c r="H116" s="167">
        <f>Bahia!H116*0.7</f>
        <v>3997.3000000000006</v>
      </c>
      <c r="I116" s="64"/>
    </row>
    <row r="117" spans="1:9">
      <c r="A117" s="26">
        <v>1692</v>
      </c>
      <c r="B117" s="101">
        <v>0</v>
      </c>
      <c r="C117" s="75"/>
      <c r="D117" s="167">
        <f>Bahia!D117*0.7</f>
        <v>3305.0112000000004</v>
      </c>
      <c r="E117" s="24"/>
      <c r="F117" s="101">
        <v>0</v>
      </c>
      <c r="G117" s="75"/>
      <c r="H117" s="167">
        <f>Bahia!H117*0.7</f>
        <v>3761.6</v>
      </c>
      <c r="I117" s="64"/>
    </row>
    <row r="118" spans="1:9">
      <c r="A118" s="26">
        <v>1693</v>
      </c>
      <c r="B118" s="101">
        <v>0</v>
      </c>
      <c r="C118" s="75"/>
      <c r="D118" s="167">
        <f>Bahia!D118*0.7</f>
        <v>1443.6</v>
      </c>
      <c r="E118" s="24"/>
      <c r="F118" s="101">
        <v>0</v>
      </c>
      <c r="G118" s="75"/>
      <c r="H118" s="167">
        <f>Bahia!H118*0.7</f>
        <v>1635.4</v>
      </c>
      <c r="I118" s="64"/>
    </row>
    <row r="119" spans="1:9">
      <c r="A119" s="26">
        <v>1694</v>
      </c>
      <c r="B119" s="101">
        <v>0</v>
      </c>
      <c r="C119" s="75"/>
      <c r="D119" s="167">
        <f>Bahia!D119*0.7</f>
        <v>1571.3</v>
      </c>
      <c r="E119" s="24"/>
      <c r="F119" s="101">
        <v>0</v>
      </c>
      <c r="G119" s="75"/>
      <c r="H119" s="167">
        <f>Bahia!H119*0.7</f>
        <v>1772.6</v>
      </c>
      <c r="I119" s="64"/>
    </row>
    <row r="120" spans="1:9">
      <c r="A120" s="26">
        <v>1695</v>
      </c>
      <c r="B120" s="101">
        <v>417.75299999999999</v>
      </c>
      <c r="C120" s="75"/>
      <c r="D120" s="167">
        <f>Bahia!D120*0.7</f>
        <v>3334.2</v>
      </c>
      <c r="E120" s="24"/>
      <c r="F120" s="101">
        <v>488.6</v>
      </c>
      <c r="G120" s="75"/>
      <c r="H120" s="167">
        <f>Bahia!H120*0.7</f>
        <v>3776.4999999999995</v>
      </c>
      <c r="I120" s="64"/>
    </row>
    <row r="121" spans="1:9">
      <c r="A121" s="26">
        <v>1696</v>
      </c>
      <c r="B121" s="101">
        <v>0</v>
      </c>
      <c r="C121" s="75"/>
      <c r="D121" s="167">
        <f>Bahia!D121*0.7</f>
        <v>4189.8</v>
      </c>
      <c r="E121" s="24"/>
      <c r="F121" s="101">
        <v>0</v>
      </c>
      <c r="G121" s="75"/>
      <c r="H121" s="167">
        <f>Bahia!H121*0.7</f>
        <v>4747.8</v>
      </c>
      <c r="I121" s="64"/>
    </row>
    <row r="122" spans="1:9">
      <c r="A122" s="26">
        <v>1697</v>
      </c>
      <c r="B122" s="101">
        <v>0</v>
      </c>
      <c r="C122" s="75"/>
      <c r="D122" s="167">
        <f>Bahia!D122*0.7</f>
        <v>5806.6</v>
      </c>
      <c r="E122" s="24"/>
      <c r="F122" s="101">
        <v>0</v>
      </c>
      <c r="G122" s="75"/>
      <c r="H122" s="167">
        <f>Bahia!H122*0.7</f>
        <v>6532.2</v>
      </c>
      <c r="I122" s="64"/>
    </row>
    <row r="123" spans="1:9">
      <c r="A123" s="26">
        <v>1698</v>
      </c>
      <c r="B123" s="101">
        <v>0</v>
      </c>
      <c r="C123" s="75"/>
      <c r="D123" s="167">
        <f>Bahia!D123*0.7</f>
        <v>6558.1444444444442</v>
      </c>
      <c r="E123" s="24"/>
      <c r="F123" s="101">
        <v>0</v>
      </c>
      <c r="G123" s="75"/>
      <c r="H123" s="167">
        <f>Bahia!H123*0.7</f>
        <v>7469.7777777777774</v>
      </c>
      <c r="I123" s="64"/>
    </row>
    <row r="124" spans="1:9">
      <c r="A124" s="26">
        <v>1699</v>
      </c>
      <c r="B124" s="101">
        <v>1445.64</v>
      </c>
      <c r="C124" s="75"/>
      <c r="D124" s="167">
        <f>Bahia!D124*0.7</f>
        <v>4294.1857777777777</v>
      </c>
      <c r="E124" s="24"/>
      <c r="F124" s="101">
        <v>1644.3</v>
      </c>
      <c r="G124" s="75"/>
      <c r="H124" s="167">
        <f>Bahia!H124*0.7</f>
        <v>4852.7111111111108</v>
      </c>
      <c r="I124" s="64"/>
    </row>
    <row r="125" spans="1:9">
      <c r="A125" s="26">
        <v>1700</v>
      </c>
      <c r="B125" s="101">
        <v>958.02150000000006</v>
      </c>
      <c r="C125" s="75"/>
      <c r="D125" s="167">
        <f>Bahia!D125*0.7</f>
        <v>5426.6955555555551</v>
      </c>
      <c r="E125" s="24"/>
      <c r="F125" s="101">
        <v>1081.4000000000001</v>
      </c>
      <c r="G125" s="75"/>
      <c r="H125" s="167">
        <f>Bahia!H125*0.7</f>
        <v>6127.6444444444442</v>
      </c>
      <c r="I125" s="64"/>
    </row>
    <row r="126" spans="1:9">
      <c r="A126" s="26">
        <v>1701</v>
      </c>
      <c r="B126" s="101">
        <v>1894.1115</v>
      </c>
      <c r="C126" s="75"/>
      <c r="D126" s="167">
        <f>Bahia!D126*0.7</f>
        <v>4421.7249999999995</v>
      </c>
      <c r="E126" s="24"/>
      <c r="F126" s="101">
        <v>2193.4</v>
      </c>
      <c r="G126" s="75"/>
      <c r="H126" s="167">
        <f>Bahia!H126*0.7</f>
        <v>4975.25</v>
      </c>
      <c r="I126" s="64"/>
    </row>
    <row r="127" spans="1:9">
      <c r="A127" s="26">
        <v>1702</v>
      </c>
      <c r="B127" s="101">
        <v>0</v>
      </c>
      <c r="C127" s="75"/>
      <c r="D127" s="167">
        <f>Bahia!D127*0.7</f>
        <v>4390.4874999999993</v>
      </c>
      <c r="E127" s="24"/>
      <c r="F127" s="101">
        <v>0</v>
      </c>
      <c r="G127" s="75"/>
      <c r="H127" s="167">
        <f>Bahia!H127*0.7</f>
        <v>4957.3999999999996</v>
      </c>
      <c r="I127" s="64"/>
    </row>
    <row r="128" spans="1:9">
      <c r="A128" s="26">
        <v>1703</v>
      </c>
      <c r="B128" s="101">
        <v>0</v>
      </c>
      <c r="C128" s="75"/>
      <c r="D128" s="167">
        <f>Bahia!D128*0.7</f>
        <v>4367.2124999999996</v>
      </c>
      <c r="E128" s="24"/>
      <c r="F128" s="101">
        <v>0</v>
      </c>
      <c r="G128" s="75"/>
      <c r="H128" s="167">
        <f>Bahia!H128*0.7</f>
        <v>4956.3499999999995</v>
      </c>
      <c r="I128" s="64"/>
    </row>
    <row r="129" spans="1:14">
      <c r="A129" s="26">
        <v>1704</v>
      </c>
      <c r="B129" s="101">
        <v>456.6</v>
      </c>
      <c r="C129" s="75"/>
      <c r="D129" s="167">
        <f>Bahia!D129*0.7</f>
        <v>4003.2124999999996</v>
      </c>
      <c r="E129" s="24"/>
      <c r="F129" s="101">
        <v>503.7</v>
      </c>
      <c r="G129" s="75"/>
      <c r="H129" s="167">
        <f>Bahia!H129*0.7</f>
        <v>4513.7749999999996</v>
      </c>
      <c r="I129" s="64"/>
    </row>
    <row r="130" spans="1:14">
      <c r="A130" s="26">
        <v>1705</v>
      </c>
      <c r="B130" s="101">
        <v>0</v>
      </c>
      <c r="C130" s="75"/>
      <c r="D130" s="167">
        <f>Bahia!D130*0.7</f>
        <v>3309.95</v>
      </c>
      <c r="E130" s="24"/>
      <c r="F130" s="101">
        <v>0</v>
      </c>
      <c r="G130" s="75"/>
      <c r="H130" s="167">
        <f>Bahia!H130*0.7</f>
        <v>3763.6374999999998</v>
      </c>
      <c r="I130" s="64"/>
    </row>
    <row r="131" spans="1:14">
      <c r="A131" s="26">
        <v>1706</v>
      </c>
      <c r="B131" s="101">
        <v>0</v>
      </c>
      <c r="C131" s="75"/>
      <c r="D131" s="167">
        <f>Bahia!D131*0.7</f>
        <v>3744.912499999999</v>
      </c>
      <c r="E131" s="24"/>
      <c r="F131" s="101">
        <v>0</v>
      </c>
      <c r="G131" s="75"/>
      <c r="H131" s="167">
        <f>Bahia!H131*0.7</f>
        <v>4209.8874999999998</v>
      </c>
      <c r="I131" s="64"/>
    </row>
    <row r="132" spans="1:14">
      <c r="A132" s="26">
        <v>1707</v>
      </c>
      <c r="B132" s="101">
        <v>0</v>
      </c>
      <c r="C132" s="75"/>
      <c r="D132" s="167">
        <f>Bahia!D132*0.7</f>
        <v>6100.6848</v>
      </c>
      <c r="E132" s="24"/>
      <c r="F132" s="101">
        <v>0</v>
      </c>
      <c r="G132" s="75"/>
      <c r="H132" s="167">
        <f>Bahia!H132*0.7</f>
        <v>6878.7249999999985</v>
      </c>
      <c r="I132" s="64"/>
    </row>
    <row r="133" spans="1:14">
      <c r="A133" s="26">
        <v>1708</v>
      </c>
      <c r="B133" s="101">
        <v>0</v>
      </c>
      <c r="C133" s="75"/>
      <c r="D133" s="167">
        <f>Bahia!D133*0.7</f>
        <v>3927.2099999999991</v>
      </c>
      <c r="E133" s="24"/>
      <c r="F133" s="101">
        <v>0</v>
      </c>
      <c r="G133" s="75"/>
      <c r="H133" s="167">
        <f>Bahia!H133*0.7</f>
        <v>4398.3624999999993</v>
      </c>
      <c r="I133" s="64"/>
    </row>
    <row r="134" spans="1:14">
      <c r="A134" s="26">
        <v>1709</v>
      </c>
      <c r="B134" s="101">
        <v>0</v>
      </c>
      <c r="C134" s="75"/>
      <c r="D134" s="167">
        <f>Bahia!D134*0.7</f>
        <v>4133.2374999999993</v>
      </c>
      <c r="E134" s="24"/>
      <c r="F134" s="101">
        <v>0</v>
      </c>
      <c r="G134" s="75"/>
      <c r="H134" s="167">
        <f>Bahia!H134*0.7</f>
        <v>4626.5625</v>
      </c>
      <c r="I134" s="64"/>
      <c r="J134" s="196" t="s">
        <v>341</v>
      </c>
    </row>
    <row r="135" spans="1:14">
      <c r="A135" s="26">
        <v>1710</v>
      </c>
      <c r="B135" s="101">
        <v>0</v>
      </c>
      <c r="C135" s="75"/>
      <c r="D135" s="167">
        <f t="shared" ref="D135:D149" si="1">M135+N135</f>
        <v>3211.6151163798372</v>
      </c>
      <c r="E135" s="147">
        <v>0.12230000000000001</v>
      </c>
      <c r="F135" s="101">
        <v>0</v>
      </c>
      <c r="G135" s="102"/>
      <c r="H135" s="167">
        <f>D135/(1-E135)</f>
        <v>3659.1262576960657</v>
      </c>
      <c r="I135" s="64"/>
      <c r="J135" s="49">
        <f>(SUM(K184:K196)+SUM(K156:K160))</f>
        <v>7693</v>
      </c>
      <c r="K135" s="24"/>
      <c r="L135" s="24"/>
      <c r="M135" s="24">
        <f>Angola!S52</f>
        <v>3032.9501514120702</v>
      </c>
      <c r="N135" s="24">
        <f t="shared" ref="N135:N166" si="2">M135*J$137</f>
        <v>178.66496496776691</v>
      </c>
    </row>
    <row r="136" spans="1:14">
      <c r="A136" s="26">
        <v>1711</v>
      </c>
      <c r="B136" s="101">
        <v>0</v>
      </c>
      <c r="C136" s="75"/>
      <c r="D136" s="167">
        <f t="shared" si="1"/>
        <v>3827.1960975225452</v>
      </c>
      <c r="E136" s="147">
        <v>0.12230000000000001</v>
      </c>
      <c r="F136" s="101">
        <v>0</v>
      </c>
      <c r="G136" s="102"/>
      <c r="H136" s="167">
        <f t="shared" ref="H136:H199" si="3">D136/(1-E136)</f>
        <v>4360.4831918907885</v>
      </c>
      <c r="I136" s="64"/>
      <c r="J136" s="49">
        <f>(SUM(M184:M196)+SUM(M156:M160))</f>
        <v>130593.51350177966</v>
      </c>
      <c r="K136" s="24"/>
      <c r="L136" s="24"/>
      <c r="M136" s="24">
        <f>Angola!S53</f>
        <v>3614.2858228133487</v>
      </c>
      <c r="N136" s="24">
        <f t="shared" si="2"/>
        <v>212.91027470919667</v>
      </c>
    </row>
    <row r="137" spans="1:14">
      <c r="A137" s="26">
        <v>1712</v>
      </c>
      <c r="B137" s="101">
        <v>841.86</v>
      </c>
      <c r="C137" s="75"/>
      <c r="D137" s="167">
        <f t="shared" si="1"/>
        <v>2844.1740568267192</v>
      </c>
      <c r="E137" s="147">
        <v>0.12230000000000001</v>
      </c>
      <c r="F137" s="101">
        <v>954.6</v>
      </c>
      <c r="G137" s="102"/>
      <c r="H137" s="167">
        <f t="shared" si="3"/>
        <v>3240.4854242072679</v>
      </c>
      <c r="I137" s="64"/>
      <c r="J137" s="148">
        <f>J135/J136</f>
        <v>5.8907979375983049E-2</v>
      </c>
      <c r="K137" s="24"/>
      <c r="L137" s="24"/>
      <c r="M137" s="24">
        <f>Angola!S54</f>
        <v>2685.9501601855882</v>
      </c>
      <c r="N137" s="24">
        <f t="shared" si="2"/>
        <v>158.22389664113101</v>
      </c>
    </row>
    <row r="138" spans="1:14">
      <c r="A138" s="26">
        <v>1713</v>
      </c>
      <c r="B138" s="101">
        <v>1053.82</v>
      </c>
      <c r="C138" s="75"/>
      <c r="D138" s="167">
        <f t="shared" si="1"/>
        <v>6385.2801413448597</v>
      </c>
      <c r="E138" s="147">
        <v>0.12230000000000001</v>
      </c>
      <c r="F138" s="101">
        <v>1158</v>
      </c>
      <c r="G138" s="102"/>
      <c r="H138" s="167">
        <f t="shared" si="3"/>
        <v>7275.0144028083168</v>
      </c>
      <c r="I138" s="64"/>
      <c r="K138" s="24"/>
      <c r="L138" s="24"/>
      <c r="M138" s="24">
        <f>Angola!S55</f>
        <v>6030.061408270547</v>
      </c>
      <c r="N138" s="24">
        <f t="shared" si="2"/>
        <v>355.21873307431269</v>
      </c>
    </row>
    <row r="139" spans="1:14">
      <c r="A139" s="26">
        <v>1714</v>
      </c>
      <c r="B139" s="101">
        <v>702.56</v>
      </c>
      <c r="C139" s="75"/>
      <c r="D139" s="167">
        <f t="shared" si="1"/>
        <v>4806.8671266276124</v>
      </c>
      <c r="E139" s="147">
        <v>0.12230000000000001</v>
      </c>
      <c r="F139" s="101">
        <v>772</v>
      </c>
      <c r="G139" s="102"/>
      <c r="H139" s="167">
        <f t="shared" si="3"/>
        <v>5476.6630131338861</v>
      </c>
      <c r="I139" s="64"/>
      <c r="J139" s="49"/>
      <c r="K139" s="24"/>
      <c r="L139" s="24"/>
      <c r="M139" s="24">
        <f>Angola!S56</f>
        <v>4539.4568935634143</v>
      </c>
      <c r="N139" s="24">
        <f t="shared" si="2"/>
        <v>267.41023306419771</v>
      </c>
    </row>
    <row r="140" spans="1:14">
      <c r="A140" s="26">
        <v>1715</v>
      </c>
      <c r="B140" s="101">
        <v>540.61500000000001</v>
      </c>
      <c r="C140" s="75"/>
      <c r="D140" s="167">
        <f t="shared" si="1"/>
        <v>5953.8597875140758</v>
      </c>
      <c r="E140" s="147">
        <v>0.12230000000000001</v>
      </c>
      <c r="F140" s="101">
        <v>608.35915492957747</v>
      </c>
      <c r="G140" s="102"/>
      <c r="H140" s="167">
        <f t="shared" si="3"/>
        <v>6783.4793067267583</v>
      </c>
      <c r="I140" s="64"/>
      <c r="J140" s="49"/>
      <c r="K140" s="24"/>
      <c r="L140" s="24"/>
      <c r="M140" s="24">
        <f>Angola!S57</f>
        <v>5622.6413470060916</v>
      </c>
      <c r="N140" s="24">
        <f t="shared" si="2"/>
        <v>331.21844050798438</v>
      </c>
    </row>
    <row r="141" spans="1:14">
      <c r="A141" s="26">
        <v>1716</v>
      </c>
      <c r="B141" s="101">
        <v>1674.0136000000002</v>
      </c>
      <c r="C141" s="75"/>
      <c r="D141" s="167">
        <f t="shared" si="1"/>
        <v>6140.3788423738861</v>
      </c>
      <c r="E141" s="147">
        <v>0.12230000000000001</v>
      </c>
      <c r="F141" s="101">
        <v>1918</v>
      </c>
      <c r="G141" s="102"/>
      <c r="H141" s="167">
        <f t="shared" si="3"/>
        <v>6995.9881991271341</v>
      </c>
      <c r="I141" s="64"/>
      <c r="J141" s="49"/>
      <c r="K141" s="24"/>
      <c r="L141" s="24"/>
      <c r="M141" s="24">
        <f>Angola!S58</f>
        <v>5798.7841832983686</v>
      </c>
      <c r="N141" s="24">
        <f t="shared" si="2"/>
        <v>341.59465907551703</v>
      </c>
    </row>
    <row r="142" spans="1:14">
      <c r="A142" s="26">
        <v>1717</v>
      </c>
      <c r="B142" s="101">
        <v>403.3</v>
      </c>
      <c r="C142" s="75"/>
      <c r="D142" s="167">
        <f t="shared" si="1"/>
        <v>5444.5457410234367</v>
      </c>
      <c r="E142" s="147">
        <v>0.12230000000000001</v>
      </c>
      <c r="F142" s="101">
        <v>465.2</v>
      </c>
      <c r="G142" s="102"/>
      <c r="H142" s="167">
        <f t="shared" si="3"/>
        <v>6203.1966970758076</v>
      </c>
      <c r="I142" s="64"/>
      <c r="J142" s="49"/>
      <c r="K142" s="24"/>
      <c r="L142" s="24"/>
      <c r="M142" s="24">
        <f>Angola!S59</f>
        <v>5141.6608875040492</v>
      </c>
      <c r="N142" s="24">
        <f t="shared" si="2"/>
        <v>302.88485351938721</v>
      </c>
    </row>
    <row r="143" spans="1:14">
      <c r="A143" s="26">
        <v>1718</v>
      </c>
      <c r="B143" s="101">
        <v>1033.3765000000001</v>
      </c>
      <c r="C143" s="75"/>
      <c r="D143" s="167">
        <f t="shared" si="1"/>
        <v>7445.1323284601322</v>
      </c>
      <c r="E143" s="147">
        <v>0.12230000000000001</v>
      </c>
      <c r="F143" s="101">
        <v>1150.3</v>
      </c>
      <c r="G143" s="102"/>
      <c r="H143" s="167">
        <f t="shared" si="3"/>
        <v>8482.5479417342285</v>
      </c>
      <c r="I143" s="64"/>
      <c r="J143" s="49"/>
      <c r="K143" s="24"/>
      <c r="L143" s="24"/>
      <c r="M143" s="24">
        <f>Angola!S60</f>
        <v>7030.9530889053894</v>
      </c>
      <c r="N143" s="24">
        <f t="shared" si="2"/>
        <v>414.17923955474299</v>
      </c>
    </row>
    <row r="144" spans="1:14">
      <c r="A144" s="26">
        <v>1719</v>
      </c>
      <c r="B144" s="101">
        <v>1057.8</v>
      </c>
      <c r="C144" s="75"/>
      <c r="D144" s="167">
        <f t="shared" si="1"/>
        <v>4928.3794415723569</v>
      </c>
      <c r="E144" s="147">
        <v>0.12230000000000001</v>
      </c>
      <c r="F144" s="101">
        <v>1244.6851435705369</v>
      </c>
      <c r="G144" s="102"/>
      <c r="H144" s="167">
        <f t="shared" si="3"/>
        <v>5615.1070315282632</v>
      </c>
      <c r="I144" s="64"/>
      <c r="J144" s="49"/>
      <c r="K144" s="24"/>
      <c r="L144" s="24"/>
      <c r="M144" s="24">
        <f>Angola!S61</f>
        <v>4654.2093718820233</v>
      </c>
      <c r="N144" s="24">
        <f t="shared" si="2"/>
        <v>274.17006969033326</v>
      </c>
    </row>
    <row r="145" spans="1:14">
      <c r="A145" s="26">
        <v>1720</v>
      </c>
      <c r="B145" s="101">
        <v>351.3</v>
      </c>
      <c r="C145" s="75"/>
      <c r="D145" s="167">
        <f t="shared" si="1"/>
        <v>6937.8412661952261</v>
      </c>
      <c r="E145" s="147">
        <v>0.12230000000000001</v>
      </c>
      <c r="F145" s="101">
        <v>386</v>
      </c>
      <c r="G145" s="102"/>
      <c r="H145" s="167">
        <f t="shared" si="3"/>
        <v>7904.5702018858674</v>
      </c>
      <c r="I145" s="64"/>
      <c r="J145" s="49"/>
      <c r="K145" s="24"/>
      <c r="L145" s="24"/>
      <c r="M145" s="24">
        <f>Angola!S62</f>
        <v>6551.8830732427878</v>
      </c>
      <c r="N145" s="24">
        <f t="shared" si="2"/>
        <v>385.95819295243859</v>
      </c>
    </row>
    <row r="146" spans="1:14">
      <c r="A146" s="26">
        <v>1721</v>
      </c>
      <c r="B146" s="101">
        <v>1272.3764999999999</v>
      </c>
      <c r="C146" s="75"/>
      <c r="D146" s="167">
        <f t="shared" si="1"/>
        <v>4776.2040896896006</v>
      </c>
      <c r="E146" s="147">
        <v>0.12230000000000001</v>
      </c>
      <c r="F146" s="101">
        <v>1444.6755868544601</v>
      </c>
      <c r="G146" s="102"/>
      <c r="H146" s="167">
        <f t="shared" si="3"/>
        <v>5441.727343841404</v>
      </c>
      <c r="I146" s="64"/>
      <c r="J146" s="49"/>
      <c r="K146" s="24"/>
      <c r="L146" s="24"/>
      <c r="M146" s="24">
        <f>Angola!S63</f>
        <v>4510.4996682565643</v>
      </c>
      <c r="N146" s="24">
        <f t="shared" si="2"/>
        <v>265.70442143303609</v>
      </c>
    </row>
    <row r="147" spans="1:14">
      <c r="A147" s="26">
        <v>1722</v>
      </c>
      <c r="B147" s="101">
        <v>1068.7764999999999</v>
      </c>
      <c r="C147" s="75"/>
      <c r="D147" s="167">
        <f t="shared" si="1"/>
        <v>4630.4599765551447</v>
      </c>
      <c r="E147" s="147">
        <v>0.12230000000000001</v>
      </c>
      <c r="F147" s="101">
        <v>1213.2</v>
      </c>
      <c r="G147" s="102"/>
      <c r="H147" s="167">
        <f t="shared" si="3"/>
        <v>5275.675033103731</v>
      </c>
      <c r="I147" s="64"/>
      <c r="J147" s="49"/>
      <c r="K147" s="24"/>
      <c r="L147" s="24"/>
      <c r="M147" s="24">
        <f>Angola!S64</f>
        <v>4372.8634279287289</v>
      </c>
      <c r="N147" s="24">
        <f t="shared" si="2"/>
        <v>257.59654862641611</v>
      </c>
    </row>
    <row r="148" spans="1:14">
      <c r="A148" s="26">
        <v>1723</v>
      </c>
      <c r="B148" s="101">
        <v>2865.6</v>
      </c>
      <c r="C148" s="75"/>
      <c r="D148" s="167">
        <f t="shared" si="1"/>
        <v>4327.719653233773</v>
      </c>
      <c r="E148" s="147">
        <v>0.12230000000000001</v>
      </c>
      <c r="F148" s="101">
        <v>3280.2</v>
      </c>
      <c r="G148" s="102"/>
      <c r="H148" s="167">
        <f t="shared" si="3"/>
        <v>4930.750430937419</v>
      </c>
      <c r="I148" s="64"/>
      <c r="J148" s="49"/>
      <c r="K148" s="24"/>
      <c r="L148" s="24"/>
      <c r="M148" s="24">
        <f>Angola!S65</f>
        <v>4086.9648142458127</v>
      </c>
      <c r="N148" s="24">
        <f t="shared" si="2"/>
        <v>240.75483898796074</v>
      </c>
    </row>
    <row r="149" spans="1:14">
      <c r="A149" s="26">
        <v>1724</v>
      </c>
      <c r="B149" s="101">
        <v>4502.3</v>
      </c>
      <c r="C149" s="75"/>
      <c r="D149" s="167">
        <f t="shared" si="1"/>
        <v>4721.3724294922986</v>
      </c>
      <c r="E149" s="147">
        <v>0.12230000000000001</v>
      </c>
      <c r="F149" s="101">
        <v>5048.6000000000004</v>
      </c>
      <c r="G149" s="102"/>
      <c r="H149" s="167">
        <f t="shared" si="3"/>
        <v>5379.2553600231267</v>
      </c>
      <c r="I149" s="64"/>
      <c r="J149" s="49"/>
      <c r="K149" s="24"/>
      <c r="L149" s="24"/>
      <c r="M149" s="24">
        <f>Angola!S66</f>
        <v>4458.7183413941357</v>
      </c>
      <c r="N149" s="24">
        <f t="shared" si="2"/>
        <v>262.65408809816307</v>
      </c>
    </row>
    <row r="150" spans="1:14">
      <c r="A150" s="26">
        <v>1725</v>
      </c>
      <c r="B150" s="101">
        <v>6149.8283999999994</v>
      </c>
      <c r="C150" s="75"/>
      <c r="D150" s="178">
        <v>6150</v>
      </c>
      <c r="E150" s="147">
        <v>0.12230000000000001</v>
      </c>
      <c r="F150" s="101">
        <v>6943.4</v>
      </c>
      <c r="G150" s="102"/>
      <c r="H150" s="178">
        <v>6943</v>
      </c>
      <c r="I150" s="85"/>
      <c r="J150" s="49"/>
      <c r="K150" s="24"/>
      <c r="L150" s="24"/>
      <c r="M150" s="24">
        <f>Angola!S67</f>
        <v>4417.59314246339</v>
      </c>
      <c r="N150" s="24">
        <f t="shared" si="2"/>
        <v>260.23148572771754</v>
      </c>
    </row>
    <row r="151" spans="1:14">
      <c r="A151" s="26">
        <v>1726</v>
      </c>
      <c r="B151" s="101">
        <v>4230.1420000000007</v>
      </c>
      <c r="C151" s="75"/>
      <c r="D151" s="167">
        <f>M151+N151</f>
        <v>5881.7151962704784</v>
      </c>
      <c r="E151" s="147">
        <v>0.12230000000000001</v>
      </c>
      <c r="F151" s="101">
        <v>4811.5</v>
      </c>
      <c r="G151" s="102"/>
      <c r="H151" s="167">
        <f t="shared" si="3"/>
        <v>6701.2819827623089</v>
      </c>
      <c r="I151" s="64"/>
      <c r="J151" s="49"/>
      <c r="K151" s="24"/>
      <c r="L151" s="24"/>
      <c r="M151" s="24">
        <f>Angola!S68</f>
        <v>5554.5102226319859</v>
      </c>
      <c r="N151" s="24">
        <f t="shared" si="2"/>
        <v>327.20497363849205</v>
      </c>
    </row>
    <row r="152" spans="1:14">
      <c r="A152" s="26">
        <v>1727</v>
      </c>
      <c r="B152" s="101">
        <v>5440.6509999999989</v>
      </c>
      <c r="C152" s="75"/>
      <c r="D152" s="178">
        <v>5441</v>
      </c>
      <c r="E152" s="147">
        <v>0.12230000000000001</v>
      </c>
      <c r="F152" s="101">
        <v>6191.1</v>
      </c>
      <c r="G152" s="102"/>
      <c r="H152" s="171">
        <v>6191</v>
      </c>
      <c r="I152" s="48"/>
      <c r="J152" s="49"/>
      <c r="K152" s="24"/>
      <c r="L152" s="24"/>
      <c r="M152" s="24">
        <f>Angola!S69</f>
        <v>4599.8995696449838</v>
      </c>
      <c r="N152" s="24">
        <f t="shared" si="2"/>
        <v>270.97078898024</v>
      </c>
    </row>
    <row r="153" spans="1:14">
      <c r="A153" s="26">
        <v>1728</v>
      </c>
      <c r="B153" s="101">
        <v>4170.6829999999991</v>
      </c>
      <c r="C153" s="75"/>
      <c r="D153" s="167">
        <v>4439</v>
      </c>
      <c r="E153" s="147">
        <v>0.12230000000000001</v>
      </c>
      <c r="F153" s="101">
        <v>4836.3</v>
      </c>
      <c r="G153" s="102"/>
      <c r="H153" s="167">
        <f t="shared" si="3"/>
        <v>5057.5367437621053</v>
      </c>
      <c r="I153" s="64"/>
      <c r="J153" s="49"/>
      <c r="K153" s="24"/>
      <c r="L153" s="24"/>
      <c r="M153" s="24">
        <f>Angola!S70</f>
        <v>4055.7949443583611</v>
      </c>
      <c r="N153" s="24">
        <f t="shared" si="2"/>
        <v>238.91868493547867</v>
      </c>
    </row>
    <row r="154" spans="1:14">
      <c r="A154" s="26">
        <v>1729</v>
      </c>
      <c r="B154" s="101">
        <v>1352.9</v>
      </c>
      <c r="C154" s="75"/>
      <c r="D154" s="167">
        <f>M154+N154</f>
        <v>2188.0134475759601</v>
      </c>
      <c r="E154" s="147">
        <v>0.12230000000000001</v>
      </c>
      <c r="F154" s="101">
        <v>1487.4</v>
      </c>
      <c r="G154" s="102"/>
      <c r="H154" s="167">
        <f t="shared" si="3"/>
        <v>2492.8944372518627</v>
      </c>
      <c r="I154" s="64"/>
      <c r="J154" s="49"/>
      <c r="K154" s="24"/>
      <c r="L154" s="24"/>
      <c r="M154" s="24">
        <f>Angola!S71</f>
        <v>2066.292340969384</v>
      </c>
      <c r="N154" s="24">
        <f t="shared" si="2"/>
        <v>121.72110660657621</v>
      </c>
    </row>
    <row r="155" spans="1:14">
      <c r="A155" s="26">
        <v>1730</v>
      </c>
      <c r="B155" s="101">
        <v>1461.8</v>
      </c>
      <c r="C155" s="75"/>
      <c r="D155" s="167">
        <f>M155+N155</f>
        <v>8290.4711259662326</v>
      </c>
      <c r="E155" s="147">
        <v>0.12230000000000001</v>
      </c>
      <c r="F155" s="101">
        <v>1668.1</v>
      </c>
      <c r="G155" s="102"/>
      <c r="H155" s="167">
        <f t="shared" si="3"/>
        <v>9445.6774820168994</v>
      </c>
      <c r="I155" s="64"/>
      <c r="J155" s="49"/>
      <c r="K155" s="24"/>
      <c r="L155" s="24"/>
      <c r="M155" s="24">
        <f>Angola!S72</f>
        <v>7829.264947886998</v>
      </c>
      <c r="N155" s="24">
        <f t="shared" si="2"/>
        <v>461.20617807923429</v>
      </c>
    </row>
    <row r="156" spans="1:14">
      <c r="A156" s="26">
        <v>1731</v>
      </c>
      <c r="B156" s="101">
        <v>2498.931</v>
      </c>
      <c r="C156" s="75"/>
      <c r="D156" s="167">
        <f>M156+N156</f>
        <v>3851.3628969667488</v>
      </c>
      <c r="E156" s="147">
        <v>0.12230000000000001</v>
      </c>
      <c r="F156" s="101">
        <v>2859.6</v>
      </c>
      <c r="G156" s="102"/>
      <c r="H156" s="167">
        <f t="shared" si="3"/>
        <v>4388.017428468439</v>
      </c>
      <c r="I156" s="64"/>
      <c r="J156" s="49">
        <v>3250</v>
      </c>
      <c r="K156" s="24">
        <v>0</v>
      </c>
      <c r="L156" s="149">
        <v>3250</v>
      </c>
      <c r="M156" s="24">
        <f>Angola!S73</f>
        <v>3637.108202014273</v>
      </c>
      <c r="N156" s="24">
        <f t="shared" si="2"/>
        <v>214.25469495247557</v>
      </c>
    </row>
    <row r="157" spans="1:14">
      <c r="A157" s="28">
        <v>1732</v>
      </c>
      <c r="B157" s="101">
        <v>0</v>
      </c>
      <c r="C157" s="75"/>
      <c r="D157" s="167">
        <f>M157+N157</f>
        <v>5398.5624574912808</v>
      </c>
      <c r="E157" s="147">
        <v>0.12230000000000001</v>
      </c>
      <c r="F157" s="101">
        <v>0</v>
      </c>
      <c r="G157" s="102"/>
      <c r="H157" s="167">
        <f t="shared" si="3"/>
        <v>6150.8060356514534</v>
      </c>
      <c r="I157" s="64"/>
      <c r="J157" s="49">
        <v>2939</v>
      </c>
      <c r="K157" s="24">
        <v>164</v>
      </c>
      <c r="L157" s="149">
        <v>3103</v>
      </c>
      <c r="M157" s="24">
        <f>Angola!S74</f>
        <v>5098.2356943543537</v>
      </c>
      <c r="N157" s="24">
        <f t="shared" si="2"/>
        <v>300.3267631369269</v>
      </c>
    </row>
    <row r="158" spans="1:14">
      <c r="A158" s="29">
        <v>1733</v>
      </c>
      <c r="B158" s="101">
        <v>229</v>
      </c>
      <c r="C158" s="75"/>
      <c r="D158" s="167">
        <f>M158+N158</f>
        <v>5944.673682845435</v>
      </c>
      <c r="E158" s="147">
        <v>0.12230000000000001</v>
      </c>
      <c r="F158" s="101">
        <v>267.83625730994152</v>
      </c>
      <c r="G158" s="102"/>
      <c r="H158" s="167">
        <f t="shared" si="3"/>
        <v>6773.0131968160358</v>
      </c>
      <c r="I158" s="64"/>
      <c r="J158" s="49">
        <v>4385</v>
      </c>
      <c r="K158" s="24">
        <v>961</v>
      </c>
      <c r="L158" s="149">
        <v>5346</v>
      </c>
      <c r="M158" s="24">
        <f>Angola!S75</f>
        <v>5613.966273394828</v>
      </c>
      <c r="N158" s="24">
        <f t="shared" si="2"/>
        <v>330.70740945060697</v>
      </c>
    </row>
    <row r="159" spans="1:14">
      <c r="A159" s="26">
        <v>1734</v>
      </c>
      <c r="B159" s="101">
        <v>5288.1090000000004</v>
      </c>
      <c r="C159" s="75"/>
      <c r="D159" s="167">
        <v>6804</v>
      </c>
      <c r="E159" s="147">
        <v>0.12230000000000001</v>
      </c>
      <c r="F159" s="101">
        <v>6044</v>
      </c>
      <c r="G159" s="102"/>
      <c r="H159" s="167">
        <f t="shared" si="3"/>
        <v>7752.0792981656596</v>
      </c>
      <c r="I159" s="64"/>
      <c r="J159" s="49">
        <v>6023</v>
      </c>
      <c r="K159" s="24">
        <v>883</v>
      </c>
      <c r="L159" s="149">
        <v>6906</v>
      </c>
      <c r="M159" s="24">
        <f>Angola!S76</f>
        <v>6306.7337502522023</v>
      </c>
      <c r="N159" s="24">
        <f t="shared" si="2"/>
        <v>371.51694168967299</v>
      </c>
    </row>
    <row r="160" spans="1:14">
      <c r="A160" s="26">
        <v>1735</v>
      </c>
      <c r="B160" s="101">
        <v>0</v>
      </c>
      <c r="C160" s="75"/>
      <c r="D160" s="167">
        <f>M160+N160</f>
        <v>8179.4169493012096</v>
      </c>
      <c r="E160" s="147">
        <v>0.12230000000000001</v>
      </c>
      <c r="F160" s="101">
        <v>0</v>
      </c>
      <c r="G160" s="102"/>
      <c r="H160" s="167">
        <f t="shared" si="3"/>
        <v>9319.1488541656709</v>
      </c>
      <c r="I160" s="64"/>
      <c r="J160" s="49">
        <v>4909</v>
      </c>
      <c r="K160" s="24">
        <v>489</v>
      </c>
      <c r="L160" s="149">
        <v>5398</v>
      </c>
      <c r="M160" s="24">
        <f>Angola!S77</f>
        <v>7724.3888124455907</v>
      </c>
      <c r="N160" s="24">
        <f t="shared" si="2"/>
        <v>455.02813685561904</v>
      </c>
    </row>
    <row r="161" spans="1:14">
      <c r="A161" s="26">
        <v>1736</v>
      </c>
      <c r="B161" s="101">
        <v>1440.1</v>
      </c>
      <c r="C161" s="75"/>
      <c r="D161" s="167">
        <f>M161+N161</f>
        <v>8635.3934371354808</v>
      </c>
      <c r="E161" s="147">
        <v>0.12230000000000001</v>
      </c>
      <c r="F161" s="101">
        <v>1589.2</v>
      </c>
      <c r="G161" s="102"/>
      <c r="H161" s="167">
        <f t="shared" si="3"/>
        <v>9838.6617718303296</v>
      </c>
      <c r="I161" s="64"/>
      <c r="J161" s="49"/>
      <c r="K161" s="24"/>
      <c r="L161" s="24"/>
      <c r="M161" s="24">
        <f>Angola!S78</f>
        <v>8154.9989284473413</v>
      </c>
      <c r="N161" s="24">
        <f t="shared" si="2"/>
        <v>480.39450868813987</v>
      </c>
    </row>
    <row r="162" spans="1:14">
      <c r="A162" s="26">
        <v>1737</v>
      </c>
      <c r="B162" s="101">
        <v>1157.9000000000001</v>
      </c>
      <c r="C162" s="75"/>
      <c r="D162" s="167">
        <f>M162+N162</f>
        <v>6569.8737665817443</v>
      </c>
      <c r="E162" s="147">
        <v>0.12230000000000001</v>
      </c>
      <c r="F162" s="101">
        <v>1316.4</v>
      </c>
      <c r="G162" s="102"/>
      <c r="H162" s="167">
        <f t="shared" si="3"/>
        <v>7485.3295734097574</v>
      </c>
      <c r="I162" s="64"/>
      <c r="J162" s="49"/>
      <c r="K162" s="24"/>
      <c r="L162" s="24"/>
      <c r="M162" s="24">
        <f>Angola!S79</f>
        <v>6204.3859282780986</v>
      </c>
      <c r="N162" s="24">
        <f t="shared" si="2"/>
        <v>365.48783830364567</v>
      </c>
    </row>
    <row r="163" spans="1:14">
      <c r="A163" s="26">
        <v>1738</v>
      </c>
      <c r="B163" s="101">
        <v>5697.8420000000006</v>
      </c>
      <c r="C163" s="75"/>
      <c r="D163" s="178">
        <v>5698</v>
      </c>
      <c r="E163" s="147">
        <v>0.12230000000000001</v>
      </c>
      <c r="F163" s="101">
        <v>6486</v>
      </c>
      <c r="G163" s="102"/>
      <c r="H163" s="171">
        <v>6486</v>
      </c>
      <c r="I163" s="48"/>
      <c r="J163" s="49"/>
      <c r="K163" s="24"/>
      <c r="L163" s="24"/>
      <c r="M163" s="24">
        <f>Angola!S80</f>
        <v>5001.0179125015111</v>
      </c>
      <c r="N163" s="24">
        <f t="shared" si="2"/>
        <v>294.5998600485608</v>
      </c>
    </row>
    <row r="164" spans="1:14">
      <c r="A164" s="26">
        <v>1739</v>
      </c>
      <c r="B164" s="101">
        <v>675.5</v>
      </c>
      <c r="C164" s="75"/>
      <c r="D164" s="167">
        <f>M164+N164</f>
        <v>7100.2868009869053</v>
      </c>
      <c r="E164" s="147">
        <v>0.12230000000000001</v>
      </c>
      <c r="F164" s="101">
        <v>766</v>
      </c>
      <c r="G164" s="102"/>
      <c r="H164" s="167">
        <f t="shared" si="3"/>
        <v>8089.6511347691749</v>
      </c>
      <c r="I164" s="64"/>
      <c r="J164" s="49"/>
      <c r="K164" s="24"/>
      <c r="L164" s="24"/>
      <c r="M164" s="24">
        <f>Angola!S81</f>
        <v>6705.2916204967314</v>
      </c>
      <c r="N164" s="24">
        <f t="shared" si="2"/>
        <v>394.99518049017342</v>
      </c>
    </row>
    <row r="165" spans="1:14">
      <c r="A165" s="26">
        <v>1740</v>
      </c>
      <c r="B165" s="101">
        <v>4774.3650000000007</v>
      </c>
      <c r="C165" s="75"/>
      <c r="D165" s="167">
        <f>M165+N165</f>
        <v>5838.1336887792249</v>
      </c>
      <c r="E165" s="147">
        <v>0.12230000000000001</v>
      </c>
      <c r="F165" s="101">
        <v>5436</v>
      </c>
      <c r="G165" s="102"/>
      <c r="H165" s="167">
        <f t="shared" si="3"/>
        <v>6651.6277643605154</v>
      </c>
      <c r="I165" s="64"/>
      <c r="J165" s="49"/>
      <c r="K165" s="24"/>
      <c r="L165" s="24"/>
      <c r="M165" s="24">
        <f>Angola!S82</f>
        <v>5513.3531926160858</v>
      </c>
      <c r="N165" s="24">
        <f t="shared" si="2"/>
        <v>324.78049616313871</v>
      </c>
    </row>
    <row r="166" spans="1:14">
      <c r="A166" s="26">
        <v>1741</v>
      </c>
      <c r="B166" s="101">
        <v>6061.1819999999989</v>
      </c>
      <c r="C166" s="75"/>
      <c r="D166" s="167">
        <f>M166+N166</f>
        <v>8461.5288590015498</v>
      </c>
      <c r="E166" s="147">
        <v>0.12230000000000001</v>
      </c>
      <c r="F166" s="101">
        <v>6913</v>
      </c>
      <c r="G166" s="102"/>
      <c r="H166" s="167">
        <f t="shared" si="3"/>
        <v>9640.5706494263977</v>
      </c>
      <c r="I166" s="64"/>
      <c r="J166" s="49"/>
      <c r="K166" s="24"/>
      <c r="L166" s="24"/>
      <c r="M166" s="24">
        <f>Angola!S83</f>
        <v>7990.8065892448449</v>
      </c>
      <c r="N166" s="24">
        <f t="shared" si="2"/>
        <v>470.7222697567048</v>
      </c>
    </row>
    <row r="167" spans="1:14">
      <c r="A167" s="26">
        <v>1742</v>
      </c>
      <c r="B167" s="101">
        <v>7881.5529999999999</v>
      </c>
      <c r="C167" s="75"/>
      <c r="D167" s="178">
        <v>7882</v>
      </c>
      <c r="E167" s="147">
        <v>0.12230000000000001</v>
      </c>
      <c r="F167" s="101">
        <v>9061.2000000000007</v>
      </c>
      <c r="G167" s="102"/>
      <c r="H167" s="171">
        <v>9061</v>
      </c>
      <c r="I167" s="48"/>
      <c r="J167" s="49"/>
      <c r="K167" s="24"/>
      <c r="L167" s="24"/>
      <c r="M167" s="24">
        <f>Angola!S84</f>
        <v>5960.2865220645699</v>
      </c>
      <c r="N167" s="24">
        <f t="shared" ref="N167:N198" si="4">M167*J$137</f>
        <v>351.1084355167294</v>
      </c>
    </row>
    <row r="168" spans="1:14">
      <c r="A168" s="26">
        <v>1743</v>
      </c>
      <c r="B168" s="101">
        <v>2687.5240000000003</v>
      </c>
      <c r="C168" s="75"/>
      <c r="D168" s="167">
        <f>M168+N168</f>
        <v>9040.0847381026942</v>
      </c>
      <c r="E168" s="147">
        <v>0.12230000000000001</v>
      </c>
      <c r="F168" s="101">
        <v>3031.3</v>
      </c>
      <c r="G168" s="102"/>
      <c r="H168" s="167">
        <f t="shared" si="3"/>
        <v>10299.743349780898</v>
      </c>
      <c r="I168" s="64"/>
      <c r="J168" s="49"/>
      <c r="K168" s="24"/>
      <c r="L168" s="24"/>
      <c r="M168" s="24">
        <f>Angola!S85</f>
        <v>8537.1768974958868</v>
      </c>
      <c r="N168" s="24">
        <f t="shared" si="4"/>
        <v>502.90784060680664</v>
      </c>
    </row>
    <row r="169" spans="1:14">
      <c r="A169" s="26">
        <v>1744</v>
      </c>
      <c r="B169" s="101">
        <v>6994.9420000000009</v>
      </c>
      <c r="C169" s="75"/>
      <c r="D169" s="178">
        <v>6995</v>
      </c>
      <c r="E169" s="147">
        <v>0.12230000000000001</v>
      </c>
      <c r="F169" s="101">
        <v>8007.4</v>
      </c>
      <c r="G169" s="102"/>
      <c r="H169" s="171">
        <v>8007</v>
      </c>
      <c r="I169" s="48"/>
      <c r="J169" s="49"/>
      <c r="K169" s="24"/>
      <c r="L169" s="24"/>
      <c r="M169" s="24">
        <f>Angola!S86</f>
        <v>3258.3657910407883</v>
      </c>
      <c r="N169" s="24">
        <f t="shared" si="4"/>
        <v>191.94374481803945</v>
      </c>
    </row>
    <row r="170" spans="1:14">
      <c r="A170" s="26">
        <v>1745</v>
      </c>
      <c r="B170" s="101">
        <v>3608.8</v>
      </c>
      <c r="C170" s="75"/>
      <c r="D170" s="167">
        <f>M170+N170</f>
        <v>10380.743479787061</v>
      </c>
      <c r="E170" s="147">
        <v>0.12230000000000001</v>
      </c>
      <c r="F170" s="101">
        <v>4099</v>
      </c>
      <c r="G170" s="102"/>
      <c r="H170" s="167">
        <f t="shared" si="3"/>
        <v>11827.211438745655</v>
      </c>
      <c r="I170" s="64"/>
      <c r="J170" s="49"/>
      <c r="K170" s="24"/>
      <c r="L170" s="24"/>
      <c r="M170" s="24">
        <f>Angola!S87</f>
        <v>9803.2536178492646</v>
      </c>
      <c r="N170" s="24">
        <f t="shared" si="4"/>
        <v>577.48986193779569</v>
      </c>
    </row>
    <row r="171" spans="1:14">
      <c r="A171" s="26">
        <v>1746</v>
      </c>
      <c r="B171" s="101">
        <v>1627.16</v>
      </c>
      <c r="C171" s="75"/>
      <c r="D171" s="167">
        <f>M171+N171</f>
        <v>8059.1858247068421</v>
      </c>
      <c r="E171" s="147">
        <v>0.12230000000000001</v>
      </c>
      <c r="F171" s="101">
        <v>1854.9</v>
      </c>
      <c r="G171" s="102"/>
      <c r="H171" s="167">
        <f t="shared" si="3"/>
        <v>9182.1645490564442</v>
      </c>
      <c r="I171" s="64"/>
      <c r="J171" s="49"/>
      <c r="K171" s="24"/>
      <c r="L171" s="24"/>
      <c r="M171" s="24">
        <f>Angola!S88</f>
        <v>7610.8462507347795</v>
      </c>
      <c r="N171" s="24">
        <f t="shared" si="4"/>
        <v>448.33957397206228</v>
      </c>
    </row>
    <row r="172" spans="1:14">
      <c r="A172" s="26">
        <v>1747</v>
      </c>
      <c r="B172" s="101">
        <v>6323.5355</v>
      </c>
      <c r="C172" s="75"/>
      <c r="D172" s="178">
        <v>6324</v>
      </c>
      <c r="E172" s="147">
        <v>0.12230000000000001</v>
      </c>
      <c r="F172" s="101">
        <v>7123.9</v>
      </c>
      <c r="G172" s="102"/>
      <c r="H172" s="171">
        <v>7124</v>
      </c>
      <c r="I172" s="48"/>
      <c r="J172" s="49"/>
      <c r="K172" s="24"/>
      <c r="L172" s="24"/>
      <c r="M172" s="24">
        <f>Angola!S89</f>
        <v>4673.1800311694442</v>
      </c>
      <c r="N172" s="24">
        <f t="shared" si="4"/>
        <v>275.28759289638543</v>
      </c>
    </row>
    <row r="173" spans="1:14">
      <c r="A173" s="26">
        <v>1748</v>
      </c>
      <c r="B173" s="101">
        <v>6300.9349999999986</v>
      </c>
      <c r="C173" s="75"/>
      <c r="D173" s="178">
        <v>6301</v>
      </c>
      <c r="E173" s="147">
        <v>0.12230000000000001</v>
      </c>
      <c r="F173" s="101">
        <v>7216</v>
      </c>
      <c r="G173" s="102"/>
      <c r="H173" s="171">
        <v>7216</v>
      </c>
      <c r="I173" s="48"/>
      <c r="J173" s="49"/>
      <c r="K173" s="24"/>
      <c r="L173" s="24"/>
      <c r="M173" s="24">
        <f>Angola!S90</f>
        <v>5673.8470382562436</v>
      </c>
      <c r="N173" s="24">
        <f t="shared" si="4"/>
        <v>334.2348643120813</v>
      </c>
    </row>
    <row r="174" spans="1:14">
      <c r="A174" s="26">
        <v>1749</v>
      </c>
      <c r="B174" s="101">
        <v>4126.982</v>
      </c>
      <c r="C174" s="75"/>
      <c r="D174" s="178">
        <v>4127</v>
      </c>
      <c r="E174" s="147">
        <v>0.12230000000000001</v>
      </c>
      <c r="F174" s="101">
        <v>4691.3999999999996</v>
      </c>
      <c r="G174" s="102"/>
      <c r="H174" s="171">
        <v>4691</v>
      </c>
      <c r="I174" s="48"/>
      <c r="J174" s="49"/>
      <c r="K174" s="24"/>
      <c r="L174" s="24"/>
      <c r="M174" s="24">
        <f>Angola!S91</f>
        <v>2383.1485045793702</v>
      </c>
      <c r="N174" s="24">
        <f t="shared" si="4"/>
        <v>140.3864629576664</v>
      </c>
    </row>
    <row r="175" spans="1:14">
      <c r="A175" s="26">
        <v>1750</v>
      </c>
      <c r="B175" s="101">
        <v>1459.8</v>
      </c>
      <c r="C175" s="75"/>
      <c r="D175" s="167">
        <f t="shared" ref="D175:D199" si="5">M175+N175</f>
        <v>1700.1104512840061</v>
      </c>
      <c r="E175" s="147">
        <v>0.12230000000000001</v>
      </c>
      <c r="F175" s="101">
        <v>1642.2</v>
      </c>
      <c r="G175" s="102"/>
      <c r="H175" s="167">
        <f t="shared" si="3"/>
        <v>1937.0063248080278</v>
      </c>
      <c r="I175" s="64"/>
      <c r="J175" s="49"/>
      <c r="K175" s="24"/>
      <c r="L175" s="24"/>
      <c r="M175" s="24">
        <f>Angola!S92</f>
        <v>1605.5318161696025</v>
      </c>
      <c r="N175" s="24">
        <f t="shared" si="4"/>
        <v>94.578635114403554</v>
      </c>
    </row>
    <row r="176" spans="1:14">
      <c r="A176" s="26">
        <v>1751</v>
      </c>
      <c r="B176" s="101">
        <v>1166.5999999999999</v>
      </c>
      <c r="C176" s="75"/>
      <c r="D176" s="167">
        <f t="shared" si="5"/>
        <v>6701.2009384274052</v>
      </c>
      <c r="E176" s="147">
        <v>0.1149</v>
      </c>
      <c r="F176" s="101">
        <v>1305.7</v>
      </c>
      <c r="G176" s="102"/>
      <c r="H176" s="167">
        <f t="shared" si="3"/>
        <v>7571.122967379285</v>
      </c>
      <c r="I176" s="64"/>
      <c r="J176" s="49"/>
      <c r="K176" s="24"/>
      <c r="L176" s="24"/>
      <c r="M176" s="24">
        <f>Angola!S93</f>
        <v>6328.4072544022556</v>
      </c>
      <c r="N176" s="24">
        <f t="shared" si="4"/>
        <v>372.79368402514962</v>
      </c>
    </row>
    <row r="177" spans="1:14">
      <c r="A177" s="26">
        <v>1752</v>
      </c>
      <c r="B177" s="101">
        <v>507.4</v>
      </c>
      <c r="C177" s="75"/>
      <c r="D177" s="167">
        <f t="shared" si="5"/>
        <v>7501.7464831807138</v>
      </c>
      <c r="E177" s="147">
        <v>0.1149</v>
      </c>
      <c r="F177" s="101">
        <v>568.4</v>
      </c>
      <c r="G177" s="102"/>
      <c r="H177" s="167">
        <f t="shared" si="3"/>
        <v>8475.5920044974737</v>
      </c>
      <c r="I177" s="64"/>
      <c r="J177" s="49"/>
      <c r="K177" s="24"/>
      <c r="L177" s="24"/>
      <c r="M177" s="24">
        <f>Angola!S94</f>
        <v>7084.4177485578211</v>
      </c>
      <c r="N177" s="24">
        <f t="shared" si="4"/>
        <v>417.3287346228924</v>
      </c>
    </row>
    <row r="178" spans="1:14">
      <c r="A178" s="26">
        <v>1753</v>
      </c>
      <c r="B178" s="101">
        <v>1004.258</v>
      </c>
      <c r="C178" s="75"/>
      <c r="D178" s="167">
        <f t="shared" si="5"/>
        <v>6800.5502948275061</v>
      </c>
      <c r="E178" s="147">
        <v>0.1149</v>
      </c>
      <c r="F178" s="101">
        <v>1149.7</v>
      </c>
      <c r="G178" s="102"/>
      <c r="H178" s="167">
        <f t="shared" si="3"/>
        <v>7683.3694439357205</v>
      </c>
      <c r="I178" s="64"/>
      <c r="J178" s="49"/>
      <c r="K178" s="24"/>
      <c r="L178" s="24"/>
      <c r="M178" s="24">
        <f>Angola!S95</f>
        <v>6422.2297189932278</v>
      </c>
      <c r="N178" s="24">
        <f t="shared" si="4"/>
        <v>378.32057583427849</v>
      </c>
    </row>
    <row r="179" spans="1:14">
      <c r="A179" s="26">
        <v>1754</v>
      </c>
      <c r="B179" s="101">
        <v>912.16</v>
      </c>
      <c r="C179" s="75"/>
      <c r="D179" s="167">
        <f t="shared" si="5"/>
        <v>9346.2337672477897</v>
      </c>
      <c r="E179" s="147">
        <v>0.1149</v>
      </c>
      <c r="F179" s="101">
        <v>998.2</v>
      </c>
      <c r="G179" s="102"/>
      <c r="H179" s="167">
        <f t="shared" si="3"/>
        <v>10559.522954748378</v>
      </c>
      <c r="I179" s="64"/>
      <c r="J179" s="49"/>
      <c r="K179" s="24"/>
      <c r="L179" s="24"/>
      <c r="M179" s="24">
        <f>Angola!S96</f>
        <v>8826.294587708695</v>
      </c>
      <c r="N179" s="24">
        <f t="shared" si="4"/>
        <v>519.93917953909465</v>
      </c>
    </row>
    <row r="180" spans="1:14">
      <c r="A180" s="26">
        <v>1755</v>
      </c>
      <c r="B180" s="101">
        <v>749.3</v>
      </c>
      <c r="C180" s="75"/>
      <c r="D180" s="167">
        <f t="shared" si="5"/>
        <v>8258.2472427825342</v>
      </c>
      <c r="E180" s="147">
        <v>0.1149</v>
      </c>
      <c r="F180" s="101">
        <v>822.9</v>
      </c>
      <c r="G180" s="102"/>
      <c r="H180" s="167">
        <f t="shared" si="3"/>
        <v>9330.2985456813167</v>
      </c>
      <c r="I180" s="64"/>
      <c r="J180" s="49"/>
      <c r="K180" s="24"/>
      <c r="L180" s="24"/>
      <c r="M180" s="24">
        <f>Angola!S97</f>
        <v>7798.8337075797072</v>
      </c>
      <c r="N180" s="24">
        <f t="shared" si="4"/>
        <v>459.41353520282684</v>
      </c>
    </row>
    <row r="181" spans="1:14">
      <c r="A181" s="26">
        <v>1756</v>
      </c>
      <c r="B181" s="101">
        <v>1899</v>
      </c>
      <c r="C181" s="75"/>
      <c r="D181" s="167">
        <f t="shared" si="5"/>
        <v>10080.594605802646</v>
      </c>
      <c r="E181" s="147">
        <v>0.1149</v>
      </c>
      <c r="F181" s="101">
        <v>2071.1</v>
      </c>
      <c r="G181" s="102"/>
      <c r="H181" s="167">
        <f t="shared" si="3"/>
        <v>11389.215462436612</v>
      </c>
      <c r="I181" s="64"/>
      <c r="J181" s="49"/>
      <c r="K181" s="24"/>
      <c r="L181" s="24"/>
      <c r="M181" s="24">
        <f>Angola!S98</f>
        <v>9519.8022889044278</v>
      </c>
      <c r="N181" s="24">
        <f t="shared" si="4"/>
        <v>560.79231689821825</v>
      </c>
    </row>
    <row r="182" spans="1:14">
      <c r="A182" s="26">
        <v>1757</v>
      </c>
      <c r="B182" s="101">
        <v>1062</v>
      </c>
      <c r="C182" s="75"/>
      <c r="D182" s="167">
        <f t="shared" si="5"/>
        <v>9163.2903594418476</v>
      </c>
      <c r="E182" s="147">
        <v>0.1149</v>
      </c>
      <c r="F182" s="101">
        <v>1161.8</v>
      </c>
      <c r="G182" s="102"/>
      <c r="H182" s="167">
        <f t="shared" si="3"/>
        <v>10352.830594782339</v>
      </c>
      <c r="I182" s="64"/>
      <c r="J182" s="49"/>
      <c r="K182" s="24"/>
      <c r="L182" s="24"/>
      <c r="M182" s="24">
        <f>Angola!S99</f>
        <v>8653.5284820894412</v>
      </c>
      <c r="N182" s="24">
        <f t="shared" si="4"/>
        <v>509.76187735240671</v>
      </c>
    </row>
    <row r="183" spans="1:14">
      <c r="A183" s="26">
        <v>1758</v>
      </c>
      <c r="B183" s="101">
        <v>5219.7869999999994</v>
      </c>
      <c r="C183" s="75"/>
      <c r="D183" s="167">
        <f t="shared" si="5"/>
        <v>7554.4650180171056</v>
      </c>
      <c r="E183" s="147">
        <v>0.1149</v>
      </c>
      <c r="F183" s="101">
        <v>5778.9</v>
      </c>
      <c r="G183" s="102"/>
      <c r="H183" s="167">
        <f t="shared" si="3"/>
        <v>8535.1542402181731</v>
      </c>
      <c r="I183" s="64"/>
      <c r="J183" s="49"/>
      <c r="K183" s="24"/>
      <c r="L183" s="24"/>
      <c r="M183" s="24">
        <f>Angola!S100</f>
        <v>7134.2035050760214</v>
      </c>
      <c r="N183" s="24">
        <f t="shared" si="4"/>
        <v>420.26151294108428</v>
      </c>
    </row>
    <row r="184" spans="1:14">
      <c r="A184" s="26">
        <v>1759</v>
      </c>
      <c r="B184" s="101">
        <v>878.1</v>
      </c>
      <c r="C184" s="75"/>
      <c r="D184" s="167">
        <f t="shared" si="5"/>
        <v>9180.7648623749792</v>
      </c>
      <c r="E184" s="147">
        <v>0.1149</v>
      </c>
      <c r="F184" s="101">
        <v>952.80855614973268</v>
      </c>
      <c r="G184" s="102"/>
      <c r="H184" s="167">
        <f t="shared" si="3"/>
        <v>10372.573564992632</v>
      </c>
      <c r="I184" s="64"/>
      <c r="J184" s="149"/>
      <c r="K184" s="24">
        <v>377</v>
      </c>
      <c r="L184" s="24"/>
      <c r="M184" s="24">
        <f>Angola!S101</f>
        <v>8670.0308631022181</v>
      </c>
      <c r="N184" s="24">
        <f t="shared" si="4"/>
        <v>510.73399927276199</v>
      </c>
    </row>
    <row r="185" spans="1:14">
      <c r="A185" s="26">
        <v>1760</v>
      </c>
      <c r="B185" s="101">
        <v>2554.1</v>
      </c>
      <c r="C185" s="75"/>
      <c r="D185" s="167">
        <f t="shared" si="5"/>
        <v>6797.4567863003003</v>
      </c>
      <c r="E185" s="147">
        <v>0.1149</v>
      </c>
      <c r="F185" s="101">
        <v>2825.8</v>
      </c>
      <c r="G185" s="102"/>
      <c r="H185" s="167">
        <f t="shared" si="3"/>
        <v>7679.8743490004526</v>
      </c>
      <c r="I185" s="64"/>
      <c r="J185" s="149"/>
      <c r="K185" s="24">
        <v>0</v>
      </c>
      <c r="L185" s="24"/>
      <c r="M185" s="24">
        <f>Angola!S102</f>
        <v>6419.3083050578743</v>
      </c>
      <c r="N185" s="24">
        <f t="shared" si="4"/>
        <v>378.14848124242599</v>
      </c>
    </row>
    <row r="186" spans="1:14">
      <c r="A186" s="26">
        <v>1761</v>
      </c>
      <c r="B186" s="101">
        <v>554.6</v>
      </c>
      <c r="C186" s="75"/>
      <c r="D186" s="167">
        <f t="shared" si="5"/>
        <v>9195.2149554819316</v>
      </c>
      <c r="E186" s="147">
        <v>0.1149</v>
      </c>
      <c r="F186" s="101">
        <v>593.4</v>
      </c>
      <c r="G186" s="102"/>
      <c r="H186" s="167">
        <f t="shared" si="3"/>
        <v>10388.899509074603</v>
      </c>
      <c r="I186" s="64"/>
      <c r="J186" s="149"/>
      <c r="K186" s="24">
        <v>0</v>
      </c>
      <c r="L186" s="24"/>
      <c r="M186" s="24">
        <f>Angola!S103</f>
        <v>8683.6770848593405</v>
      </c>
      <c r="N186" s="24">
        <f t="shared" si="4"/>
        <v>511.53787062259062</v>
      </c>
    </row>
    <row r="187" spans="1:14">
      <c r="A187" s="26">
        <v>1762</v>
      </c>
      <c r="B187" s="101">
        <v>3696.0150000000003</v>
      </c>
      <c r="C187" s="75"/>
      <c r="D187" s="167">
        <f t="shared" si="5"/>
        <v>7552.4161164436282</v>
      </c>
      <c r="E187" s="147">
        <v>0.1149</v>
      </c>
      <c r="F187" s="101">
        <v>4060.9</v>
      </c>
      <c r="G187" s="102"/>
      <c r="H187" s="167">
        <f t="shared" si="3"/>
        <v>8532.8393587658211</v>
      </c>
      <c r="I187" s="64"/>
      <c r="J187" s="149"/>
      <c r="K187" s="24">
        <v>0</v>
      </c>
      <c r="L187" s="24"/>
      <c r="M187" s="24">
        <f>Angola!S104</f>
        <v>7132.2685856936168</v>
      </c>
      <c r="N187" s="24">
        <f t="shared" si="4"/>
        <v>420.14753075001136</v>
      </c>
    </row>
    <row r="188" spans="1:14">
      <c r="A188" s="26">
        <v>1763</v>
      </c>
      <c r="B188" s="101">
        <v>3423.4050000000002</v>
      </c>
      <c r="C188" s="75"/>
      <c r="D188" s="167">
        <f t="shared" si="5"/>
        <v>7184.6363520652221</v>
      </c>
      <c r="E188" s="147">
        <v>0.1149</v>
      </c>
      <c r="F188" s="101">
        <v>3703.9245989304814</v>
      </c>
      <c r="G188" s="102"/>
      <c r="H188" s="167">
        <f t="shared" si="3"/>
        <v>8117.3159553329815</v>
      </c>
      <c r="I188" s="64"/>
      <c r="J188" s="149"/>
      <c r="K188" s="24">
        <v>406</v>
      </c>
      <c r="L188" s="24"/>
      <c r="M188" s="24">
        <f>Angola!S105</f>
        <v>6784.9487320882645</v>
      </c>
      <c r="N188" s="24">
        <f t="shared" si="4"/>
        <v>399.68761997695782</v>
      </c>
    </row>
    <row r="189" spans="1:14">
      <c r="A189" s="26">
        <v>1764</v>
      </c>
      <c r="B189" s="101">
        <v>4077.9249999999993</v>
      </c>
      <c r="C189" s="75"/>
      <c r="D189" s="167">
        <f t="shared" si="5"/>
        <v>8335.9872448273018</v>
      </c>
      <c r="E189" s="147">
        <v>0.1149</v>
      </c>
      <c r="F189" s="101">
        <v>4429.789712964016</v>
      </c>
      <c r="G189" s="102"/>
      <c r="H189" s="167">
        <f t="shared" si="3"/>
        <v>9418.1304313945329</v>
      </c>
      <c r="I189" s="64"/>
      <c r="J189" s="149"/>
      <c r="K189" s="24">
        <v>497</v>
      </c>
      <c r="L189" s="24"/>
      <c r="M189" s="24">
        <f>Angola!S106</f>
        <v>7872.2489651458845</v>
      </c>
      <c r="N189" s="24">
        <f t="shared" si="4"/>
        <v>463.73827968141768</v>
      </c>
    </row>
    <row r="190" spans="1:14">
      <c r="A190" s="26">
        <v>1765</v>
      </c>
      <c r="B190" s="101">
        <v>5745.1079999999993</v>
      </c>
      <c r="C190" s="75"/>
      <c r="D190" s="167">
        <f t="shared" si="5"/>
        <v>12203.023368999437</v>
      </c>
      <c r="E190" s="147">
        <v>0.1149</v>
      </c>
      <c r="F190" s="101">
        <v>6255.029940481586</v>
      </c>
      <c r="G190" s="102"/>
      <c r="H190" s="167">
        <f t="shared" si="3"/>
        <v>13787.169098406323</v>
      </c>
      <c r="I190" s="64"/>
      <c r="J190" s="149"/>
      <c r="K190" s="24">
        <v>1236</v>
      </c>
      <c r="L190" s="24"/>
      <c r="M190" s="24">
        <f>Angola!S107</f>
        <v>11524.158478993337</v>
      </c>
      <c r="N190" s="24">
        <f t="shared" si="4"/>
        <v>678.8648900060997</v>
      </c>
    </row>
    <row r="191" spans="1:14">
      <c r="A191" s="26">
        <v>1766</v>
      </c>
      <c r="B191" s="101">
        <v>4836.103000000001</v>
      </c>
      <c r="C191" s="75"/>
      <c r="D191" s="167">
        <f t="shared" si="5"/>
        <v>7830.7642302589247</v>
      </c>
      <c r="E191" s="147">
        <v>0.1149</v>
      </c>
      <c r="F191" s="101">
        <v>5305.9032085561503</v>
      </c>
      <c r="G191" s="102"/>
      <c r="H191" s="167">
        <f t="shared" si="3"/>
        <v>8847.3214667934972</v>
      </c>
      <c r="I191" s="64"/>
      <c r="J191" s="149"/>
      <c r="K191" s="24">
        <v>580</v>
      </c>
      <c r="L191" s="24"/>
      <c r="M191" s="24">
        <f>Angola!S108</f>
        <v>7395.1319498731254</v>
      </c>
      <c r="N191" s="24">
        <f t="shared" si="4"/>
        <v>435.63228038579939</v>
      </c>
    </row>
    <row r="192" spans="1:14">
      <c r="A192" s="26">
        <v>1767</v>
      </c>
      <c r="B192" s="101">
        <v>5168.96</v>
      </c>
      <c r="C192" s="75"/>
      <c r="D192" s="167">
        <f t="shared" si="5"/>
        <v>8965.5003450701042</v>
      </c>
      <c r="E192" s="147">
        <v>0.1149</v>
      </c>
      <c r="F192" s="101">
        <v>5726.2023091798446</v>
      </c>
      <c r="G192" s="102"/>
      <c r="H192" s="167">
        <f t="shared" si="3"/>
        <v>10129.36430354774</v>
      </c>
      <c r="I192" s="64"/>
      <c r="J192" s="149"/>
      <c r="K192" s="24">
        <v>524</v>
      </c>
      <c r="L192" s="24"/>
      <c r="M192" s="24">
        <f>Angola!S109</f>
        <v>8466.741699645605</v>
      </c>
      <c r="N192" s="24">
        <f t="shared" si="4"/>
        <v>498.75864542449898</v>
      </c>
    </row>
    <row r="193" spans="1:14">
      <c r="A193" s="26">
        <v>1768</v>
      </c>
      <c r="B193" s="101">
        <v>223.8</v>
      </c>
      <c r="C193" s="75"/>
      <c r="D193" s="167">
        <f t="shared" si="5"/>
        <v>6615.9444738077009</v>
      </c>
      <c r="E193" s="147">
        <v>0.1149</v>
      </c>
      <c r="F193" s="101">
        <v>252.9</v>
      </c>
      <c r="G193" s="102"/>
      <c r="H193" s="167">
        <f t="shared" si="3"/>
        <v>7474.7988631880025</v>
      </c>
      <c r="I193" s="64"/>
      <c r="J193" s="149"/>
      <c r="K193" s="24">
        <v>0</v>
      </c>
      <c r="L193" s="24"/>
      <c r="M193" s="24">
        <f>Angola!S110</f>
        <v>6247.8936816648529</v>
      </c>
      <c r="N193" s="24">
        <f t="shared" si="4"/>
        <v>368.05079214284797</v>
      </c>
    </row>
    <row r="194" spans="1:14">
      <c r="A194" s="26">
        <v>1769</v>
      </c>
      <c r="B194" s="101">
        <v>4343.6879999999992</v>
      </c>
      <c r="C194" s="75"/>
      <c r="D194" s="167">
        <f t="shared" si="5"/>
        <v>8119.4414707636242</v>
      </c>
      <c r="E194" s="147">
        <v>0.1149</v>
      </c>
      <c r="F194" s="101">
        <v>4724.9187165775393</v>
      </c>
      <c r="G194" s="102"/>
      <c r="H194" s="167">
        <f t="shared" si="3"/>
        <v>9173.4735857684154</v>
      </c>
      <c r="I194" s="64"/>
      <c r="J194" s="149"/>
      <c r="K194" s="24">
        <v>626</v>
      </c>
      <c r="L194" s="24"/>
      <c r="M194" s="24">
        <f>Angola!S111</f>
        <v>7667.7498223674074</v>
      </c>
      <c r="N194" s="24">
        <f t="shared" si="4"/>
        <v>451.69164839621692</v>
      </c>
    </row>
    <row r="195" spans="1:14">
      <c r="A195" s="26">
        <v>1770</v>
      </c>
      <c r="B195" s="101">
        <v>1476.1110000000001</v>
      </c>
      <c r="C195" s="75"/>
      <c r="D195" s="167">
        <f t="shared" si="5"/>
        <v>8406.8027062833771</v>
      </c>
      <c r="E195" s="147">
        <v>0.1149</v>
      </c>
      <c r="F195" s="101">
        <v>1593.6716577540105</v>
      </c>
      <c r="G195" s="102"/>
      <c r="H195" s="167">
        <f t="shared" si="3"/>
        <v>9498.1388614657972</v>
      </c>
      <c r="I195" s="64"/>
      <c r="J195" s="149"/>
      <c r="K195" s="24">
        <v>623</v>
      </c>
      <c r="L195" s="24"/>
      <c r="M195" s="24">
        <f>Angola!S112</f>
        <v>7939.1249003879684</v>
      </c>
      <c r="N195" s="24">
        <f t="shared" si="4"/>
        <v>467.67780589540791</v>
      </c>
    </row>
    <row r="196" spans="1:14">
      <c r="A196" s="26">
        <v>1771</v>
      </c>
      <c r="B196" s="101">
        <v>6021.3729999999996</v>
      </c>
      <c r="C196" s="75"/>
      <c r="D196" s="167">
        <f t="shared" si="5"/>
        <v>7846.2939105565847</v>
      </c>
      <c r="E196" s="147">
        <v>0.1149</v>
      </c>
      <c r="F196" s="101">
        <v>6774.8326203208562</v>
      </c>
      <c r="G196" s="102"/>
      <c r="H196" s="167">
        <f t="shared" si="3"/>
        <v>8864.8671455842104</v>
      </c>
      <c r="I196" s="64"/>
      <c r="J196" s="149"/>
      <c r="K196" s="24">
        <v>327</v>
      </c>
      <c r="L196" s="24"/>
      <c r="M196" s="24">
        <f>Angola!S113</f>
        <v>7409.7977004389222</v>
      </c>
      <c r="N196" s="24">
        <f t="shared" si="4"/>
        <v>436.49621011766266</v>
      </c>
    </row>
    <row r="197" spans="1:14">
      <c r="A197" s="26">
        <v>1772</v>
      </c>
      <c r="B197" s="101">
        <v>27</v>
      </c>
      <c r="C197" s="75"/>
      <c r="D197" s="167">
        <f t="shared" si="5"/>
        <v>9956.9408819031032</v>
      </c>
      <c r="E197" s="147">
        <v>0.1149</v>
      </c>
      <c r="F197" s="101">
        <v>30</v>
      </c>
      <c r="G197" s="102"/>
      <c r="H197" s="167">
        <f t="shared" si="3"/>
        <v>11249.509526497688</v>
      </c>
      <c r="I197" s="64"/>
      <c r="J197" s="149"/>
      <c r="K197" s="24"/>
      <c r="L197" s="24"/>
      <c r="M197" s="24">
        <f>Angola!S114</f>
        <v>9403.0275300888297</v>
      </c>
      <c r="N197" s="24">
        <f t="shared" si="4"/>
        <v>553.9133518142736</v>
      </c>
    </row>
    <row r="198" spans="1:14">
      <c r="A198" s="26">
        <v>1773</v>
      </c>
      <c r="B198" s="101">
        <v>0</v>
      </c>
      <c r="C198" s="75"/>
      <c r="D198" s="167">
        <f t="shared" si="5"/>
        <v>9359.9162317841256</v>
      </c>
      <c r="E198" s="147">
        <v>0.1149</v>
      </c>
      <c r="F198" s="101">
        <v>0</v>
      </c>
      <c r="G198" s="102"/>
      <c r="H198" s="167">
        <f t="shared" si="3"/>
        <v>10574.981619912016</v>
      </c>
      <c r="I198" s="64"/>
      <c r="J198" s="149"/>
      <c r="K198" s="24"/>
      <c r="L198" s="24"/>
      <c r="M198" s="24">
        <f>Angola!S115</f>
        <v>8839.2158847456667</v>
      </c>
      <c r="N198" s="24">
        <f t="shared" si="4"/>
        <v>520.70034703845954</v>
      </c>
    </row>
    <row r="199" spans="1:14">
      <c r="A199" s="26">
        <v>1774</v>
      </c>
      <c r="B199" s="101">
        <v>1817.7</v>
      </c>
      <c r="C199" s="75"/>
      <c r="D199" s="167">
        <f t="shared" si="5"/>
        <v>6188.9833116262353</v>
      </c>
      <c r="E199" s="147">
        <v>0.1149</v>
      </c>
      <c r="F199" s="101">
        <v>1967.1</v>
      </c>
      <c r="G199" s="102"/>
      <c r="H199" s="167">
        <f t="shared" si="3"/>
        <v>6992.4113790828551</v>
      </c>
      <c r="I199" s="64"/>
      <c r="J199" s="149"/>
      <c r="K199" s="24"/>
      <c r="L199" s="24"/>
      <c r="M199" s="24">
        <f>Angola!S116</f>
        <v>5844.6847433083067</v>
      </c>
      <c r="N199" s="24">
        <f t="shared" ref="N199:N218" si="6">M199*J$137</f>
        <v>344.29856831792853</v>
      </c>
    </row>
    <row r="200" spans="1:14">
      <c r="A200" s="26">
        <v>1775</v>
      </c>
      <c r="B200" s="101">
        <v>5219.8670000000002</v>
      </c>
      <c r="C200" s="75"/>
      <c r="D200" s="167">
        <f t="shared" ref="D200:D218" si="7">M200+N200</f>
        <v>5527.0710681786113</v>
      </c>
      <c r="E200" s="147">
        <v>0.1149</v>
      </c>
      <c r="F200" s="101">
        <v>5620</v>
      </c>
      <c r="G200" s="102"/>
      <c r="H200" s="167">
        <f t="shared" ref="H200:H218" si="8">D200/(1-E200)</f>
        <v>6244.5724417338279</v>
      </c>
      <c r="I200" s="64"/>
      <c r="J200" s="149"/>
      <c r="K200" s="24"/>
      <c r="L200" s="24"/>
      <c r="M200" s="24">
        <f>Angola!S117</f>
        <v>5219.5952583488197</v>
      </c>
      <c r="N200" s="24">
        <f t="shared" si="6"/>
        <v>307.47580982979116</v>
      </c>
    </row>
    <row r="201" spans="1:14">
      <c r="A201" s="26">
        <v>1776</v>
      </c>
      <c r="B201" s="101">
        <v>449.75600000000003</v>
      </c>
      <c r="C201" s="75"/>
      <c r="D201" s="167">
        <f t="shared" si="7"/>
        <v>5677.6257196575698</v>
      </c>
      <c r="E201" s="147">
        <v>7.9100000000000004E-2</v>
      </c>
      <c r="F201" s="101">
        <v>491</v>
      </c>
      <c r="G201" s="102"/>
      <c r="H201" s="167">
        <f t="shared" si="8"/>
        <v>6165.3010312276792</v>
      </c>
      <c r="I201" s="64"/>
      <c r="J201" s="149"/>
      <c r="K201" s="24"/>
      <c r="L201" s="24"/>
      <c r="M201" s="24">
        <f>Angola!S118</f>
        <v>5361.774422555025</v>
      </c>
      <c r="N201" s="24">
        <f t="shared" si="6"/>
        <v>315.85129710254483</v>
      </c>
    </row>
    <row r="202" spans="1:14">
      <c r="A202" s="26">
        <v>1777</v>
      </c>
      <c r="B202" s="101">
        <v>1196.9000000000001</v>
      </c>
      <c r="C202" s="75"/>
      <c r="D202" s="167">
        <f t="shared" si="7"/>
        <v>7507.0279800835551</v>
      </c>
      <c r="E202" s="147">
        <v>7.9100000000000004E-2</v>
      </c>
      <c r="F202" s="101">
        <v>1317.3</v>
      </c>
      <c r="G202" s="102"/>
      <c r="H202" s="167">
        <f t="shared" si="8"/>
        <v>8151.8383973108421</v>
      </c>
      <c r="I202" s="64"/>
      <c r="J202" s="149"/>
      <c r="K202" s="24"/>
      <c r="L202" s="24"/>
      <c r="M202" s="24">
        <f>Angola!S119</f>
        <v>7089.405431156978</v>
      </c>
      <c r="N202" s="24">
        <f t="shared" si="6"/>
        <v>417.62254892657745</v>
      </c>
    </row>
    <row r="203" spans="1:14">
      <c r="A203" s="26">
        <v>1778</v>
      </c>
      <c r="B203" s="101">
        <v>499.024</v>
      </c>
      <c r="C203" s="75"/>
      <c r="D203" s="167">
        <f t="shared" si="7"/>
        <v>9358.8315795177004</v>
      </c>
      <c r="E203" s="147">
        <v>7.9100000000000004E-2</v>
      </c>
      <c r="F203" s="101">
        <v>539</v>
      </c>
      <c r="G203" s="102"/>
      <c r="H203" s="167">
        <f t="shared" si="8"/>
        <v>10162.701248254642</v>
      </c>
      <c r="I203" s="64"/>
      <c r="J203" s="49"/>
      <c r="K203" s="24"/>
      <c r="L203" s="24"/>
      <c r="M203" s="24">
        <f>Angola!S120</f>
        <v>8838.1915726358784</v>
      </c>
      <c r="N203" s="24">
        <f t="shared" si="6"/>
        <v>520.64000688182148</v>
      </c>
    </row>
    <row r="204" spans="1:14">
      <c r="A204" s="26">
        <v>1779</v>
      </c>
      <c r="B204" s="101">
        <v>11</v>
      </c>
      <c r="C204" s="75"/>
      <c r="D204" s="167">
        <f t="shared" si="7"/>
        <v>9747.9616838023303</v>
      </c>
      <c r="E204" s="147">
        <v>7.9100000000000004E-2</v>
      </c>
      <c r="F204" s="101">
        <v>22</v>
      </c>
      <c r="G204" s="102"/>
      <c r="H204" s="167">
        <f t="shared" si="8"/>
        <v>10585.255384734857</v>
      </c>
      <c r="I204" s="64"/>
      <c r="J204" s="49"/>
      <c r="K204" s="24"/>
      <c r="L204" s="24"/>
      <c r="M204" s="24">
        <f>Angola!S121</f>
        <v>9205.6740280178328</v>
      </c>
      <c r="N204" s="24">
        <f t="shared" si="6"/>
        <v>542.28765578449725</v>
      </c>
    </row>
    <row r="205" spans="1:14">
      <c r="A205" s="26">
        <v>1780</v>
      </c>
      <c r="B205" s="101">
        <v>297</v>
      </c>
      <c r="C205" s="75"/>
      <c r="D205" s="167">
        <f t="shared" si="7"/>
        <v>8242.9781322465151</v>
      </c>
      <c r="E205" s="147">
        <v>7.9100000000000004E-2</v>
      </c>
      <c r="F205" s="101">
        <v>374</v>
      </c>
      <c r="G205" s="102"/>
      <c r="H205" s="167">
        <f t="shared" si="8"/>
        <v>8951.0024239836184</v>
      </c>
      <c r="I205" s="64"/>
      <c r="J205" s="150"/>
      <c r="K205" s="24"/>
      <c r="L205" s="24"/>
      <c r="M205" s="24">
        <f>Angola!S122</f>
        <v>7784.4140310512357</v>
      </c>
      <c r="N205" s="24">
        <f t="shared" si="6"/>
        <v>458.56410119527925</v>
      </c>
    </row>
    <row r="206" spans="1:14">
      <c r="A206" s="26">
        <v>1781</v>
      </c>
      <c r="B206" s="101">
        <v>2589</v>
      </c>
      <c r="C206" s="75"/>
      <c r="D206" s="167">
        <f t="shared" si="7"/>
        <v>10208.98028842962</v>
      </c>
      <c r="E206" s="147">
        <v>7.9100000000000004E-2</v>
      </c>
      <c r="F206" s="101">
        <v>2826.6</v>
      </c>
      <c r="G206" s="102"/>
      <c r="H206" s="167">
        <f t="shared" si="8"/>
        <v>11085.872829221002</v>
      </c>
      <c r="I206" s="64"/>
      <c r="J206" s="150"/>
      <c r="K206" s="24"/>
      <c r="L206" s="24"/>
      <c r="M206" s="24">
        <f>Angola!S123</f>
        <v>9641.045763434322</v>
      </c>
      <c r="N206" s="24">
        <f t="shared" si="6"/>
        <v>567.93452499529781</v>
      </c>
    </row>
    <row r="207" spans="1:14">
      <c r="A207" s="26">
        <v>1782</v>
      </c>
      <c r="B207" s="101">
        <v>4362.5</v>
      </c>
      <c r="C207" s="75"/>
      <c r="D207" s="167">
        <f t="shared" si="7"/>
        <v>8353.4710174844386</v>
      </c>
      <c r="E207" s="147">
        <v>7.9100000000000004E-2</v>
      </c>
      <c r="F207" s="101">
        <v>4759.6000000000004</v>
      </c>
      <c r="G207" s="102"/>
      <c r="H207" s="167">
        <f t="shared" si="8"/>
        <v>9070.9860109506335</v>
      </c>
      <c r="I207" s="64"/>
      <c r="J207" s="150"/>
      <c r="K207" s="24"/>
      <c r="L207" s="24"/>
      <c r="M207" s="24">
        <f>Angola!S124</f>
        <v>7888.7601001997919</v>
      </c>
      <c r="N207" s="24">
        <f t="shared" si="6"/>
        <v>464.71091728464734</v>
      </c>
    </row>
    <row r="208" spans="1:14">
      <c r="A208" s="26">
        <v>1783</v>
      </c>
      <c r="B208" s="101">
        <v>2856.7</v>
      </c>
      <c r="C208" s="75"/>
      <c r="D208" s="167">
        <f t="shared" si="7"/>
        <v>9557.4552200331273</v>
      </c>
      <c r="E208" s="147">
        <v>7.9100000000000004E-2</v>
      </c>
      <c r="F208" s="101">
        <v>3065.4</v>
      </c>
      <c r="G208" s="102"/>
      <c r="H208" s="167">
        <f t="shared" si="8"/>
        <v>10378.385514206891</v>
      </c>
      <c r="I208" s="64"/>
      <c r="J208" s="149"/>
      <c r="K208" s="24"/>
      <c r="L208" s="24"/>
      <c r="M208" s="24">
        <f>Angola!S125</f>
        <v>9025.7656058700759</v>
      </c>
      <c r="N208" s="24">
        <f t="shared" si="6"/>
        <v>531.6896141630516</v>
      </c>
    </row>
    <row r="209" spans="1:14">
      <c r="A209" s="26">
        <v>1784</v>
      </c>
      <c r="B209" s="101">
        <v>3558.5</v>
      </c>
      <c r="C209" s="75"/>
      <c r="D209" s="167">
        <f t="shared" si="7"/>
        <v>10949.839216823037</v>
      </c>
      <c r="E209" s="147">
        <v>7.9100000000000004E-2</v>
      </c>
      <c r="F209" s="101">
        <v>3885.2</v>
      </c>
      <c r="G209" s="102"/>
      <c r="H209" s="167">
        <f t="shared" si="8"/>
        <v>11890.367267697944</v>
      </c>
      <c r="I209" s="64"/>
      <c r="J209" s="149"/>
      <c r="K209" s="24"/>
      <c r="L209" s="24"/>
      <c r="M209" s="24">
        <f>Angola!S126</f>
        <v>10340.69006003317</v>
      </c>
      <c r="N209" s="24">
        <f t="shared" si="6"/>
        <v>609.14915678986688</v>
      </c>
    </row>
    <row r="210" spans="1:14">
      <c r="A210" s="26">
        <v>1785</v>
      </c>
      <c r="B210" s="101">
        <v>3085.54</v>
      </c>
      <c r="C210" s="75"/>
      <c r="D210" s="167">
        <f t="shared" si="7"/>
        <v>11880.181681736789</v>
      </c>
      <c r="E210" s="147">
        <v>7.9100000000000004E-2</v>
      </c>
      <c r="F210" s="101">
        <v>3368.8</v>
      </c>
      <c r="G210" s="102"/>
      <c r="H210" s="167">
        <f t="shared" si="8"/>
        <v>12900.620785901605</v>
      </c>
      <c r="I210" s="64"/>
      <c r="J210" s="149"/>
      <c r="K210" s="24"/>
      <c r="L210" s="24"/>
      <c r="M210" s="24">
        <f>Angola!S127</f>
        <v>11219.276757870695</v>
      </c>
      <c r="N210" s="24">
        <f t="shared" si="6"/>
        <v>660.90492386609287</v>
      </c>
    </row>
    <row r="211" spans="1:14">
      <c r="A211" s="26">
        <v>1786</v>
      </c>
      <c r="B211" s="101">
        <v>2264.5</v>
      </c>
      <c r="C211" s="75"/>
      <c r="D211" s="167">
        <f t="shared" si="7"/>
        <v>13417.002634129542</v>
      </c>
      <c r="E211" s="147">
        <v>7.9100000000000004E-2</v>
      </c>
      <c r="F211" s="101">
        <v>2472.4</v>
      </c>
      <c r="G211" s="102"/>
      <c r="H211" s="167">
        <f t="shared" si="8"/>
        <v>14569.445796644088</v>
      </c>
      <c r="I211" s="64"/>
      <c r="J211" s="149"/>
      <c r="K211" s="24"/>
      <c r="L211" s="24"/>
      <c r="M211" s="24">
        <f>Angola!S128</f>
        <v>12670.603013149654</v>
      </c>
      <c r="N211" s="24">
        <f t="shared" si="6"/>
        <v>746.39962097988848</v>
      </c>
    </row>
    <row r="212" spans="1:14">
      <c r="A212" s="26">
        <v>1787</v>
      </c>
      <c r="B212" s="101">
        <v>2772.5</v>
      </c>
      <c r="C212" s="75"/>
      <c r="D212" s="167">
        <f t="shared" si="7"/>
        <v>10974.254855839536</v>
      </c>
      <c r="E212" s="147">
        <v>7.9100000000000004E-2</v>
      </c>
      <c r="F212" s="101">
        <v>2973.3</v>
      </c>
      <c r="G212" s="102"/>
      <c r="H212" s="167">
        <f t="shared" si="8"/>
        <v>11916.880069322982</v>
      </c>
      <c r="I212" s="64"/>
      <c r="J212" s="149"/>
      <c r="K212" s="24"/>
      <c r="L212" s="24"/>
      <c r="M212" s="24">
        <f>Angola!S129</f>
        <v>10363.747435642792</v>
      </c>
      <c r="N212" s="24">
        <f t="shared" si="6"/>
        <v>610.50742019674283</v>
      </c>
    </row>
    <row r="213" spans="1:14">
      <c r="A213" s="26">
        <v>1788</v>
      </c>
      <c r="B213" s="101">
        <v>2588</v>
      </c>
      <c r="C213" s="75"/>
      <c r="D213" s="167">
        <f t="shared" si="7"/>
        <v>12865.410199189802</v>
      </c>
      <c r="E213" s="147">
        <v>7.9100000000000004E-2</v>
      </c>
      <c r="F213" s="101">
        <v>2825.6</v>
      </c>
      <c r="G213" s="102"/>
      <c r="H213" s="167">
        <f t="shared" si="8"/>
        <v>13970.474752079272</v>
      </c>
      <c r="I213" s="64"/>
      <c r="J213" s="149"/>
      <c r="K213" s="24"/>
      <c r="L213" s="24"/>
      <c r="M213" s="24">
        <f>Angola!S130</f>
        <v>12149.696149018935</v>
      </c>
      <c r="N213" s="24">
        <f t="shared" si="6"/>
        <v>715.71405017086806</v>
      </c>
    </row>
    <row r="214" spans="1:14">
      <c r="A214" s="26">
        <v>1789</v>
      </c>
      <c r="B214" s="101">
        <v>3882</v>
      </c>
      <c r="C214" s="75"/>
      <c r="D214" s="167">
        <f t="shared" si="7"/>
        <v>9355.6022248725239</v>
      </c>
      <c r="E214" s="147">
        <v>7.9100000000000004E-2</v>
      </c>
      <c r="F214" s="101">
        <v>4238.3999999999996</v>
      </c>
      <c r="G214" s="102"/>
      <c r="H214" s="167">
        <f t="shared" si="8"/>
        <v>10159.194510666222</v>
      </c>
      <c r="I214" s="64"/>
      <c r="J214" s="149"/>
      <c r="K214" s="24"/>
      <c r="L214" s="24"/>
      <c r="M214" s="24">
        <f>Angola!S131</f>
        <v>8835.141869821211</v>
      </c>
      <c r="N214" s="24">
        <f t="shared" si="6"/>
        <v>520.46035505131226</v>
      </c>
    </row>
    <row r="215" spans="1:14">
      <c r="A215" s="26">
        <v>1790</v>
      </c>
      <c r="B215" s="101">
        <v>1478.5</v>
      </c>
      <c r="C215" s="75"/>
      <c r="D215" s="167">
        <f t="shared" si="7"/>
        <v>11999.284869678415</v>
      </c>
      <c r="E215" s="147">
        <v>7.9100000000000004E-2</v>
      </c>
      <c r="F215" s="101">
        <v>1560.5</v>
      </c>
      <c r="G215" s="102"/>
      <c r="H215" s="167">
        <f t="shared" si="8"/>
        <v>13029.954250926718</v>
      </c>
      <c r="I215" s="64"/>
      <c r="J215" s="149"/>
      <c r="K215" s="24"/>
      <c r="L215" s="24"/>
      <c r="M215" s="24">
        <f>Angola!S132</f>
        <v>11331.754131033767</v>
      </c>
      <c r="N215" s="24">
        <f t="shared" si="6"/>
        <v>667.53073864464784</v>
      </c>
    </row>
    <row r="216" spans="1:14">
      <c r="A216" s="26">
        <v>1791</v>
      </c>
      <c r="B216" s="101">
        <v>2886.28</v>
      </c>
      <c r="C216" s="75"/>
      <c r="D216" s="167">
        <f t="shared" si="7"/>
        <v>7933.9196244929935</v>
      </c>
      <c r="E216" s="147">
        <v>7.9100000000000004E-2</v>
      </c>
      <c r="F216" s="101">
        <v>3147.4</v>
      </c>
      <c r="G216" s="102"/>
      <c r="H216" s="167">
        <f t="shared" si="8"/>
        <v>8615.3975724758311</v>
      </c>
      <c r="I216" s="64"/>
      <c r="J216" s="149"/>
      <c r="K216" s="24"/>
      <c r="L216" s="24"/>
      <c r="M216" s="24">
        <f>Angola!S133</f>
        <v>7492.5487190761096</v>
      </c>
      <c r="N216" s="24">
        <f t="shared" si="6"/>
        <v>441.37090541688366</v>
      </c>
    </row>
    <row r="217" spans="1:14">
      <c r="A217" s="26">
        <v>1792</v>
      </c>
      <c r="B217" s="101">
        <v>4396.8999999999996</v>
      </c>
      <c r="C217" s="75"/>
      <c r="D217" s="167">
        <f t="shared" si="7"/>
        <v>16911.645365331166</v>
      </c>
      <c r="E217" s="147">
        <v>7.9100000000000004E-2</v>
      </c>
      <c r="F217" s="101">
        <v>4790.8999999999996</v>
      </c>
      <c r="G217" s="102"/>
      <c r="H217" s="167">
        <f t="shared" si="8"/>
        <v>18364.258188002132</v>
      </c>
      <c r="I217" s="64"/>
      <c r="J217" s="149"/>
      <c r="K217" s="24"/>
      <c r="L217" s="24"/>
      <c r="M217" s="24">
        <f>Angola!S134</f>
        <v>15970.835705003601</v>
      </c>
      <c r="N217" s="24">
        <f t="shared" si="6"/>
        <v>940.80966032756589</v>
      </c>
    </row>
    <row r="218" spans="1:14">
      <c r="A218" s="26">
        <v>1793</v>
      </c>
      <c r="B218" s="101">
        <v>7589.7360000000008</v>
      </c>
      <c r="C218" s="75"/>
      <c r="D218" s="167">
        <f t="shared" si="7"/>
        <v>14354.745057626014</v>
      </c>
      <c r="E218" s="147">
        <v>7.9100000000000004E-2</v>
      </c>
      <c r="F218" s="101">
        <v>8218.4</v>
      </c>
      <c r="G218" s="102"/>
      <c r="H218" s="167">
        <f t="shared" si="8"/>
        <v>15587.734887203836</v>
      </c>
      <c r="I218" s="64"/>
      <c r="J218" s="49"/>
      <c r="K218" s="24"/>
      <c r="L218" s="24"/>
      <c r="M218" s="24">
        <f>Angola!S135</f>
        <v>13556.17800338543</v>
      </c>
      <c r="N218" s="24">
        <f t="shared" si="6"/>
        <v>798.56705424058396</v>
      </c>
    </row>
    <row r="219" spans="1:14">
      <c r="A219" s="26">
        <v>1794</v>
      </c>
      <c r="B219" s="101">
        <v>13062.716</v>
      </c>
      <c r="C219" s="75">
        <v>1</v>
      </c>
      <c r="D219" s="9">
        <f t="shared" ref="D219:D255" si="9">B219</f>
        <v>13062.716</v>
      </c>
      <c r="E219" s="147"/>
      <c r="F219" s="101">
        <v>14171.7</v>
      </c>
      <c r="G219" s="102"/>
      <c r="H219" s="9">
        <v>14535</v>
      </c>
      <c r="I219" s="64"/>
      <c r="J219" s="49"/>
      <c r="K219" s="24"/>
      <c r="L219" s="24"/>
      <c r="M219" s="24"/>
      <c r="N219" s="24"/>
    </row>
    <row r="220" spans="1:14">
      <c r="A220" s="26">
        <v>1795</v>
      </c>
      <c r="B220" s="101">
        <v>11787.731199999998</v>
      </c>
      <c r="C220" s="75">
        <v>1</v>
      </c>
      <c r="D220" s="9">
        <f t="shared" si="9"/>
        <v>11787.731199999998</v>
      </c>
      <c r="E220" s="147"/>
      <c r="F220" s="101">
        <v>12571.9</v>
      </c>
      <c r="G220" s="102"/>
      <c r="H220" s="9">
        <v>12571.9</v>
      </c>
      <c r="I220" s="64"/>
      <c r="J220" s="49"/>
      <c r="K220" s="24"/>
      <c r="L220" s="24"/>
      <c r="M220" s="24"/>
      <c r="N220" s="24"/>
    </row>
    <row r="221" spans="1:14">
      <c r="A221" s="26">
        <v>1796</v>
      </c>
      <c r="B221" s="101">
        <v>12700.1</v>
      </c>
      <c r="C221" s="75">
        <v>1</v>
      </c>
      <c r="D221" s="9">
        <f t="shared" si="9"/>
        <v>12700.1</v>
      </c>
      <c r="E221" s="147"/>
      <c r="F221" s="101">
        <v>14391.7</v>
      </c>
      <c r="G221" s="102"/>
      <c r="H221" s="9">
        <v>14744.9</v>
      </c>
      <c r="I221" s="64"/>
      <c r="J221" s="49"/>
      <c r="K221" s="24"/>
      <c r="L221" s="24"/>
      <c r="M221" s="24"/>
      <c r="N221" s="24"/>
    </row>
    <row r="222" spans="1:14">
      <c r="A222" s="26">
        <v>1797</v>
      </c>
      <c r="B222" s="101">
        <v>13617.024000000003</v>
      </c>
      <c r="C222" s="75">
        <v>1</v>
      </c>
      <c r="D222" s="9">
        <f t="shared" si="9"/>
        <v>13617.024000000003</v>
      </c>
      <c r="E222" s="147"/>
      <c r="F222" s="101">
        <v>15126.840692640695</v>
      </c>
      <c r="G222" s="102"/>
      <c r="H222" s="9">
        <v>15126.840692640693</v>
      </c>
      <c r="I222" s="64"/>
      <c r="J222" s="49"/>
      <c r="K222" s="24"/>
      <c r="L222" s="24"/>
      <c r="M222" s="24"/>
      <c r="N222" s="24"/>
    </row>
    <row r="223" spans="1:14">
      <c r="A223" s="26">
        <v>1798</v>
      </c>
      <c r="B223" s="101">
        <v>7604.1227999999992</v>
      </c>
      <c r="C223" s="75">
        <v>1</v>
      </c>
      <c r="D223" s="9">
        <f t="shared" si="9"/>
        <v>7604.1227999999992</v>
      </c>
      <c r="E223" s="147"/>
      <c r="F223" s="101">
        <v>8149.9</v>
      </c>
      <c r="G223" s="102"/>
      <c r="H223" s="9">
        <v>8149.9</v>
      </c>
      <c r="I223" s="64"/>
      <c r="J223" s="49"/>
      <c r="K223" s="24"/>
      <c r="L223" s="24"/>
      <c r="M223" s="24"/>
      <c r="N223" s="24"/>
    </row>
    <row r="224" spans="1:14">
      <c r="A224" s="26">
        <v>1799</v>
      </c>
      <c r="B224" s="101">
        <v>10606.927</v>
      </c>
      <c r="C224" s="75">
        <v>1</v>
      </c>
      <c r="D224" s="9">
        <f t="shared" si="9"/>
        <v>10606.927</v>
      </c>
      <c r="E224" s="147"/>
      <c r="F224" s="101">
        <v>11225.401829924651</v>
      </c>
      <c r="G224" s="102"/>
      <c r="H224" s="9">
        <v>11225.401829924649</v>
      </c>
      <c r="I224" s="64"/>
      <c r="J224" s="149"/>
      <c r="K224" s="24"/>
      <c r="L224" s="194"/>
      <c r="M224" s="24"/>
      <c r="N224" s="24"/>
    </row>
    <row r="225" spans="1:14">
      <c r="A225" s="26">
        <v>1800</v>
      </c>
      <c r="B225" s="101">
        <v>11387.275</v>
      </c>
      <c r="C225" s="75">
        <v>1</v>
      </c>
      <c r="D225" s="9">
        <f t="shared" si="9"/>
        <v>11387.275</v>
      </c>
      <c r="E225" s="147"/>
      <c r="F225" s="101">
        <v>12096.2</v>
      </c>
      <c r="G225" s="102"/>
      <c r="H225" s="9">
        <v>12096.2</v>
      </c>
      <c r="I225" s="64"/>
      <c r="J225" s="24"/>
      <c r="K225" s="24"/>
      <c r="L225" s="194"/>
      <c r="M225" s="24"/>
      <c r="N225" s="24"/>
    </row>
    <row r="226" spans="1:14">
      <c r="A226" s="26">
        <v>1801</v>
      </c>
      <c r="B226" s="101">
        <v>11566.383999999998</v>
      </c>
      <c r="C226" s="75">
        <v>1</v>
      </c>
      <c r="D226" s="9">
        <f t="shared" si="9"/>
        <v>11566.383999999998</v>
      </c>
      <c r="E226" s="147"/>
      <c r="F226" s="101">
        <v>12067.6</v>
      </c>
      <c r="G226" s="102"/>
      <c r="H226" s="9">
        <v>12067.6</v>
      </c>
      <c r="I226" s="64"/>
      <c r="J226" s="24"/>
      <c r="K226" s="24"/>
      <c r="L226" s="194"/>
      <c r="M226" s="24"/>
      <c r="N226" s="24"/>
    </row>
    <row r="227" spans="1:14">
      <c r="A227" s="26">
        <v>1802</v>
      </c>
      <c r="B227" s="101">
        <v>17296.237999999998</v>
      </c>
      <c r="C227" s="75">
        <v>1</v>
      </c>
      <c r="D227" s="9">
        <f t="shared" si="9"/>
        <v>17296.237999999998</v>
      </c>
      <c r="E227" s="147"/>
      <c r="F227" s="101">
        <v>18907.599999999999</v>
      </c>
      <c r="G227" s="102"/>
      <c r="H227" s="9">
        <v>18907.599999999999</v>
      </c>
      <c r="I227" s="64"/>
      <c r="J227" s="24"/>
      <c r="K227" s="24"/>
      <c r="L227" s="194"/>
      <c r="M227" s="24"/>
      <c r="N227" s="24"/>
    </row>
    <row r="228" spans="1:14">
      <c r="A228" s="26">
        <v>1803</v>
      </c>
      <c r="B228" s="101">
        <v>11542.8694</v>
      </c>
      <c r="C228" s="75">
        <v>1</v>
      </c>
      <c r="D228" s="9">
        <f t="shared" si="9"/>
        <v>11542.8694</v>
      </c>
      <c r="E228" s="147"/>
      <c r="F228" s="101">
        <v>12569.784082624541</v>
      </c>
      <c r="G228" s="102"/>
      <c r="H228" s="9">
        <v>12569.784082624539</v>
      </c>
      <c r="I228" s="64"/>
      <c r="J228" s="24"/>
      <c r="K228" s="24"/>
      <c r="L228" s="24"/>
      <c r="M228" s="24"/>
      <c r="N228" s="24"/>
    </row>
    <row r="229" spans="1:14">
      <c r="A229" s="26">
        <v>1804</v>
      </c>
      <c r="B229" s="101">
        <v>11855.719000000001</v>
      </c>
      <c r="C229" s="75">
        <v>1</v>
      </c>
      <c r="D229" s="9">
        <f t="shared" si="9"/>
        <v>11855.719000000001</v>
      </c>
      <c r="E229" s="147"/>
      <c r="F229" s="101">
        <v>12699.5</v>
      </c>
      <c r="G229" s="102"/>
      <c r="H229" s="9">
        <v>12699.5</v>
      </c>
      <c r="I229" s="64"/>
      <c r="J229" s="24"/>
      <c r="K229" s="24"/>
      <c r="L229" s="24"/>
      <c r="M229" s="24"/>
      <c r="N229" s="24"/>
    </row>
    <row r="230" spans="1:14">
      <c r="A230" s="26">
        <v>1805</v>
      </c>
      <c r="B230" s="101">
        <v>13278.636000000002</v>
      </c>
      <c r="C230" s="75">
        <v>1</v>
      </c>
      <c r="D230" s="9">
        <f t="shared" si="9"/>
        <v>13278.636000000002</v>
      </c>
      <c r="E230" s="147"/>
      <c r="F230" s="101">
        <v>14688.7</v>
      </c>
      <c r="G230" s="102"/>
      <c r="H230" s="9">
        <v>14688.7</v>
      </c>
      <c r="I230" s="64"/>
      <c r="J230" s="24"/>
      <c r="K230" s="24"/>
      <c r="L230" s="24"/>
      <c r="M230" s="24"/>
      <c r="N230" s="24"/>
    </row>
    <row r="231" spans="1:14">
      <c r="A231" s="26">
        <v>1806</v>
      </c>
      <c r="B231" s="101">
        <v>9847.5588000000007</v>
      </c>
      <c r="C231" s="75">
        <v>1</v>
      </c>
      <c r="D231" s="9">
        <f t="shared" si="9"/>
        <v>9847.5588000000007</v>
      </c>
      <c r="E231" s="147"/>
      <c r="F231" s="101">
        <v>11655.6</v>
      </c>
      <c r="G231" s="102"/>
      <c r="H231" s="9">
        <v>11655.6</v>
      </c>
      <c r="I231" s="64"/>
      <c r="J231" s="24"/>
      <c r="K231" s="24"/>
      <c r="L231" s="24"/>
      <c r="M231" s="24"/>
      <c r="N231" s="24"/>
    </row>
    <row r="232" spans="1:14">
      <c r="A232" s="26">
        <v>1807</v>
      </c>
      <c r="B232" s="101">
        <v>12542.302000000001</v>
      </c>
      <c r="C232" s="75">
        <v>1</v>
      </c>
      <c r="D232" s="9">
        <f t="shared" si="9"/>
        <v>12542.302000000001</v>
      </c>
      <c r="E232" s="147"/>
      <c r="F232" s="101">
        <v>14813.2</v>
      </c>
      <c r="G232" s="102"/>
      <c r="H232" s="9">
        <v>14813.2</v>
      </c>
      <c r="I232" s="64"/>
      <c r="J232" s="24"/>
      <c r="K232" s="24"/>
      <c r="L232" s="24"/>
      <c r="M232" s="24"/>
      <c r="N232" s="24"/>
    </row>
    <row r="233" spans="1:14">
      <c r="A233" s="26">
        <v>1808</v>
      </c>
      <c r="B233" s="101">
        <v>11970.5</v>
      </c>
      <c r="C233" s="75">
        <v>1</v>
      </c>
      <c r="D233" s="9">
        <f t="shared" si="9"/>
        <v>11970.5</v>
      </c>
      <c r="E233" s="147"/>
      <c r="F233" s="101">
        <v>14048.6</v>
      </c>
      <c r="G233" s="102"/>
      <c r="H233" s="9">
        <v>14048.6</v>
      </c>
      <c r="I233" s="64"/>
      <c r="J233" s="24"/>
      <c r="K233" s="24"/>
      <c r="L233" s="24"/>
      <c r="M233" s="24"/>
      <c r="N233" s="24"/>
    </row>
    <row r="234" spans="1:14">
      <c r="A234" s="26">
        <v>1809</v>
      </c>
      <c r="B234" s="101">
        <v>16985.560000000001</v>
      </c>
      <c r="C234" s="75">
        <v>1</v>
      </c>
      <c r="D234" s="9">
        <f t="shared" si="9"/>
        <v>16985.560000000001</v>
      </c>
      <c r="E234" s="147"/>
      <c r="F234" s="101">
        <v>19122.430905077264</v>
      </c>
      <c r="G234" s="102"/>
      <c r="H234" s="9">
        <v>19122.430905077264</v>
      </c>
      <c r="I234" s="64"/>
      <c r="J234" s="24"/>
      <c r="K234" s="24"/>
      <c r="L234" s="24"/>
      <c r="M234" s="24"/>
      <c r="N234" s="24"/>
    </row>
    <row r="235" spans="1:14">
      <c r="A235" s="26">
        <v>1810</v>
      </c>
      <c r="B235" s="101">
        <v>23973.06</v>
      </c>
      <c r="C235" s="75">
        <v>1</v>
      </c>
      <c r="D235" s="9">
        <f t="shared" si="9"/>
        <v>23973.06</v>
      </c>
      <c r="E235" s="147"/>
      <c r="F235" s="101">
        <v>26683.501615423247</v>
      </c>
      <c r="G235" s="102"/>
      <c r="H235" s="9">
        <v>26683.50161542324</v>
      </c>
      <c r="I235" s="64"/>
      <c r="J235" s="24"/>
      <c r="K235" s="24"/>
      <c r="L235" s="24"/>
      <c r="M235" s="24"/>
      <c r="N235" s="24"/>
    </row>
    <row r="236" spans="1:14">
      <c r="A236" s="26">
        <v>1811</v>
      </c>
      <c r="B236" s="101">
        <v>24596.5</v>
      </c>
      <c r="C236" s="75">
        <v>1</v>
      </c>
      <c r="D236" s="9">
        <f t="shared" si="9"/>
        <v>24596.5</v>
      </c>
      <c r="E236" s="147"/>
      <c r="F236" s="101">
        <v>27113.290312713449</v>
      </c>
      <c r="G236" s="102"/>
      <c r="H236" s="9">
        <v>27113.290312713441</v>
      </c>
      <c r="I236" s="64"/>
      <c r="J236" s="24"/>
      <c r="K236" s="24"/>
      <c r="L236" s="24"/>
      <c r="M236" s="24"/>
      <c r="N236" s="24"/>
    </row>
    <row r="237" spans="1:14">
      <c r="A237" s="26">
        <v>1812</v>
      </c>
      <c r="B237" s="101">
        <v>23617.475399999996</v>
      </c>
      <c r="C237" s="75">
        <v>1</v>
      </c>
      <c r="D237" s="9">
        <f t="shared" si="9"/>
        <v>23617.475399999996</v>
      </c>
      <c r="E237" s="147"/>
      <c r="F237" s="101">
        <v>25938.9</v>
      </c>
      <c r="G237" s="102"/>
      <c r="H237" s="9">
        <v>25938.9</v>
      </c>
      <c r="I237" s="64"/>
      <c r="J237" s="24"/>
      <c r="K237" s="24"/>
      <c r="L237" s="24"/>
      <c r="M237" s="24"/>
      <c r="N237" s="24"/>
    </row>
    <row r="238" spans="1:14">
      <c r="A238" s="26">
        <v>1813</v>
      </c>
      <c r="B238" s="101">
        <v>22459.850999999995</v>
      </c>
      <c r="C238" s="75">
        <v>1</v>
      </c>
      <c r="D238" s="9">
        <f t="shared" si="9"/>
        <v>22459.850999999995</v>
      </c>
      <c r="E238" s="147"/>
      <c r="F238" s="101">
        <v>24192.9</v>
      </c>
      <c r="G238" s="102"/>
      <c r="H238" s="9">
        <v>24192.9</v>
      </c>
      <c r="I238" s="64"/>
      <c r="J238" s="24"/>
      <c r="K238" s="24"/>
      <c r="L238" s="24"/>
      <c r="M238" s="24"/>
      <c r="N238" s="24"/>
    </row>
    <row r="239" spans="1:14">
      <c r="A239" s="26">
        <v>1814</v>
      </c>
      <c r="B239" s="101">
        <v>19928.660500000002</v>
      </c>
      <c r="C239" s="75">
        <v>1</v>
      </c>
      <c r="D239" s="9">
        <f t="shared" si="9"/>
        <v>19928.660500000002</v>
      </c>
      <c r="E239" s="147"/>
      <c r="F239" s="101">
        <v>21395.4</v>
      </c>
      <c r="G239" s="102"/>
      <c r="H239" s="9">
        <v>21395.4</v>
      </c>
      <c r="I239" s="64"/>
      <c r="J239" s="24"/>
      <c r="K239" s="24"/>
      <c r="L239" s="24"/>
      <c r="M239" s="24"/>
      <c r="N239" s="24"/>
    </row>
    <row r="240" spans="1:14">
      <c r="A240" s="26">
        <v>1815</v>
      </c>
      <c r="B240" s="101">
        <v>16686.042800000003</v>
      </c>
      <c r="C240" s="75">
        <v>1</v>
      </c>
      <c r="D240" s="9">
        <f t="shared" si="9"/>
        <v>16686.042800000003</v>
      </c>
      <c r="E240" s="147"/>
      <c r="F240" s="101">
        <v>18230.459818814066</v>
      </c>
      <c r="G240" s="102"/>
      <c r="H240" s="9">
        <v>18230.45981881407</v>
      </c>
      <c r="I240" s="64"/>
      <c r="J240" s="24"/>
      <c r="K240" s="24"/>
      <c r="L240" s="24"/>
      <c r="M240" s="24"/>
      <c r="N240" s="24"/>
    </row>
    <row r="241" spans="1:14">
      <c r="A241" s="26">
        <v>1816</v>
      </c>
      <c r="B241" s="101">
        <v>24151.756200000007</v>
      </c>
      <c r="C241" s="75">
        <v>1</v>
      </c>
      <c r="D241" s="9">
        <f t="shared" si="9"/>
        <v>24151.756200000007</v>
      </c>
      <c r="E241" s="147"/>
      <c r="F241" s="101">
        <v>26588.87982682632</v>
      </c>
      <c r="G241" s="102"/>
      <c r="H241" s="9">
        <v>26588.879826826316</v>
      </c>
      <c r="I241" s="64"/>
      <c r="J241" s="24"/>
      <c r="K241" s="24"/>
      <c r="L241" s="24"/>
      <c r="M241" s="24"/>
      <c r="N241" s="24"/>
    </row>
    <row r="242" spans="1:14">
      <c r="A242" s="26">
        <v>1817</v>
      </c>
      <c r="B242" s="101">
        <v>23848.758999999995</v>
      </c>
      <c r="C242" s="75">
        <v>1</v>
      </c>
      <c r="D242" s="9">
        <f t="shared" si="9"/>
        <v>23848.758999999995</v>
      </c>
      <c r="E242" s="147"/>
      <c r="F242" s="101">
        <v>26536.854148471615</v>
      </c>
      <c r="G242" s="102"/>
      <c r="H242" s="9">
        <v>26536.854148471619</v>
      </c>
      <c r="I242" s="64"/>
      <c r="J242" s="24"/>
      <c r="K242" s="24"/>
      <c r="L242" s="24"/>
      <c r="M242" s="24"/>
      <c r="N242" s="24"/>
    </row>
    <row r="243" spans="1:14">
      <c r="A243" s="26">
        <v>1818</v>
      </c>
      <c r="B243" s="101">
        <v>27058.976300000002</v>
      </c>
      <c r="C243" s="75">
        <v>1</v>
      </c>
      <c r="D243" s="9">
        <f t="shared" si="9"/>
        <v>27058.976300000002</v>
      </c>
      <c r="E243" s="147"/>
      <c r="F243" s="101">
        <v>30356.861129401394</v>
      </c>
      <c r="G243" s="102"/>
      <c r="H243" s="9">
        <v>30356.861129401394</v>
      </c>
      <c r="I243" s="64"/>
      <c r="J243" s="24"/>
      <c r="K243" s="24"/>
      <c r="L243" s="24"/>
      <c r="M243" s="24"/>
      <c r="N243" s="24"/>
    </row>
    <row r="244" spans="1:14">
      <c r="A244" s="26">
        <v>1819</v>
      </c>
      <c r="B244" s="101">
        <v>19495.617600000009</v>
      </c>
      <c r="C244" s="75">
        <v>1</v>
      </c>
      <c r="D244" s="9">
        <f t="shared" si="9"/>
        <v>19495.617600000009</v>
      </c>
      <c r="E244" s="147"/>
      <c r="F244" s="101">
        <v>20998.400000000001</v>
      </c>
      <c r="G244" s="102"/>
      <c r="H244" s="9">
        <v>21308.6</v>
      </c>
      <c r="I244" s="64"/>
      <c r="J244" s="24"/>
      <c r="K244" s="24"/>
      <c r="L244" s="24"/>
      <c r="M244" s="24"/>
      <c r="N244" s="24"/>
    </row>
    <row r="245" spans="1:14">
      <c r="A245" s="26">
        <v>1820</v>
      </c>
      <c r="B245" s="101">
        <v>21315.516100000008</v>
      </c>
      <c r="C245" s="75">
        <v>1</v>
      </c>
      <c r="D245" s="9">
        <f t="shared" si="9"/>
        <v>21315.516100000008</v>
      </c>
      <c r="E245" s="147"/>
      <c r="F245" s="101">
        <v>24105.7</v>
      </c>
      <c r="G245" s="102"/>
      <c r="H245" s="9">
        <v>24635.3</v>
      </c>
      <c r="I245" s="64"/>
      <c r="J245" s="24"/>
      <c r="K245" s="24"/>
      <c r="L245" s="24"/>
      <c r="M245" s="24"/>
      <c r="N245" s="24"/>
    </row>
    <row r="246" spans="1:14">
      <c r="A246" s="26">
        <v>1821</v>
      </c>
      <c r="B246" s="101">
        <v>24696.446999999996</v>
      </c>
      <c r="C246" s="75">
        <v>1</v>
      </c>
      <c r="D246" s="9">
        <f t="shared" si="9"/>
        <v>24696.446999999996</v>
      </c>
      <c r="E246" s="147"/>
      <c r="F246" s="101">
        <v>29160.073730684326</v>
      </c>
      <c r="G246" s="102"/>
      <c r="H246" s="9">
        <v>29160.073730684337</v>
      </c>
      <c r="I246" s="64"/>
      <c r="J246" s="24"/>
      <c r="K246" s="24"/>
      <c r="L246" s="24"/>
      <c r="M246" s="24"/>
      <c r="N246" s="24"/>
    </row>
    <row r="247" spans="1:14">
      <c r="A247" s="26">
        <v>1822</v>
      </c>
      <c r="B247" s="101">
        <v>31320.5</v>
      </c>
      <c r="C247" s="75">
        <v>1</v>
      </c>
      <c r="D247" s="9">
        <f t="shared" si="9"/>
        <v>31320.5</v>
      </c>
      <c r="E247" s="147"/>
      <c r="F247" s="101">
        <v>35580.573326539881</v>
      </c>
      <c r="G247" s="102"/>
      <c r="H247" s="9">
        <v>35592.573326539881</v>
      </c>
      <c r="I247" s="64"/>
      <c r="J247" s="24"/>
      <c r="K247" s="24"/>
      <c r="L247" s="24"/>
      <c r="M247" s="24"/>
      <c r="N247" s="24"/>
    </row>
    <row r="248" spans="1:14">
      <c r="A248" s="26">
        <v>1823</v>
      </c>
      <c r="B248" s="101">
        <v>23195.458799999997</v>
      </c>
      <c r="C248" s="75">
        <v>1</v>
      </c>
      <c r="D248" s="9">
        <f t="shared" si="9"/>
        <v>23195.458799999997</v>
      </c>
      <c r="E248" s="147"/>
      <c r="F248" s="101">
        <v>25489.014144732799</v>
      </c>
      <c r="G248" s="102"/>
      <c r="H248" s="9">
        <v>25489.01414473281</v>
      </c>
      <c r="I248" s="64"/>
      <c r="J248" s="24"/>
      <c r="K248" s="24"/>
      <c r="L248" s="24"/>
      <c r="M248" s="24"/>
      <c r="N248" s="24"/>
    </row>
    <row r="249" spans="1:14">
      <c r="A249" s="26">
        <v>1824</v>
      </c>
      <c r="B249" s="101">
        <v>28505.4</v>
      </c>
      <c r="C249" s="75">
        <v>1</v>
      </c>
      <c r="D249" s="9">
        <f t="shared" si="9"/>
        <v>28505.4</v>
      </c>
      <c r="E249" s="147"/>
      <c r="F249" s="101">
        <v>31473.420736734854</v>
      </c>
      <c r="G249" s="102"/>
      <c r="H249" s="9">
        <v>31656.773205161946</v>
      </c>
      <c r="I249" s="64"/>
      <c r="J249" s="24"/>
      <c r="K249" s="24"/>
      <c r="L249" s="24"/>
      <c r="M249" s="24"/>
      <c r="N249" s="24"/>
    </row>
    <row r="250" spans="1:14">
      <c r="A250" s="26">
        <v>1825</v>
      </c>
      <c r="B250" s="101">
        <v>27237.8</v>
      </c>
      <c r="C250" s="75">
        <v>1</v>
      </c>
      <c r="D250" s="9">
        <f t="shared" si="9"/>
        <v>27237.8</v>
      </c>
      <c r="E250" s="147"/>
      <c r="F250" s="101">
        <v>30974.06498428027</v>
      </c>
      <c r="G250" s="102"/>
      <c r="H250" s="9">
        <v>31356.064984280267</v>
      </c>
      <c r="I250" s="64"/>
      <c r="J250" s="24"/>
      <c r="K250" s="24"/>
      <c r="L250" s="24"/>
      <c r="M250" s="24"/>
      <c r="N250" s="24"/>
    </row>
    <row r="251" spans="1:14">
      <c r="A251" s="26">
        <v>1826</v>
      </c>
      <c r="B251" s="101">
        <v>37837.613999999987</v>
      </c>
      <c r="C251" s="75">
        <v>1</v>
      </c>
      <c r="D251" s="9">
        <f t="shared" si="9"/>
        <v>37837.613999999987</v>
      </c>
      <c r="E251" s="147"/>
      <c r="F251" s="101">
        <v>39975.4</v>
      </c>
      <c r="G251" s="102"/>
      <c r="H251" s="9">
        <v>40282.844444444447</v>
      </c>
      <c r="I251" s="64"/>
      <c r="J251" s="24"/>
      <c r="K251" s="24"/>
      <c r="L251" s="24"/>
      <c r="M251" s="24"/>
      <c r="N251" s="24"/>
    </row>
    <row r="252" spans="1:14">
      <c r="A252" s="26">
        <v>1827</v>
      </c>
      <c r="B252" s="101">
        <v>34493.945600000014</v>
      </c>
      <c r="C252" s="75">
        <v>1</v>
      </c>
      <c r="D252" s="9">
        <f t="shared" si="9"/>
        <v>34493.945600000014</v>
      </c>
      <c r="E252" s="147"/>
      <c r="F252" s="101">
        <v>37123.909494141662</v>
      </c>
      <c r="G252" s="102"/>
      <c r="H252" s="9">
        <v>38470.309494141671</v>
      </c>
      <c r="I252" s="64"/>
      <c r="J252" s="24"/>
      <c r="K252" s="24"/>
      <c r="L252" s="24"/>
      <c r="M252" s="24"/>
      <c r="N252" s="24"/>
    </row>
    <row r="253" spans="1:14">
      <c r="A253" s="26">
        <v>1828</v>
      </c>
      <c r="B253" s="101">
        <v>46226.392399999997</v>
      </c>
      <c r="C253" s="75">
        <v>1</v>
      </c>
      <c r="D253" s="9">
        <f t="shared" si="9"/>
        <v>46226.392399999997</v>
      </c>
      <c r="E253" s="147"/>
      <c r="F253" s="101">
        <v>50834.410284570768</v>
      </c>
      <c r="G253" s="102"/>
      <c r="H253" s="9">
        <v>50834.410284570768</v>
      </c>
      <c r="I253" s="64"/>
      <c r="J253" s="24"/>
      <c r="K253" s="24"/>
      <c r="L253" s="24"/>
      <c r="M253" s="24"/>
      <c r="N253" s="24"/>
    </row>
    <row r="254" spans="1:14">
      <c r="A254" s="26">
        <v>1829</v>
      </c>
      <c r="B254" s="101">
        <v>48277.58249999999</v>
      </c>
      <c r="C254" s="75">
        <v>1</v>
      </c>
      <c r="D254" s="9">
        <f t="shared" si="9"/>
        <v>48277.58249999999</v>
      </c>
      <c r="E254" s="147"/>
      <c r="F254" s="101">
        <v>52850.5</v>
      </c>
      <c r="G254" s="102"/>
      <c r="H254" s="9">
        <v>52850.5</v>
      </c>
      <c r="I254" s="64"/>
      <c r="J254" s="24"/>
      <c r="K254" s="24"/>
      <c r="L254" s="24"/>
      <c r="M254" s="24"/>
      <c r="N254" s="24"/>
    </row>
    <row r="255" spans="1:14">
      <c r="A255" s="26">
        <v>1830</v>
      </c>
      <c r="B255" s="101">
        <v>34658.507999999994</v>
      </c>
      <c r="C255" s="75">
        <v>1</v>
      </c>
      <c r="D255" s="9">
        <f t="shared" si="9"/>
        <v>34658.507999999994</v>
      </c>
      <c r="E255" s="147"/>
      <c r="F255" s="101">
        <v>38918.56284153006</v>
      </c>
      <c r="G255" s="102"/>
      <c r="H255" s="9">
        <v>38918.562841530053</v>
      </c>
      <c r="I255" s="64"/>
      <c r="J255" s="24"/>
      <c r="K255" s="24"/>
      <c r="L255" s="24"/>
      <c r="M255" s="24"/>
      <c r="N255" s="24"/>
    </row>
    <row r="256" spans="1:14">
      <c r="A256" s="26">
        <v>1831</v>
      </c>
      <c r="B256" s="101">
        <v>565.23799999999994</v>
      </c>
      <c r="C256" s="75"/>
      <c r="D256" s="167">
        <v>1000</v>
      </c>
      <c r="E256" s="147">
        <v>0.20300000000000001</v>
      </c>
      <c r="F256" s="101">
        <v>691</v>
      </c>
      <c r="G256" s="102"/>
      <c r="H256" s="167">
        <f t="shared" ref="H256:H275" si="10">D256/(1-E256)</f>
        <v>1254.7051442910918</v>
      </c>
      <c r="I256" s="64"/>
      <c r="J256" s="24"/>
      <c r="K256" s="24"/>
      <c r="L256" s="24"/>
      <c r="M256" s="24"/>
      <c r="N256" s="24"/>
    </row>
    <row r="257" spans="1:9">
      <c r="A257" s="26">
        <v>1832</v>
      </c>
      <c r="B257" s="101">
        <v>559.75879999999995</v>
      </c>
      <c r="C257" s="75"/>
      <c r="D257" s="167">
        <v>4000</v>
      </c>
      <c r="E257" s="147">
        <v>0.20300000000000001</v>
      </c>
      <c r="F257" s="101">
        <v>618.63002207505519</v>
      </c>
      <c r="G257" s="102"/>
      <c r="H257" s="167">
        <f t="shared" si="10"/>
        <v>5018.820577164367</v>
      </c>
      <c r="I257" s="64"/>
    </row>
    <row r="258" spans="1:9">
      <c r="A258" s="26">
        <v>1833</v>
      </c>
      <c r="B258" s="101">
        <v>1120.5</v>
      </c>
      <c r="C258" s="75"/>
      <c r="D258" s="167">
        <v>9000</v>
      </c>
      <c r="E258" s="147">
        <v>0.20300000000000001</v>
      </c>
      <c r="F258" s="101">
        <v>1252.3080457172132</v>
      </c>
      <c r="G258" s="102"/>
      <c r="H258" s="167">
        <f t="shared" si="10"/>
        <v>11292.346298619825</v>
      </c>
      <c r="I258" s="64"/>
    </row>
    <row r="259" spans="1:9">
      <c r="A259" s="26">
        <v>1834</v>
      </c>
      <c r="B259" s="101">
        <v>4850.3654999999999</v>
      </c>
      <c r="C259" s="75"/>
      <c r="D259" s="167">
        <v>13800</v>
      </c>
      <c r="E259" s="147">
        <v>0.20300000000000001</v>
      </c>
      <c r="F259" s="101">
        <v>5359.7091868404723</v>
      </c>
      <c r="G259" s="102"/>
      <c r="H259" s="167">
        <f t="shared" si="10"/>
        <v>17314.930991217065</v>
      </c>
      <c r="I259" s="64"/>
    </row>
    <row r="260" spans="1:9">
      <c r="A260" s="26">
        <v>1835</v>
      </c>
      <c r="B260" s="101">
        <v>8350.6934999999994</v>
      </c>
      <c r="C260" s="75"/>
      <c r="D260" s="167">
        <v>30000</v>
      </c>
      <c r="E260" s="147">
        <v>0.20300000000000001</v>
      </c>
      <c r="F260" s="101">
        <v>9250.374010675001</v>
      </c>
      <c r="G260" s="102"/>
      <c r="H260" s="167">
        <f t="shared" si="10"/>
        <v>37641.154328732751</v>
      </c>
      <c r="I260" s="64"/>
    </row>
    <row r="261" spans="1:9">
      <c r="A261" s="26">
        <v>1836</v>
      </c>
      <c r="B261" s="101">
        <v>17633.9948</v>
      </c>
      <c r="C261" s="75"/>
      <c r="D261" s="167">
        <v>46000</v>
      </c>
      <c r="E261" s="147">
        <v>0.20300000000000001</v>
      </c>
      <c r="F261" s="101">
        <v>19761.996193059127</v>
      </c>
      <c r="G261" s="102"/>
      <c r="H261" s="167">
        <f t="shared" si="10"/>
        <v>57716.436637390216</v>
      </c>
      <c r="I261" s="64"/>
    </row>
    <row r="262" spans="1:9">
      <c r="A262" s="26">
        <v>1837</v>
      </c>
      <c r="B262" s="101">
        <v>35826.135199999997</v>
      </c>
      <c r="C262" s="75"/>
      <c r="D262" s="179">
        <v>46000</v>
      </c>
      <c r="E262" s="147">
        <v>0.20300000000000001</v>
      </c>
      <c r="F262" s="101">
        <v>40254.77352375145</v>
      </c>
      <c r="G262" s="102"/>
      <c r="H262" s="167">
        <f t="shared" si="10"/>
        <v>57716.436637390216</v>
      </c>
      <c r="I262" s="64"/>
    </row>
    <row r="263" spans="1:9">
      <c r="A263" s="26">
        <v>1838</v>
      </c>
      <c r="B263" s="101">
        <v>41705.159100000004</v>
      </c>
      <c r="C263" s="75"/>
      <c r="D263" s="167">
        <v>42800</v>
      </c>
      <c r="E263" s="147">
        <v>0.20300000000000001</v>
      </c>
      <c r="F263" s="101">
        <v>46076.367371820372</v>
      </c>
      <c r="G263" s="102"/>
      <c r="H263" s="167">
        <f t="shared" si="10"/>
        <v>53701.380175658727</v>
      </c>
      <c r="I263" s="64"/>
    </row>
    <row r="264" spans="1:9">
      <c r="A264" s="26">
        <v>1839</v>
      </c>
      <c r="B264" s="101">
        <v>47706.899400000009</v>
      </c>
      <c r="C264" s="75"/>
      <c r="D264" s="167">
        <v>46000</v>
      </c>
      <c r="E264" s="147">
        <v>0.20300000000000001</v>
      </c>
      <c r="F264" s="101">
        <v>53005.519412477239</v>
      </c>
      <c r="G264" s="102"/>
      <c r="H264" s="167">
        <f t="shared" si="10"/>
        <v>57716.436637390216</v>
      </c>
      <c r="I264" s="64"/>
    </row>
    <row r="265" spans="1:9">
      <c r="A265" s="26">
        <v>1840</v>
      </c>
      <c r="B265" s="101">
        <v>27309.399300000005</v>
      </c>
      <c r="C265" s="75"/>
      <c r="D265" s="180">
        <v>27309</v>
      </c>
      <c r="E265" s="147">
        <v>0.20300000000000001</v>
      </c>
      <c r="F265" s="101">
        <v>30466.032790670019</v>
      </c>
      <c r="G265" s="102"/>
      <c r="H265" s="180">
        <v>30466</v>
      </c>
      <c r="I265" s="138"/>
    </row>
    <row r="266" spans="1:9">
      <c r="A266" s="26">
        <v>1841</v>
      </c>
      <c r="B266" s="101">
        <v>17263.759999999998</v>
      </c>
      <c r="C266" s="75"/>
      <c r="D266" s="180">
        <v>17264</v>
      </c>
      <c r="E266" s="147">
        <v>0.20300000000000001</v>
      </c>
      <c r="F266" s="101">
        <v>19324.058780246807</v>
      </c>
      <c r="G266" s="102"/>
      <c r="H266" s="180">
        <v>19324</v>
      </c>
      <c r="I266" s="138"/>
    </row>
    <row r="267" spans="1:9">
      <c r="A267" s="26">
        <v>1842</v>
      </c>
      <c r="B267" s="101">
        <v>16450.5</v>
      </c>
      <c r="C267" s="75"/>
      <c r="D267" s="180">
        <v>16451</v>
      </c>
      <c r="E267" s="147">
        <v>0.20300000000000001</v>
      </c>
      <c r="F267" s="101">
        <v>18771.669816008984</v>
      </c>
      <c r="G267" s="102"/>
      <c r="H267" s="180">
        <v>18772</v>
      </c>
      <c r="I267" s="138"/>
    </row>
    <row r="268" spans="1:9">
      <c r="A268" s="26">
        <v>1843</v>
      </c>
      <c r="B268" s="101">
        <v>16956.6227</v>
      </c>
      <c r="C268" s="75"/>
      <c r="D268" s="167">
        <v>30000</v>
      </c>
      <c r="E268" s="147">
        <v>0.20300000000000001</v>
      </c>
      <c r="F268" s="101">
        <v>18902.289128940334</v>
      </c>
      <c r="G268" s="102"/>
      <c r="H268" s="167">
        <f t="shared" si="10"/>
        <v>37641.154328732751</v>
      </c>
      <c r="I268" s="64"/>
    </row>
    <row r="269" spans="1:9">
      <c r="A269" s="26">
        <v>1844</v>
      </c>
      <c r="B269" s="101">
        <v>17321.500300000007</v>
      </c>
      <c r="C269" s="75"/>
      <c r="D269" s="167">
        <v>19500</v>
      </c>
      <c r="E269" s="147">
        <v>0.20300000000000001</v>
      </c>
      <c r="F269" s="101">
        <v>19571.212154513029</v>
      </c>
      <c r="G269" s="102"/>
      <c r="H269" s="167">
        <f t="shared" si="10"/>
        <v>24466.75031367629</v>
      </c>
      <c r="I269" s="64"/>
    </row>
    <row r="270" spans="1:9">
      <c r="A270" s="26">
        <v>1845</v>
      </c>
      <c r="B270" s="101">
        <v>17598.7</v>
      </c>
      <c r="C270" s="75"/>
      <c r="D270" s="167">
        <v>16000</v>
      </c>
      <c r="E270" s="147">
        <v>0.20300000000000001</v>
      </c>
      <c r="F270" s="101">
        <v>19437.24699448279</v>
      </c>
      <c r="G270" s="102"/>
      <c r="H270" s="167">
        <f t="shared" si="10"/>
        <v>20075.282308657468</v>
      </c>
      <c r="I270" s="64"/>
    </row>
    <row r="271" spans="1:9">
      <c r="A271" s="26">
        <v>1846</v>
      </c>
      <c r="B271" s="101">
        <v>6664.7404999999999</v>
      </c>
      <c r="C271" s="75"/>
      <c r="D271" s="167">
        <v>42500</v>
      </c>
      <c r="E271" s="147">
        <v>0.20300000000000001</v>
      </c>
      <c r="F271" s="101">
        <v>7489.9744501545274</v>
      </c>
      <c r="G271" s="102"/>
      <c r="H271" s="167">
        <f t="shared" si="10"/>
        <v>53324.968632371398</v>
      </c>
      <c r="I271" s="64"/>
    </row>
    <row r="272" spans="1:9">
      <c r="A272" s="26">
        <v>1847</v>
      </c>
      <c r="B272" s="101">
        <v>8927.1573000000008</v>
      </c>
      <c r="C272" s="75"/>
      <c r="D272" s="167">
        <v>49000</v>
      </c>
      <c r="E272" s="147">
        <v>0.20300000000000001</v>
      </c>
      <c r="F272" s="101">
        <v>9996.9311830781717</v>
      </c>
      <c r="G272" s="102"/>
      <c r="H272" s="167">
        <f t="shared" si="10"/>
        <v>61480.552070263497</v>
      </c>
      <c r="I272" s="64"/>
    </row>
    <row r="273" spans="1:9">
      <c r="A273" s="26">
        <v>1848</v>
      </c>
      <c r="B273" s="101">
        <v>32175.624800000001</v>
      </c>
      <c r="C273" s="75"/>
      <c r="D273" s="167">
        <v>52000</v>
      </c>
      <c r="E273" s="147">
        <v>0.20300000000000001</v>
      </c>
      <c r="F273" s="101">
        <v>36376.987616835744</v>
      </c>
      <c r="G273" s="102"/>
      <c r="H273" s="167">
        <f t="shared" si="10"/>
        <v>65244.66750313677</v>
      </c>
      <c r="I273" s="64"/>
    </row>
    <row r="274" spans="1:9">
      <c r="A274" s="26">
        <v>1849</v>
      </c>
      <c r="B274" s="101">
        <v>43525.599999999999</v>
      </c>
      <c r="C274" s="75"/>
      <c r="D274" s="167">
        <v>46000</v>
      </c>
      <c r="E274" s="147">
        <v>0.20300000000000001</v>
      </c>
      <c r="F274" s="101">
        <v>51380.028112544802</v>
      </c>
      <c r="G274" s="102"/>
      <c r="H274" s="167">
        <f t="shared" si="10"/>
        <v>57716.436637390216</v>
      </c>
      <c r="I274" s="64"/>
    </row>
    <row r="275" spans="1:9">
      <c r="A275" s="26">
        <v>1850</v>
      </c>
      <c r="B275" s="101">
        <v>19424.2</v>
      </c>
      <c r="C275" s="75"/>
      <c r="D275" s="167">
        <v>19400</v>
      </c>
      <c r="E275" s="147">
        <v>0.20300000000000001</v>
      </c>
      <c r="F275" s="101">
        <v>22329.409800829839</v>
      </c>
      <c r="G275" s="102"/>
      <c r="H275" s="167">
        <f t="shared" si="10"/>
        <v>24341.279799247179</v>
      </c>
      <c r="I275" s="64"/>
    </row>
    <row r="276" spans="1:9">
      <c r="A276" s="26">
        <v>1851</v>
      </c>
      <c r="B276" s="101">
        <v>4263.8947999999991</v>
      </c>
      <c r="C276" s="75">
        <v>1</v>
      </c>
      <c r="D276" s="9">
        <f>B276</f>
        <v>4263.8947999999991</v>
      </c>
      <c r="E276" s="147">
        <v>0.20300000000000001</v>
      </c>
      <c r="F276" s="101">
        <v>5350.9731258740649</v>
      </c>
      <c r="G276" s="102"/>
      <c r="H276" s="9">
        <v>5474</v>
      </c>
      <c r="I276" s="64"/>
    </row>
    <row r="277" spans="1:9">
      <c r="A277" s="26">
        <v>1852</v>
      </c>
      <c r="B277" s="101">
        <v>983.59479999999996</v>
      </c>
      <c r="C277" s="75">
        <v>1</v>
      </c>
      <c r="D277" s="9">
        <f>B277</f>
        <v>983.59479999999996</v>
      </c>
      <c r="E277" s="147">
        <v>0.20300000000000001</v>
      </c>
      <c r="F277" s="101">
        <v>1137.5999999999999</v>
      </c>
      <c r="G277" s="102"/>
      <c r="H277" s="9">
        <f>D277/(1-E277)</f>
        <v>1234.1214554579674</v>
      </c>
      <c r="I277" s="64"/>
    </row>
    <row r="278" spans="1:9">
      <c r="A278" s="26">
        <v>1853</v>
      </c>
      <c r="B278" s="101">
        <v>0</v>
      </c>
      <c r="C278" s="75"/>
      <c r="D278" s="9">
        <v>0</v>
      </c>
      <c r="E278" s="147">
        <v>0.20300000000000001</v>
      </c>
      <c r="F278" s="101">
        <v>0</v>
      </c>
      <c r="G278" s="102"/>
      <c r="H278" s="9">
        <f>D278/(1-E278)</f>
        <v>0</v>
      </c>
      <c r="I278" s="64"/>
    </row>
    <row r="279" spans="1:9">
      <c r="A279" s="26">
        <v>1854</v>
      </c>
      <c r="B279" s="101">
        <v>0</v>
      </c>
      <c r="C279" s="75"/>
      <c r="D279" s="9">
        <v>0</v>
      </c>
      <c r="E279" s="147">
        <v>0.20300000000000001</v>
      </c>
      <c r="F279" s="101">
        <v>0</v>
      </c>
      <c r="G279" s="102"/>
      <c r="H279" s="9">
        <f>D279/(1-E279)</f>
        <v>0</v>
      </c>
      <c r="I279" s="64"/>
    </row>
    <row r="280" spans="1:9">
      <c r="A280" s="26">
        <v>1855</v>
      </c>
      <c r="B280" s="101">
        <v>0</v>
      </c>
      <c r="C280" s="75"/>
      <c r="D280" s="9">
        <v>0</v>
      </c>
      <c r="E280" s="147">
        <v>0.20300000000000001</v>
      </c>
      <c r="F280" s="101">
        <v>0</v>
      </c>
      <c r="G280" s="102"/>
      <c r="H280" s="9">
        <f>D280/(1-E280)</f>
        <v>0</v>
      </c>
      <c r="I280" s="64"/>
    </row>
    <row r="281" spans="1:9">
      <c r="A281" s="26">
        <v>1856</v>
      </c>
      <c r="B281" s="101">
        <v>320</v>
      </c>
      <c r="C281" s="75">
        <v>1</v>
      </c>
      <c r="D281" s="9">
        <v>320</v>
      </c>
      <c r="E281" s="147">
        <v>0.20300000000000001</v>
      </c>
      <c r="F281" s="101">
        <v>520</v>
      </c>
      <c r="G281" s="102"/>
      <c r="H281" s="9">
        <v>520</v>
      </c>
      <c r="I281" s="64"/>
    </row>
    <row r="282" spans="1:9">
      <c r="A282" s="26" t="s">
        <v>83</v>
      </c>
      <c r="B282" s="103">
        <f>SUM(B111:B281)</f>
        <v>1392704.8502000005</v>
      </c>
      <c r="C282" s="60"/>
      <c r="D282" s="103">
        <f>SUM(D5:D281)</f>
        <v>2259930.3904422829</v>
      </c>
      <c r="E282" s="1"/>
      <c r="F282" s="103">
        <f>SUM(F5:F281)</f>
        <v>1550104.6630893054</v>
      </c>
      <c r="G282" s="103"/>
      <c r="H282" s="103">
        <f>SUM(H5:H281)</f>
        <v>2603945.1056532068</v>
      </c>
      <c r="I282" s="193"/>
    </row>
    <row r="283" spans="1:9">
      <c r="A283" s="21"/>
    </row>
    <row r="284" spans="1:9">
      <c r="A284" t="s">
        <v>250</v>
      </c>
    </row>
    <row r="285" spans="1:9">
      <c r="A285" s="21" t="s">
        <v>333</v>
      </c>
    </row>
    <row r="286" spans="1:9">
      <c r="A286" t="s">
        <v>340</v>
      </c>
    </row>
    <row r="287" spans="1:9">
      <c r="A287" t="s">
        <v>339</v>
      </c>
    </row>
    <row r="288" spans="1:9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</sheetData>
  <mergeCells count="5">
    <mergeCell ref="A1:H1"/>
    <mergeCell ref="B2:D2"/>
    <mergeCell ref="E2:E3"/>
    <mergeCell ref="F2:H2"/>
    <mergeCell ref="J2:L2"/>
  </mergeCells>
  <pageMargins left="0.7" right="0.7" top="0.75" bottom="0.75" header="0.3" footer="0.3"/>
  <pageSetup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G267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2.75"/>
  <cols>
    <col min="2" max="2" width="11.28515625" bestFit="1" customWidth="1"/>
    <col min="3" max="3" width="12.28515625" bestFit="1" customWidth="1"/>
    <col min="4" max="4" width="11.28515625" bestFit="1" customWidth="1"/>
    <col min="5" max="5" width="12.28515625" bestFit="1" customWidth="1"/>
    <col min="6" max="6" width="11.28515625" bestFit="1" customWidth="1"/>
    <col min="7" max="8" width="12.28515625" bestFit="1" customWidth="1"/>
    <col min="9" max="9" width="11.28515625" bestFit="1" customWidth="1"/>
    <col min="12" max="13" width="10.28515625" bestFit="1" customWidth="1"/>
    <col min="14" max="14" width="9.28515625" bestFit="1" customWidth="1"/>
    <col min="15" max="15" width="13.140625" customWidth="1"/>
    <col min="16" max="16" width="9.28515625" bestFit="1" customWidth="1"/>
    <col min="17" max="17" width="10.28515625" bestFit="1" customWidth="1"/>
    <col min="19" max="19" width="13" customWidth="1"/>
    <col min="20" max="20" width="12.7109375" customWidth="1"/>
  </cols>
  <sheetData>
    <row r="1" spans="1:33">
      <c r="A1" s="47" t="s">
        <v>361</v>
      </c>
      <c r="B1" s="21"/>
      <c r="C1" s="21"/>
      <c r="D1" s="89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</row>
    <row r="2" spans="1:33">
      <c r="A2" s="21"/>
      <c r="B2" s="267" t="s">
        <v>358</v>
      </c>
      <c r="C2" s="268"/>
      <c r="D2" s="268"/>
      <c r="E2" s="269"/>
      <c r="F2" s="267" t="s">
        <v>359</v>
      </c>
      <c r="G2" s="268"/>
      <c r="H2" s="268"/>
      <c r="I2" s="269"/>
      <c r="J2" s="260" t="s">
        <v>342</v>
      </c>
      <c r="K2" s="261"/>
      <c r="L2" s="264" t="s">
        <v>19</v>
      </c>
      <c r="M2" s="265"/>
      <c r="N2" s="264" t="s">
        <v>344</v>
      </c>
      <c r="O2" s="266"/>
      <c r="P2" s="266"/>
      <c r="Q2" s="265"/>
      <c r="R2" s="202" t="s">
        <v>345</v>
      </c>
      <c r="S2" s="203" t="s">
        <v>346</v>
      </c>
      <c r="T2" s="203" t="s">
        <v>354</v>
      </c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</row>
    <row r="3" spans="1:33">
      <c r="A3" s="21"/>
      <c r="B3" s="267" t="s">
        <v>329</v>
      </c>
      <c r="C3" s="269"/>
      <c r="D3" s="267" t="s">
        <v>259</v>
      </c>
      <c r="E3" s="269"/>
      <c r="F3" s="267" t="s">
        <v>259</v>
      </c>
      <c r="G3" s="269"/>
      <c r="H3" s="267" t="s">
        <v>331</v>
      </c>
      <c r="I3" s="269"/>
      <c r="J3" s="262"/>
      <c r="K3" s="263"/>
      <c r="L3" s="197" t="s">
        <v>182</v>
      </c>
      <c r="M3" s="198" t="s">
        <v>343</v>
      </c>
      <c r="N3" s="199" t="s">
        <v>188</v>
      </c>
      <c r="O3" s="200" t="s">
        <v>76</v>
      </c>
      <c r="P3" s="200" t="s">
        <v>75</v>
      </c>
      <c r="Q3" s="201" t="s">
        <v>189</v>
      </c>
      <c r="R3" s="204" t="s">
        <v>338</v>
      </c>
      <c r="S3" s="205" t="s">
        <v>311</v>
      </c>
      <c r="T3" s="210" t="s">
        <v>311</v>
      </c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</row>
    <row r="4" spans="1:33">
      <c r="A4" s="26">
        <v>1662</v>
      </c>
      <c r="B4" s="207"/>
      <c r="C4" s="207"/>
      <c r="D4" s="207"/>
      <c r="E4" s="207"/>
      <c r="F4" s="207"/>
      <c r="G4" s="207"/>
      <c r="H4" s="207"/>
      <c r="I4" s="207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</row>
    <row r="5" spans="1:33">
      <c r="A5" s="26">
        <v>1663</v>
      </c>
      <c r="B5" s="207"/>
      <c r="C5" s="207"/>
      <c r="D5" s="207"/>
      <c r="E5" s="207"/>
      <c r="F5" s="207"/>
      <c r="G5" s="207"/>
      <c r="H5" s="207"/>
      <c r="I5" s="207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</row>
    <row r="6" spans="1:33">
      <c r="A6" s="26">
        <v>1664</v>
      </c>
      <c r="B6" s="207"/>
      <c r="C6" s="207"/>
      <c r="D6" s="207"/>
      <c r="E6" s="207"/>
      <c r="F6" s="207"/>
      <c r="G6" s="207"/>
      <c r="H6" s="207"/>
      <c r="I6" s="207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</row>
    <row r="7" spans="1:33">
      <c r="A7" s="26">
        <v>1665</v>
      </c>
      <c r="B7" s="207"/>
      <c r="C7" s="207"/>
      <c r="D7" s="207"/>
      <c r="E7" s="207"/>
      <c r="F7" s="207"/>
      <c r="G7" s="207"/>
      <c r="H7" s="207"/>
      <c r="I7" s="207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</row>
    <row r="8" spans="1:33">
      <c r="A8" s="26">
        <v>1666</v>
      </c>
      <c r="B8" s="207"/>
      <c r="C8" s="207"/>
      <c r="D8" s="207"/>
      <c r="E8" s="207"/>
      <c r="F8" s="207"/>
      <c r="G8" s="207"/>
      <c r="H8" s="207"/>
      <c r="I8" s="207"/>
      <c r="J8" s="21"/>
      <c r="K8" s="21"/>
      <c r="L8" s="207">
        <f>3152*4</f>
        <v>12608</v>
      </c>
      <c r="M8" s="207"/>
      <c r="N8" s="207"/>
      <c r="O8" s="207">
        <f>L8*0.2</f>
        <v>2521.6000000000004</v>
      </c>
      <c r="P8" s="207">
        <f>L8*0.45</f>
        <v>5673.6</v>
      </c>
      <c r="Q8" s="207">
        <f>L8*0.35</f>
        <v>4412.7999999999993</v>
      </c>
      <c r="R8" s="21">
        <v>0.85</v>
      </c>
      <c r="S8" s="207">
        <f>Q8*R8</f>
        <v>3750.8799999999992</v>
      </c>
      <c r="T8" s="207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</row>
    <row r="9" spans="1:33">
      <c r="A9" s="26">
        <v>1667</v>
      </c>
      <c r="B9" s="207"/>
      <c r="C9" s="207"/>
      <c r="D9" s="207"/>
      <c r="E9" s="207"/>
      <c r="F9" s="207"/>
      <c r="G9" s="207"/>
      <c r="H9" s="207"/>
      <c r="I9" s="207"/>
      <c r="J9" s="21"/>
      <c r="K9" s="21"/>
      <c r="L9" s="207">
        <v>12956</v>
      </c>
      <c r="M9" s="207"/>
      <c r="N9" s="207"/>
      <c r="O9" s="207">
        <f t="shared" ref="O9:O14" si="0">L9*0.2</f>
        <v>2591.2000000000003</v>
      </c>
      <c r="P9" s="207">
        <f t="shared" ref="P9:P14" si="1">L9*0.45</f>
        <v>5830.2</v>
      </c>
      <c r="Q9" s="207">
        <f t="shared" ref="Q9:Q14" si="2">L9*0.35</f>
        <v>4534.5999999999995</v>
      </c>
      <c r="R9" s="21">
        <v>0.85</v>
      </c>
      <c r="S9" s="207">
        <f t="shared" ref="S9:S14" si="3">Q9*R9</f>
        <v>3854.4099999999994</v>
      </c>
      <c r="T9" s="207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</row>
    <row r="10" spans="1:33">
      <c r="A10" s="26">
        <v>1668</v>
      </c>
      <c r="B10" s="207"/>
      <c r="C10" s="207"/>
      <c r="D10" s="207"/>
      <c r="E10" s="207"/>
      <c r="F10" s="207"/>
      <c r="G10" s="207"/>
      <c r="H10" s="207"/>
      <c r="I10" s="207"/>
      <c r="J10" s="21"/>
      <c r="K10" s="21"/>
      <c r="L10" s="207">
        <v>12730</v>
      </c>
      <c r="M10" s="207"/>
      <c r="N10" s="207"/>
      <c r="O10" s="207">
        <f t="shared" si="0"/>
        <v>2546</v>
      </c>
      <c r="P10" s="207">
        <f t="shared" si="1"/>
        <v>5728.5</v>
      </c>
      <c r="Q10" s="207">
        <f t="shared" si="2"/>
        <v>4455.5</v>
      </c>
      <c r="R10" s="21">
        <v>0.85</v>
      </c>
      <c r="S10" s="207">
        <f t="shared" si="3"/>
        <v>3787.1749999999997</v>
      </c>
      <c r="T10" s="207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</row>
    <row r="11" spans="1:33">
      <c r="A11" s="26">
        <v>1669</v>
      </c>
      <c r="B11" s="207"/>
      <c r="C11" s="207"/>
      <c r="D11" s="207"/>
      <c r="E11" s="207"/>
      <c r="F11" s="207"/>
      <c r="G11" s="207"/>
      <c r="H11" s="207"/>
      <c r="I11" s="207"/>
      <c r="J11" s="21"/>
      <c r="K11" s="21"/>
      <c r="L11" s="207">
        <v>10072</v>
      </c>
      <c r="M11" s="207"/>
      <c r="N11" s="207"/>
      <c r="O11" s="207">
        <f t="shared" si="0"/>
        <v>2014.4</v>
      </c>
      <c r="P11" s="207">
        <f t="shared" si="1"/>
        <v>4532.4000000000005</v>
      </c>
      <c r="Q11" s="207">
        <f t="shared" si="2"/>
        <v>3525.2</v>
      </c>
      <c r="R11" s="21">
        <v>0.85</v>
      </c>
      <c r="S11" s="207">
        <f t="shared" si="3"/>
        <v>2996.4199999999996</v>
      </c>
      <c r="T11" s="207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</row>
    <row r="12" spans="1:33">
      <c r="A12" s="26">
        <v>1670</v>
      </c>
      <c r="B12" s="207"/>
      <c r="C12" s="207"/>
      <c r="D12" s="207"/>
      <c r="E12" s="207"/>
      <c r="F12" s="207"/>
      <c r="G12" s="207"/>
      <c r="H12" s="207"/>
      <c r="I12" s="207"/>
      <c r="J12" s="21"/>
      <c r="K12" s="21"/>
      <c r="L12" s="207">
        <v>12025</v>
      </c>
      <c r="M12" s="207"/>
      <c r="N12" s="207"/>
      <c r="O12" s="207">
        <f t="shared" si="0"/>
        <v>2405</v>
      </c>
      <c r="P12" s="207">
        <f t="shared" si="1"/>
        <v>5411.25</v>
      </c>
      <c r="Q12" s="207">
        <f t="shared" si="2"/>
        <v>4208.75</v>
      </c>
      <c r="R12" s="21">
        <v>0.85</v>
      </c>
      <c r="S12" s="207">
        <f t="shared" si="3"/>
        <v>3577.4375</v>
      </c>
      <c r="T12" s="207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</row>
    <row r="13" spans="1:33">
      <c r="A13" s="26">
        <v>1671</v>
      </c>
      <c r="B13" s="207"/>
      <c r="C13" s="207"/>
      <c r="D13" s="207"/>
      <c r="E13" s="207"/>
      <c r="F13" s="207"/>
      <c r="G13" s="207"/>
      <c r="H13" s="207"/>
      <c r="I13" s="207"/>
      <c r="J13" s="21"/>
      <c r="K13" s="21"/>
      <c r="L13" s="207">
        <v>6461</v>
      </c>
      <c r="M13" s="207"/>
      <c r="N13" s="207"/>
      <c r="O13" s="207">
        <f t="shared" si="0"/>
        <v>1292.2</v>
      </c>
      <c r="P13" s="207">
        <f t="shared" si="1"/>
        <v>2907.4500000000003</v>
      </c>
      <c r="Q13" s="207">
        <f t="shared" si="2"/>
        <v>2261.35</v>
      </c>
      <c r="R13" s="21">
        <v>0.85</v>
      </c>
      <c r="S13" s="207">
        <f t="shared" si="3"/>
        <v>1922.1474999999998</v>
      </c>
      <c r="T13" s="207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</row>
    <row r="14" spans="1:33">
      <c r="A14" s="26">
        <v>1672</v>
      </c>
      <c r="B14" s="207"/>
      <c r="C14" s="207"/>
      <c r="D14" s="207"/>
      <c r="E14" s="207"/>
      <c r="F14" s="207"/>
      <c r="G14" s="207"/>
      <c r="H14" s="207"/>
      <c r="I14" s="207"/>
      <c r="J14" s="21"/>
      <c r="K14" s="21"/>
      <c r="L14" s="207">
        <v>6609</v>
      </c>
      <c r="M14" s="207"/>
      <c r="N14" s="207"/>
      <c r="O14" s="207">
        <f t="shared" si="0"/>
        <v>1321.8000000000002</v>
      </c>
      <c r="P14" s="207">
        <f t="shared" si="1"/>
        <v>2974.05</v>
      </c>
      <c r="Q14" s="207">
        <f t="shared" si="2"/>
        <v>2313.1499999999996</v>
      </c>
      <c r="R14" s="21">
        <v>0.85</v>
      </c>
      <c r="S14" s="207">
        <f t="shared" si="3"/>
        <v>1966.1774999999996</v>
      </c>
      <c r="T14" s="207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</row>
    <row r="15" spans="1:33">
      <c r="A15" s="26">
        <v>1673</v>
      </c>
      <c r="B15" s="207"/>
      <c r="C15" s="207"/>
      <c r="D15" s="207"/>
      <c r="E15" s="207"/>
      <c r="F15" s="207"/>
      <c r="G15" s="207"/>
      <c r="H15" s="207"/>
      <c r="I15" s="207"/>
      <c r="J15" s="21"/>
      <c r="K15" s="21"/>
      <c r="L15" s="207"/>
      <c r="M15" s="207"/>
      <c r="N15" s="207"/>
      <c r="O15" s="207"/>
      <c r="P15" s="207"/>
      <c r="Q15" s="207"/>
      <c r="R15" s="21"/>
      <c r="S15" s="207"/>
      <c r="T15" s="207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</row>
    <row r="16" spans="1:33">
      <c r="A16" s="26">
        <v>1674</v>
      </c>
      <c r="B16" s="207"/>
      <c r="C16" s="207"/>
      <c r="D16" s="207"/>
      <c r="E16" s="207"/>
      <c r="F16" s="207"/>
      <c r="G16" s="207"/>
      <c r="H16" s="207"/>
      <c r="I16" s="207"/>
      <c r="J16" s="21"/>
      <c r="K16" s="21"/>
      <c r="L16" s="207"/>
      <c r="M16" s="207"/>
      <c r="N16" s="207"/>
      <c r="O16" s="207"/>
      <c r="P16" s="207"/>
      <c r="Q16" s="207"/>
      <c r="R16" s="21"/>
      <c r="S16" s="207"/>
      <c r="T16" s="207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</row>
    <row r="17" spans="1:33">
      <c r="A17" s="26">
        <v>1675</v>
      </c>
      <c r="B17" s="207"/>
      <c r="C17" s="207"/>
      <c r="D17" s="207"/>
      <c r="E17" s="207"/>
      <c r="F17" s="207"/>
      <c r="G17" s="207"/>
      <c r="H17" s="207"/>
      <c r="I17" s="207"/>
      <c r="J17" s="21"/>
      <c r="K17" s="21"/>
      <c r="L17" s="207"/>
      <c r="M17" s="207"/>
      <c r="N17" s="207"/>
      <c r="O17" s="207"/>
      <c r="P17" s="207"/>
      <c r="Q17" s="207"/>
      <c r="R17" s="21"/>
      <c r="S17" s="207"/>
      <c r="T17" s="207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</row>
    <row r="18" spans="1:33">
      <c r="A18" s="26">
        <v>1676</v>
      </c>
      <c r="B18" s="207"/>
      <c r="C18" s="207"/>
      <c r="D18" s="207"/>
      <c r="E18" s="207"/>
      <c r="F18" s="207"/>
      <c r="G18" s="207"/>
      <c r="H18" s="207"/>
      <c r="I18" s="207"/>
      <c r="J18" s="21"/>
      <c r="K18" s="21"/>
      <c r="L18" s="207"/>
      <c r="M18" s="207"/>
      <c r="N18" s="207"/>
      <c r="O18" s="207"/>
      <c r="P18" s="207"/>
      <c r="Q18" s="207"/>
      <c r="R18" s="21"/>
      <c r="S18" s="207"/>
      <c r="T18" s="207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</row>
    <row r="19" spans="1:33">
      <c r="A19" s="26">
        <v>1677</v>
      </c>
      <c r="B19" s="207"/>
      <c r="C19" s="207"/>
      <c r="D19" s="207"/>
      <c r="E19" s="207"/>
      <c r="F19" s="207"/>
      <c r="G19" s="207"/>
      <c r="H19" s="207"/>
      <c r="I19" s="207"/>
      <c r="J19" s="21"/>
      <c r="K19" s="21"/>
      <c r="L19" s="207"/>
      <c r="M19" s="207"/>
      <c r="N19" s="207"/>
      <c r="O19" s="207"/>
      <c r="P19" s="207"/>
      <c r="Q19" s="207"/>
      <c r="R19" s="21"/>
      <c r="S19" s="207"/>
      <c r="T19" s="207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</row>
    <row r="20" spans="1:33">
      <c r="A20" s="26">
        <v>1678</v>
      </c>
      <c r="B20" s="207"/>
      <c r="C20" s="207"/>
      <c r="D20" s="207"/>
      <c r="E20" s="207"/>
      <c r="F20" s="207"/>
      <c r="G20" s="207"/>
      <c r="H20" s="207"/>
      <c r="I20" s="207"/>
      <c r="J20" s="21"/>
      <c r="K20" s="21"/>
      <c r="L20" s="207"/>
      <c r="M20" s="207"/>
      <c r="N20" s="207"/>
      <c r="O20" s="207"/>
      <c r="P20" s="207"/>
      <c r="Q20" s="207"/>
      <c r="R20" s="21"/>
      <c r="S20" s="207"/>
      <c r="T20" s="207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</row>
    <row r="21" spans="1:33">
      <c r="A21" s="26">
        <v>1679</v>
      </c>
      <c r="B21" s="207"/>
      <c r="C21" s="207"/>
      <c r="D21" s="207"/>
      <c r="E21" s="207"/>
      <c r="F21" s="207"/>
      <c r="G21" s="207"/>
      <c r="H21" s="207"/>
      <c r="I21" s="207"/>
      <c r="J21" s="21"/>
      <c r="K21" s="21"/>
      <c r="L21" s="207"/>
      <c r="M21" s="207"/>
      <c r="N21" s="207"/>
      <c r="O21" s="207"/>
      <c r="P21" s="207"/>
      <c r="Q21" s="207"/>
      <c r="R21" s="21"/>
      <c r="S21" s="207"/>
      <c r="T21" s="207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</row>
    <row r="22" spans="1:33">
      <c r="A22" s="26">
        <v>1680</v>
      </c>
      <c r="B22" s="207"/>
      <c r="C22" s="207"/>
      <c r="D22" s="207"/>
      <c r="E22" s="207"/>
      <c r="F22" s="207"/>
      <c r="G22" s="207"/>
      <c r="H22" s="207"/>
      <c r="I22" s="207"/>
      <c r="J22" s="21"/>
      <c r="K22" s="21"/>
      <c r="L22" s="207"/>
      <c r="M22" s="207"/>
      <c r="N22" s="207"/>
      <c r="O22" s="207"/>
      <c r="P22" s="207"/>
      <c r="Q22" s="207"/>
      <c r="R22" s="21"/>
      <c r="S22" s="207"/>
      <c r="T22" s="207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</row>
    <row r="23" spans="1:33">
      <c r="A23" s="26">
        <v>1681</v>
      </c>
      <c r="B23" s="207"/>
      <c r="C23" s="207"/>
      <c r="D23" s="207"/>
      <c r="E23" s="207"/>
      <c r="F23" s="207"/>
      <c r="G23" s="207"/>
      <c r="H23" s="207"/>
      <c r="I23" s="207"/>
      <c r="J23" s="21"/>
      <c r="K23" s="21"/>
      <c r="L23" s="207"/>
      <c r="M23" s="207"/>
      <c r="N23" s="207"/>
      <c r="O23" s="207"/>
      <c r="P23" s="207"/>
      <c r="Q23" s="207"/>
      <c r="R23" s="21"/>
      <c r="S23" s="207"/>
      <c r="T23" s="207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</row>
    <row r="24" spans="1:33">
      <c r="A24" s="26">
        <v>1682</v>
      </c>
      <c r="B24" s="207"/>
      <c r="C24" s="207"/>
      <c r="D24" s="207"/>
      <c r="E24" s="207"/>
      <c r="F24" s="207"/>
      <c r="G24" s="207"/>
      <c r="H24" s="207"/>
      <c r="I24" s="207"/>
      <c r="J24" s="21"/>
      <c r="K24" s="21"/>
      <c r="L24" s="207"/>
      <c r="M24" s="207"/>
      <c r="N24" s="207"/>
      <c r="O24" s="207"/>
      <c r="P24" s="207"/>
      <c r="Q24" s="207"/>
      <c r="R24" s="21"/>
      <c r="S24" s="207"/>
      <c r="T24" s="207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</row>
    <row r="25" spans="1:33">
      <c r="A25" s="26">
        <v>1683</v>
      </c>
      <c r="B25" s="207"/>
      <c r="C25" s="207"/>
      <c r="D25" s="207"/>
      <c r="E25" s="207"/>
      <c r="F25" s="207"/>
      <c r="G25" s="207"/>
      <c r="H25" s="207"/>
      <c r="I25" s="207"/>
      <c r="J25" s="21"/>
      <c r="K25" s="21"/>
      <c r="L25" s="207"/>
      <c r="M25" s="207"/>
      <c r="N25" s="207"/>
      <c r="O25" s="207"/>
      <c r="P25" s="207"/>
      <c r="Q25" s="207"/>
      <c r="R25" s="21"/>
      <c r="S25" s="207"/>
      <c r="T25" s="207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</row>
    <row r="26" spans="1:33">
      <c r="A26" s="26">
        <v>1684</v>
      </c>
      <c r="B26" s="207"/>
      <c r="C26" s="207"/>
      <c r="D26" s="207"/>
      <c r="E26" s="207"/>
      <c r="F26" s="207"/>
      <c r="G26" s="207"/>
      <c r="H26" s="207"/>
      <c r="I26" s="207"/>
      <c r="J26" s="21"/>
      <c r="K26" s="21"/>
      <c r="L26" s="207"/>
      <c r="M26" s="207"/>
      <c r="N26" s="207"/>
      <c r="O26" s="207"/>
      <c r="P26" s="207"/>
      <c r="Q26" s="207"/>
      <c r="R26" s="21"/>
      <c r="S26" s="207"/>
      <c r="T26" s="207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</row>
    <row r="27" spans="1:33">
      <c r="A27" s="26">
        <v>1685</v>
      </c>
      <c r="B27" s="207"/>
      <c r="C27" s="207"/>
      <c r="D27" s="207"/>
      <c r="E27" s="207"/>
      <c r="F27" s="207"/>
      <c r="G27" s="207"/>
      <c r="H27" s="207"/>
      <c r="I27" s="207"/>
      <c r="J27" s="21"/>
      <c r="K27" s="21"/>
      <c r="L27" s="207"/>
      <c r="M27" s="207"/>
      <c r="N27" s="207"/>
      <c r="O27" s="207"/>
      <c r="P27" s="207"/>
      <c r="Q27" s="207"/>
      <c r="R27" s="21"/>
      <c r="S27" s="207"/>
      <c r="T27" s="207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</row>
    <row r="28" spans="1:33">
      <c r="A28" s="26">
        <v>1686</v>
      </c>
      <c r="B28" s="207"/>
      <c r="C28" s="207"/>
      <c r="D28" s="207"/>
      <c r="E28" s="207"/>
      <c r="F28" s="207"/>
      <c r="G28" s="207"/>
      <c r="H28" s="207"/>
      <c r="I28" s="207"/>
      <c r="J28" s="21"/>
      <c r="K28" s="21"/>
      <c r="L28" s="207"/>
      <c r="M28" s="207"/>
      <c r="N28" s="207"/>
      <c r="O28" s="207"/>
      <c r="P28" s="207"/>
      <c r="Q28" s="207"/>
      <c r="R28" s="21"/>
      <c r="S28" s="207"/>
      <c r="T28" s="207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</row>
    <row r="29" spans="1:33">
      <c r="A29" s="26">
        <v>1687</v>
      </c>
      <c r="B29" s="207"/>
      <c r="C29" s="207"/>
      <c r="D29" s="207"/>
      <c r="E29" s="207"/>
      <c r="F29" s="207"/>
      <c r="G29" s="207"/>
      <c r="H29" s="207"/>
      <c r="I29" s="207"/>
      <c r="J29" s="21"/>
      <c r="K29" s="21"/>
      <c r="L29" s="207"/>
      <c r="M29" s="207"/>
      <c r="N29" s="207"/>
      <c r="O29" s="207"/>
      <c r="P29" s="207"/>
      <c r="Q29" s="207"/>
      <c r="R29" s="21"/>
      <c r="S29" s="207"/>
      <c r="T29" s="207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</row>
    <row r="30" spans="1:33">
      <c r="A30" s="26">
        <v>1688</v>
      </c>
      <c r="B30" s="207"/>
      <c r="C30" s="207"/>
      <c r="D30" s="207"/>
      <c r="E30" s="207"/>
      <c r="F30" s="207"/>
      <c r="G30" s="207"/>
      <c r="H30" s="207"/>
      <c r="I30" s="207"/>
      <c r="J30" s="21"/>
      <c r="K30" s="21"/>
      <c r="L30" s="207"/>
      <c r="M30" s="207"/>
      <c r="N30" s="207"/>
      <c r="O30" s="207"/>
      <c r="P30" s="207"/>
      <c r="Q30" s="207"/>
      <c r="R30" s="21"/>
      <c r="S30" s="207"/>
      <c r="T30" s="207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</row>
    <row r="31" spans="1:33">
      <c r="A31" s="26">
        <v>1689</v>
      </c>
      <c r="B31" s="207"/>
      <c r="C31" s="207"/>
      <c r="D31" s="207"/>
      <c r="E31" s="207"/>
      <c r="F31" s="207"/>
      <c r="G31" s="207"/>
      <c r="H31" s="207"/>
      <c r="I31" s="207"/>
      <c r="J31" s="21"/>
      <c r="K31" s="21"/>
      <c r="L31" s="207"/>
      <c r="M31" s="207"/>
      <c r="N31" s="207"/>
      <c r="O31" s="207"/>
      <c r="P31" s="207"/>
      <c r="Q31" s="207"/>
      <c r="R31" s="21"/>
      <c r="S31" s="207"/>
      <c r="T31" s="207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</row>
    <row r="32" spans="1:33">
      <c r="A32" s="26">
        <v>1690</v>
      </c>
      <c r="B32" s="207"/>
      <c r="C32" s="207"/>
      <c r="D32" s="207"/>
      <c r="E32" s="207"/>
      <c r="F32" s="207"/>
      <c r="G32" s="207"/>
      <c r="H32" s="207"/>
      <c r="I32" s="207"/>
      <c r="J32" s="21"/>
      <c r="K32" s="21"/>
      <c r="L32" s="207"/>
      <c r="M32" s="207"/>
      <c r="N32" s="207"/>
      <c r="O32" s="207"/>
      <c r="P32" s="207"/>
      <c r="Q32" s="207"/>
      <c r="R32" s="21"/>
      <c r="S32" s="207"/>
      <c r="T32" s="207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</row>
    <row r="33" spans="1:33">
      <c r="A33" s="26">
        <v>1691</v>
      </c>
      <c r="B33" s="207"/>
      <c r="C33" s="207"/>
      <c r="D33" s="207"/>
      <c r="E33" s="207"/>
      <c r="F33" s="207"/>
      <c r="G33" s="207"/>
      <c r="H33" s="207"/>
      <c r="I33" s="207"/>
      <c r="J33" s="21"/>
      <c r="K33" s="21"/>
      <c r="L33" s="207"/>
      <c r="M33" s="207"/>
      <c r="N33" s="207"/>
      <c r="O33" s="207"/>
      <c r="P33" s="207"/>
      <c r="Q33" s="207"/>
      <c r="R33" s="21"/>
      <c r="S33" s="207"/>
      <c r="T33" s="207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</row>
    <row r="34" spans="1:33">
      <c r="A34" s="26">
        <v>1692</v>
      </c>
      <c r="B34" s="207"/>
      <c r="C34" s="207"/>
      <c r="D34" s="207"/>
      <c r="E34" s="207"/>
      <c r="F34" s="207"/>
      <c r="G34" s="207"/>
      <c r="H34" s="207"/>
      <c r="I34" s="207"/>
      <c r="J34" s="21"/>
      <c r="K34" s="21"/>
      <c r="L34" s="207"/>
      <c r="M34" s="207"/>
      <c r="N34" s="207"/>
      <c r="O34" s="207"/>
      <c r="P34" s="207"/>
      <c r="Q34" s="207"/>
      <c r="R34" s="21"/>
      <c r="S34" s="207"/>
      <c r="T34" s="207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</row>
    <row r="35" spans="1:33">
      <c r="A35" s="26">
        <v>1693</v>
      </c>
      <c r="B35" s="207"/>
      <c r="C35" s="207"/>
      <c r="D35" s="207"/>
      <c r="E35" s="207"/>
      <c r="F35" s="207"/>
      <c r="G35" s="207"/>
      <c r="H35" s="207"/>
      <c r="I35" s="207"/>
      <c r="J35" s="21"/>
      <c r="K35" s="21"/>
      <c r="L35" s="207"/>
      <c r="M35" s="207"/>
      <c r="N35" s="207"/>
      <c r="O35" s="207"/>
      <c r="P35" s="207"/>
      <c r="Q35" s="207"/>
      <c r="R35" s="21"/>
      <c r="S35" s="207"/>
      <c r="T35" s="207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</row>
    <row r="36" spans="1:33">
      <c r="A36" s="26">
        <v>1694</v>
      </c>
      <c r="B36" s="207"/>
      <c r="C36" s="207"/>
      <c r="D36" s="207"/>
      <c r="E36" s="207"/>
      <c r="F36" s="207"/>
      <c r="G36" s="207"/>
      <c r="H36" s="207"/>
      <c r="I36" s="207"/>
      <c r="J36" s="21"/>
      <c r="K36" s="21"/>
      <c r="L36" s="207"/>
      <c r="M36" s="207"/>
      <c r="N36" s="207"/>
      <c r="O36" s="207"/>
      <c r="P36" s="207"/>
      <c r="Q36" s="207"/>
      <c r="R36" s="21"/>
      <c r="S36" s="207"/>
      <c r="T36" s="207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</row>
    <row r="37" spans="1:33">
      <c r="A37" s="26">
        <v>1695</v>
      </c>
      <c r="B37" s="207"/>
      <c r="C37" s="207"/>
      <c r="D37" s="207"/>
      <c r="E37" s="207"/>
      <c r="F37" s="207"/>
      <c r="G37" s="207"/>
      <c r="H37" s="207"/>
      <c r="I37" s="207"/>
      <c r="J37" s="21"/>
      <c r="K37" s="21"/>
      <c r="L37" s="207"/>
      <c r="M37" s="207"/>
      <c r="N37" s="207"/>
      <c r="O37" s="207"/>
      <c r="P37" s="207"/>
      <c r="Q37" s="207"/>
      <c r="R37" s="21"/>
      <c r="S37" s="207"/>
      <c r="T37" s="207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</row>
    <row r="38" spans="1:33">
      <c r="A38" s="26">
        <v>1696</v>
      </c>
      <c r="B38" s="207"/>
      <c r="C38" s="207"/>
      <c r="D38" s="207"/>
      <c r="E38" s="207"/>
      <c r="F38" s="207"/>
      <c r="G38" s="207"/>
      <c r="H38" s="207"/>
      <c r="I38" s="207"/>
      <c r="J38" s="21"/>
      <c r="K38" s="21"/>
      <c r="L38" s="207"/>
      <c r="M38" s="207"/>
      <c r="N38" s="207"/>
      <c r="O38" s="207"/>
      <c r="P38" s="207"/>
      <c r="Q38" s="207"/>
      <c r="R38" s="21"/>
      <c r="S38" s="207"/>
      <c r="T38" s="207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</row>
    <row r="39" spans="1:33">
      <c r="A39" s="26">
        <v>1697</v>
      </c>
      <c r="B39" s="207"/>
      <c r="C39" s="207"/>
      <c r="D39" s="207">
        <v>882.9</v>
      </c>
      <c r="E39" s="207"/>
      <c r="F39" s="207"/>
      <c r="G39" s="207"/>
      <c r="H39" s="207"/>
      <c r="I39" s="207"/>
      <c r="J39" s="21"/>
      <c r="K39" s="21"/>
      <c r="L39" s="207"/>
      <c r="M39" s="207"/>
      <c r="N39" s="207"/>
      <c r="O39" s="207"/>
      <c r="P39" s="207"/>
      <c r="Q39" s="207"/>
      <c r="R39" s="21"/>
      <c r="S39" s="207"/>
      <c r="T39" s="207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</row>
    <row r="40" spans="1:33">
      <c r="A40" s="26">
        <v>1698</v>
      </c>
      <c r="B40" s="207"/>
      <c r="C40" s="207"/>
      <c r="D40" s="207">
        <v>5919</v>
      </c>
      <c r="E40" s="207"/>
      <c r="F40" s="207"/>
      <c r="G40" s="207"/>
      <c r="H40" s="207"/>
      <c r="I40" s="207"/>
      <c r="J40" s="21"/>
      <c r="K40" s="21"/>
      <c r="L40" s="207"/>
      <c r="M40" s="207"/>
      <c r="N40" s="207"/>
      <c r="O40" s="207"/>
      <c r="P40" s="207"/>
      <c r="Q40" s="207"/>
      <c r="R40" s="21"/>
      <c r="S40" s="207"/>
      <c r="T40" s="207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</row>
    <row r="41" spans="1:33">
      <c r="A41" s="26">
        <v>1699</v>
      </c>
      <c r="B41" s="207"/>
      <c r="C41" s="207"/>
      <c r="D41" s="207">
        <v>4873.6000000000004</v>
      </c>
      <c r="E41" s="207"/>
      <c r="F41" s="207">
        <v>117.7</v>
      </c>
      <c r="G41" s="207"/>
      <c r="H41" s="207"/>
      <c r="I41" s="207"/>
      <c r="J41" s="21"/>
      <c r="K41" s="21"/>
      <c r="L41" s="207"/>
      <c r="M41" s="207"/>
      <c r="N41" s="207"/>
      <c r="O41" s="207"/>
      <c r="P41" s="207"/>
      <c r="Q41" s="207"/>
      <c r="R41" s="21"/>
      <c r="S41" s="207"/>
      <c r="T41" s="207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</row>
    <row r="42" spans="1:33">
      <c r="A42" s="26">
        <v>1700</v>
      </c>
      <c r="B42" s="207"/>
      <c r="C42" s="207"/>
      <c r="D42" s="207">
        <v>3670</v>
      </c>
      <c r="E42" s="207"/>
      <c r="F42" s="207"/>
      <c r="G42" s="207"/>
      <c r="H42" s="207"/>
      <c r="I42" s="207"/>
      <c r="J42" s="21"/>
      <c r="K42" s="21"/>
      <c r="L42" s="207"/>
      <c r="M42" s="207"/>
      <c r="N42" s="207"/>
      <c r="O42" s="207"/>
      <c r="P42" s="207"/>
      <c r="Q42" s="207"/>
      <c r="R42" s="21"/>
      <c r="S42" s="207"/>
      <c r="T42" s="207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</row>
    <row r="43" spans="1:33">
      <c r="A43" s="26">
        <v>1701</v>
      </c>
      <c r="B43" s="207"/>
      <c r="C43" s="207"/>
      <c r="D43" s="207">
        <v>2912.6</v>
      </c>
      <c r="E43" s="207"/>
      <c r="F43" s="207">
        <v>117.7</v>
      </c>
      <c r="G43" s="207"/>
      <c r="H43" s="207"/>
      <c r="I43" s="207"/>
      <c r="J43" s="21"/>
      <c r="K43" s="21"/>
      <c r="L43" s="207"/>
      <c r="M43" s="207"/>
      <c r="N43" s="207"/>
      <c r="O43" s="207"/>
      <c r="P43" s="207"/>
      <c r="Q43" s="207"/>
      <c r="R43" s="21"/>
      <c r="S43" s="207"/>
      <c r="T43" s="207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</row>
    <row r="44" spans="1:33">
      <c r="A44" s="26">
        <v>1702</v>
      </c>
      <c r="B44" s="207"/>
      <c r="C44" s="207"/>
      <c r="D44" s="207"/>
      <c r="E44" s="207"/>
      <c r="F44" s="207"/>
      <c r="G44" s="207"/>
      <c r="H44" s="207"/>
      <c r="I44" s="207"/>
      <c r="J44" s="21"/>
      <c r="K44" s="21"/>
      <c r="L44" s="207"/>
      <c r="M44" s="207"/>
      <c r="N44" s="207"/>
      <c r="O44" s="207"/>
      <c r="P44" s="207"/>
      <c r="Q44" s="207"/>
      <c r="R44" s="21"/>
      <c r="S44" s="207"/>
      <c r="T44" s="207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</row>
    <row r="45" spans="1:33">
      <c r="A45" s="26">
        <v>1703</v>
      </c>
      <c r="B45" s="207"/>
      <c r="C45" s="207"/>
      <c r="D45" s="207"/>
      <c r="E45" s="207"/>
      <c r="F45" s="207"/>
      <c r="G45" s="207"/>
      <c r="H45" s="207"/>
      <c r="I45" s="207"/>
      <c r="J45" s="21"/>
      <c r="K45" s="21"/>
      <c r="L45" s="207"/>
      <c r="M45" s="207"/>
      <c r="N45" s="207"/>
      <c r="O45" s="207"/>
      <c r="P45" s="207"/>
      <c r="Q45" s="207"/>
      <c r="R45" s="21"/>
      <c r="S45" s="207"/>
      <c r="T45" s="207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</row>
    <row r="46" spans="1:33">
      <c r="A46" s="26">
        <v>1704</v>
      </c>
      <c r="B46" s="207"/>
      <c r="C46" s="207"/>
      <c r="D46" s="207">
        <v>795.6</v>
      </c>
      <c r="E46" s="207"/>
      <c r="F46" s="207"/>
      <c r="G46" s="207"/>
      <c r="H46" s="207"/>
      <c r="I46" s="207"/>
      <c r="J46" s="21"/>
      <c r="K46" s="21"/>
      <c r="L46" s="207"/>
      <c r="M46" s="207"/>
      <c r="N46" s="207"/>
      <c r="O46" s="207"/>
      <c r="P46" s="207"/>
      <c r="Q46" s="207"/>
      <c r="R46" s="21"/>
      <c r="S46" s="207"/>
      <c r="T46" s="207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</row>
    <row r="47" spans="1:33">
      <c r="A47" s="26">
        <v>1705</v>
      </c>
      <c r="B47" s="207"/>
      <c r="C47" s="207"/>
      <c r="D47" s="207"/>
      <c r="E47" s="207"/>
      <c r="F47" s="207"/>
      <c r="G47" s="207"/>
      <c r="H47" s="207"/>
      <c r="I47" s="207"/>
      <c r="J47" s="21"/>
      <c r="K47" s="21"/>
      <c r="L47" s="207"/>
      <c r="M47" s="207"/>
      <c r="N47" s="207"/>
      <c r="O47" s="207"/>
      <c r="P47" s="207"/>
      <c r="Q47" s="207"/>
      <c r="R47" s="21"/>
      <c r="S47" s="207"/>
      <c r="T47" s="207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</row>
    <row r="48" spans="1:33">
      <c r="A48" s="26">
        <v>1706</v>
      </c>
      <c r="B48" s="207"/>
      <c r="C48" s="207"/>
      <c r="D48" s="207"/>
      <c r="E48" s="207"/>
      <c r="F48" s="207"/>
      <c r="G48" s="207"/>
      <c r="H48" s="207"/>
      <c r="I48" s="207"/>
      <c r="J48" s="21"/>
      <c r="K48" s="21"/>
      <c r="L48" s="207"/>
      <c r="M48" s="207"/>
      <c r="N48" s="207"/>
      <c r="O48" s="207"/>
      <c r="P48" s="207"/>
      <c r="Q48" s="207"/>
      <c r="R48" s="21"/>
      <c r="S48" s="207"/>
      <c r="T48" s="207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</row>
    <row r="49" spans="1:33">
      <c r="A49" s="26">
        <v>1707</v>
      </c>
      <c r="B49" s="207"/>
      <c r="C49" s="207"/>
      <c r="D49" s="207"/>
      <c r="E49" s="207"/>
      <c r="F49" s="207"/>
      <c r="G49" s="207"/>
      <c r="H49" s="207"/>
      <c r="I49" s="207"/>
      <c r="J49" s="21"/>
      <c r="K49" s="21"/>
      <c r="L49" s="207"/>
      <c r="M49" s="207"/>
      <c r="N49" s="207"/>
      <c r="O49" s="207"/>
      <c r="P49" s="207"/>
      <c r="Q49" s="207"/>
      <c r="R49" s="21"/>
      <c r="S49" s="207"/>
      <c r="T49" s="207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</row>
    <row r="50" spans="1:33">
      <c r="A50" s="26">
        <v>1708</v>
      </c>
      <c r="B50" s="207"/>
      <c r="C50" s="207"/>
      <c r="D50" s="207">
        <v>742</v>
      </c>
      <c r="E50" s="207"/>
      <c r="F50" s="207"/>
      <c r="G50" s="207"/>
      <c r="H50" s="207"/>
      <c r="I50" s="207"/>
      <c r="J50" s="21"/>
      <c r="K50" s="21"/>
      <c r="L50" s="207"/>
      <c r="M50" s="207"/>
      <c r="N50" s="207"/>
      <c r="O50" s="207"/>
      <c r="P50" s="207"/>
      <c r="Q50" s="207"/>
      <c r="R50" s="21"/>
      <c r="S50" s="207"/>
      <c r="T50" s="207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</row>
    <row r="51" spans="1:33">
      <c r="A51" s="26">
        <v>1709</v>
      </c>
      <c r="B51" s="207"/>
      <c r="C51" s="207"/>
      <c r="D51" s="207"/>
      <c r="E51" s="207"/>
      <c r="F51" s="207">
        <v>388</v>
      </c>
      <c r="G51" s="207"/>
      <c r="H51" s="207">
        <v>388</v>
      </c>
      <c r="I51" s="207"/>
      <c r="J51" s="21"/>
      <c r="K51" s="21"/>
      <c r="L51" s="207"/>
      <c r="M51" s="207"/>
      <c r="N51" s="207"/>
      <c r="O51" s="207"/>
      <c r="P51" s="207"/>
      <c r="Q51" s="207"/>
      <c r="R51" s="21"/>
      <c r="S51" s="207"/>
      <c r="T51" s="207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</row>
    <row r="52" spans="1:33">
      <c r="A52" s="26">
        <v>1710</v>
      </c>
      <c r="B52" s="207">
        <v>3549</v>
      </c>
      <c r="C52" s="207"/>
      <c r="D52" s="207"/>
      <c r="E52" s="207"/>
      <c r="F52" s="207"/>
      <c r="G52" s="207"/>
      <c r="H52" s="208">
        <f t="shared" ref="H52:H71" si="4">B52*$K$92</f>
        <v>489.75316363688574</v>
      </c>
      <c r="I52" s="207"/>
      <c r="J52" s="21"/>
      <c r="K52" s="21"/>
      <c r="L52" s="207">
        <f>B52+H52</f>
        <v>4038.7531636368858</v>
      </c>
      <c r="M52" s="207">
        <f>L52/0.9</f>
        <v>4487.5035151520951</v>
      </c>
      <c r="N52" s="207">
        <v>0</v>
      </c>
      <c r="O52" s="207">
        <f>Pernambuco!L156</f>
        <v>298.72844337247602</v>
      </c>
      <c r="P52" s="207">
        <f>Bahia!L135</f>
        <v>733.20921623436448</v>
      </c>
      <c r="Q52" s="207">
        <f>M52-SUM(N52:P52)</f>
        <v>3455.5658555452546</v>
      </c>
      <c r="R52" s="21">
        <v>0.12230000000000001</v>
      </c>
      <c r="S52" s="207">
        <f>Q52*(1-R52)</f>
        <v>3032.9501514120702</v>
      </c>
      <c r="T52" s="207">
        <f>SUM(N52:Q52)</f>
        <v>4487.5035151520951</v>
      </c>
      <c r="U52" s="46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</row>
    <row r="53" spans="1:33">
      <c r="A53" s="26">
        <v>1711</v>
      </c>
      <c r="B53" s="207">
        <v>4158</v>
      </c>
      <c r="C53" s="207"/>
      <c r="D53" s="207">
        <v>237.3</v>
      </c>
      <c r="E53" s="207"/>
      <c r="F53" s="207"/>
      <c r="G53" s="207"/>
      <c r="H53" s="208">
        <f t="shared" si="4"/>
        <v>573.79364733788987</v>
      </c>
      <c r="I53" s="207"/>
      <c r="J53" s="21"/>
      <c r="K53" s="21"/>
      <c r="L53" s="207">
        <f t="shared" ref="L53:L116" si="5">B53+H53</f>
        <v>4731.7936473378895</v>
      </c>
      <c r="M53" s="207">
        <f t="shared" ref="M53:M116" si="6">L53/0.9</f>
        <v>5257.5484970420994</v>
      </c>
      <c r="N53" s="207">
        <v>0</v>
      </c>
      <c r="O53" s="207">
        <f>Pernambuco!L157</f>
        <v>232.06993259311477</v>
      </c>
      <c r="P53" s="207">
        <f>Bahia!L136</f>
        <v>907.57287592973194</v>
      </c>
      <c r="Q53" s="207">
        <f t="shared" ref="Q53:Q116" si="7">M53-SUM(N53:P53)</f>
        <v>4117.9056885192531</v>
      </c>
      <c r="R53" s="21">
        <v>0.12230000000000001</v>
      </c>
      <c r="S53" s="207">
        <f t="shared" ref="S53:S116" si="8">Q53*(1-R53)</f>
        <v>3614.2858228133487</v>
      </c>
      <c r="T53" s="207">
        <f t="shared" ref="T53:T116" si="9">SUM(N53:Q53)</f>
        <v>5257.5484970421003</v>
      </c>
      <c r="U53" s="46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</row>
    <row r="54" spans="1:33">
      <c r="A54" s="26">
        <v>1712</v>
      </c>
      <c r="B54" s="207">
        <v>4188</v>
      </c>
      <c r="C54" s="207"/>
      <c r="D54" s="207">
        <v>3022</v>
      </c>
      <c r="E54" s="207"/>
      <c r="F54" s="207"/>
      <c r="G54" s="207"/>
      <c r="H54" s="208">
        <f t="shared" si="4"/>
        <v>577.93357264335805</v>
      </c>
      <c r="I54" s="207"/>
      <c r="J54" s="21"/>
      <c r="K54" s="21"/>
      <c r="L54" s="207">
        <f t="shared" si="5"/>
        <v>4765.9335726433583</v>
      </c>
      <c r="M54" s="207">
        <f t="shared" si="6"/>
        <v>5295.4817473815092</v>
      </c>
      <c r="N54" s="207">
        <v>0</v>
      </c>
      <c r="O54" s="207">
        <f>Pernambuco!L158</f>
        <v>232.06993259311477</v>
      </c>
      <c r="P54" s="207">
        <f>Bahia!L137</f>
        <v>2003.1974360877132</v>
      </c>
      <c r="Q54" s="207">
        <f t="shared" si="7"/>
        <v>3060.2143787006812</v>
      </c>
      <c r="R54" s="21">
        <v>0.12230000000000001</v>
      </c>
      <c r="S54" s="207">
        <f t="shared" si="8"/>
        <v>2685.9501601855882</v>
      </c>
      <c r="T54" s="207">
        <f t="shared" si="9"/>
        <v>5295.4817473815092</v>
      </c>
      <c r="U54" s="46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</row>
    <row r="55" spans="1:33">
      <c r="A55" s="26">
        <v>1713</v>
      </c>
      <c r="B55" s="207">
        <v>5617</v>
      </c>
      <c r="C55" s="207"/>
      <c r="D55" s="207">
        <v>1158</v>
      </c>
      <c r="E55" s="207"/>
      <c r="F55" s="207"/>
      <c r="G55" s="207"/>
      <c r="H55" s="208">
        <f t="shared" si="4"/>
        <v>775.13201469382568</v>
      </c>
      <c r="I55" s="207"/>
      <c r="J55" s="21"/>
      <c r="K55" s="21"/>
      <c r="L55" s="207">
        <f t="shared" si="5"/>
        <v>6392.132014693826</v>
      </c>
      <c r="M55" s="207">
        <f t="shared" si="6"/>
        <v>7102.3689052153622</v>
      </c>
      <c r="N55" s="207">
        <v>0</v>
      </c>
      <c r="O55" s="207">
        <f>Pernambuco!L159</f>
        <v>232.06993259311477</v>
      </c>
      <c r="P55" s="207">
        <f>Bahia!L138</f>
        <v>0</v>
      </c>
      <c r="Q55" s="207">
        <f t="shared" si="7"/>
        <v>6870.2989726222477</v>
      </c>
      <c r="R55" s="21">
        <v>0.12230000000000001</v>
      </c>
      <c r="S55" s="207">
        <f t="shared" si="8"/>
        <v>6030.061408270547</v>
      </c>
      <c r="T55" s="207">
        <f t="shared" si="9"/>
        <v>7102.3689052153622</v>
      </c>
      <c r="U55" s="46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</row>
    <row r="56" spans="1:33">
      <c r="A56" s="26">
        <v>1714</v>
      </c>
      <c r="B56" s="207">
        <v>5581</v>
      </c>
      <c r="C56" s="207"/>
      <c r="D56" s="207">
        <v>2339.1</v>
      </c>
      <c r="E56" s="207"/>
      <c r="F56" s="207"/>
      <c r="G56" s="207"/>
      <c r="H56" s="208">
        <f t="shared" si="4"/>
        <v>770.16410432726389</v>
      </c>
      <c r="I56" s="207"/>
      <c r="J56" s="21"/>
      <c r="K56" s="21"/>
      <c r="L56" s="207">
        <f t="shared" si="5"/>
        <v>6351.1641043272639</v>
      </c>
      <c r="M56" s="207">
        <f t="shared" si="6"/>
        <v>7056.8490048080712</v>
      </c>
      <c r="N56" s="207">
        <v>0</v>
      </c>
      <c r="O56" s="207">
        <f>Pernambuco!L160</f>
        <v>232.06993259311477</v>
      </c>
      <c r="P56" s="207">
        <f>Bahia!L139</f>
        <v>1652.7876246093806</v>
      </c>
      <c r="Q56" s="207">
        <f t="shared" si="7"/>
        <v>5171.9914476055756</v>
      </c>
      <c r="R56" s="21">
        <v>0.12230000000000001</v>
      </c>
      <c r="S56" s="207">
        <f t="shared" si="8"/>
        <v>4539.4568935634143</v>
      </c>
      <c r="T56" s="207">
        <f t="shared" si="9"/>
        <v>7056.8490048080712</v>
      </c>
      <c r="U56" s="46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</row>
    <row r="57" spans="1:33">
      <c r="A57" s="26">
        <v>1715</v>
      </c>
      <c r="B57" s="208">
        <f>SUM(B$54+B$55+B$56+B$60+B$61+B$62)/6</f>
        <v>6038.666666666667</v>
      </c>
      <c r="C57" s="207"/>
      <c r="D57" s="207">
        <v>1553.1</v>
      </c>
      <c r="E57" s="207"/>
      <c r="F57" s="207"/>
      <c r="G57" s="207"/>
      <c r="H57" s="208">
        <f t="shared" si="4"/>
        <v>833.32096482068403</v>
      </c>
      <c r="I57" s="207"/>
      <c r="J57" s="21"/>
      <c r="K57" s="21"/>
      <c r="L57" s="207">
        <f t="shared" si="5"/>
        <v>6871.9876314873509</v>
      </c>
      <c r="M57" s="207">
        <f t="shared" si="6"/>
        <v>7635.5418127637231</v>
      </c>
      <c r="N57" s="207">
        <v>0</v>
      </c>
      <c r="O57" s="207">
        <f>Pernambuco!L161</f>
        <v>232.06993259311477</v>
      </c>
      <c r="P57" s="207">
        <f>Bahia!L140</f>
        <v>997.36347524171322</v>
      </c>
      <c r="Q57" s="207">
        <f t="shared" si="7"/>
        <v>6406.1084049288947</v>
      </c>
      <c r="R57" s="21">
        <v>0.12230000000000001</v>
      </c>
      <c r="S57" s="207">
        <f t="shared" si="8"/>
        <v>5622.6413470060916</v>
      </c>
      <c r="T57" s="207">
        <f t="shared" si="9"/>
        <v>7635.5418127637222</v>
      </c>
      <c r="U57" s="46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</row>
    <row r="58" spans="1:33">
      <c r="A58" s="26">
        <v>1716</v>
      </c>
      <c r="B58" s="208">
        <f>SUM(B$54+B$55+B$56+B$60+B$61+B$62)/6</f>
        <v>6038.666666666667</v>
      </c>
      <c r="C58" s="207"/>
      <c r="D58" s="207">
        <v>2642.7</v>
      </c>
      <c r="E58" s="207"/>
      <c r="F58" s="207"/>
      <c r="G58" s="207"/>
      <c r="H58" s="208">
        <f t="shared" si="4"/>
        <v>833.32096482068403</v>
      </c>
      <c r="I58" s="207"/>
      <c r="J58" s="21"/>
      <c r="K58" s="21"/>
      <c r="L58" s="207">
        <f t="shared" si="5"/>
        <v>6871.9876314873509</v>
      </c>
      <c r="M58" s="207">
        <f t="shared" si="6"/>
        <v>7635.5418127637231</v>
      </c>
      <c r="N58" s="207">
        <v>0</v>
      </c>
      <c r="O58" s="207">
        <f>Pernambuco!L162</f>
        <v>232.06993259311477</v>
      </c>
      <c r="P58" s="207">
        <f>Bahia!L141</f>
        <v>796.6766388599458</v>
      </c>
      <c r="Q58" s="207">
        <f t="shared" si="7"/>
        <v>6606.7952413106623</v>
      </c>
      <c r="R58" s="21">
        <v>0.12230000000000001</v>
      </c>
      <c r="S58" s="207">
        <f t="shared" si="8"/>
        <v>5798.7841832983686</v>
      </c>
      <c r="T58" s="207">
        <f t="shared" si="9"/>
        <v>7635.5418127637231</v>
      </c>
      <c r="U58" s="46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</row>
    <row r="59" spans="1:33">
      <c r="A59" s="26">
        <v>1717</v>
      </c>
      <c r="B59" s="208">
        <f>SUM(B$54+B$55+B$56+B$60+B$61+B$62)/6</f>
        <v>6038.666666666667</v>
      </c>
      <c r="C59" s="207"/>
      <c r="D59" s="207">
        <v>1776.4</v>
      </c>
      <c r="E59" s="207"/>
      <c r="F59" s="207"/>
      <c r="G59" s="207"/>
      <c r="H59" s="208">
        <f t="shared" si="4"/>
        <v>833.32096482068403</v>
      </c>
      <c r="I59" s="207"/>
      <c r="J59" s="21"/>
      <c r="K59" s="21"/>
      <c r="L59" s="207">
        <f t="shared" si="5"/>
        <v>6871.9876314873509</v>
      </c>
      <c r="M59" s="207">
        <f t="shared" si="6"/>
        <v>7635.5418127637231</v>
      </c>
      <c r="N59" s="207">
        <v>0</v>
      </c>
      <c r="O59" s="207">
        <f>Pernambuco!L163</f>
        <v>232.06993259311477</v>
      </c>
      <c r="P59" s="207">
        <f>Bahia!L142</f>
        <v>1545.3644545080247</v>
      </c>
      <c r="Q59" s="207">
        <f t="shared" si="7"/>
        <v>5858.1074256625834</v>
      </c>
      <c r="R59" s="21">
        <v>0.12230000000000001</v>
      </c>
      <c r="S59" s="207">
        <f t="shared" si="8"/>
        <v>5141.6608875040492</v>
      </c>
      <c r="T59" s="207">
        <f t="shared" si="9"/>
        <v>7635.5418127637231</v>
      </c>
      <c r="U59" s="46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</row>
    <row r="60" spans="1:33">
      <c r="A60" s="26">
        <v>1718</v>
      </c>
      <c r="B60" s="207">
        <v>6747</v>
      </c>
      <c r="C60" s="207"/>
      <c r="D60" s="207">
        <v>1615.5</v>
      </c>
      <c r="E60" s="207"/>
      <c r="F60" s="207"/>
      <c r="G60" s="207"/>
      <c r="H60" s="208">
        <f t="shared" si="4"/>
        <v>931.06920119979384</v>
      </c>
      <c r="I60" s="207"/>
      <c r="J60" s="21"/>
      <c r="K60" s="21"/>
      <c r="L60" s="207">
        <f t="shared" si="5"/>
        <v>7678.0692011997935</v>
      </c>
      <c r="M60" s="207">
        <f t="shared" si="6"/>
        <v>8531.1880013331029</v>
      </c>
      <c r="N60" s="207">
        <v>0</v>
      </c>
      <c r="O60" s="207">
        <f>Pernambuco!L164</f>
        <v>0</v>
      </c>
      <c r="P60" s="207">
        <f>Bahia!L143</f>
        <v>520.53163935818088</v>
      </c>
      <c r="Q60" s="207">
        <f t="shared" si="7"/>
        <v>8010.6563619749222</v>
      </c>
      <c r="R60" s="21">
        <v>0.12230000000000001</v>
      </c>
      <c r="S60" s="207">
        <f t="shared" si="8"/>
        <v>7030.9530889053894</v>
      </c>
      <c r="T60" s="207">
        <f t="shared" si="9"/>
        <v>8531.1880013331029</v>
      </c>
      <c r="U60" s="46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</row>
    <row r="61" spans="1:33">
      <c r="A61" s="26">
        <v>1719</v>
      </c>
      <c r="B61" s="207">
        <v>6886</v>
      </c>
      <c r="C61" s="207"/>
      <c r="D61" s="207">
        <v>2941.8</v>
      </c>
      <c r="E61" s="207"/>
      <c r="F61" s="207"/>
      <c r="G61" s="207"/>
      <c r="H61" s="208">
        <f t="shared" si="4"/>
        <v>950.25085511512975</v>
      </c>
      <c r="I61" s="207"/>
      <c r="J61" s="21"/>
      <c r="K61" s="21"/>
      <c r="L61" s="207">
        <f t="shared" si="5"/>
        <v>7836.2508551151295</v>
      </c>
      <c r="M61" s="207">
        <f t="shared" si="6"/>
        <v>8706.9453945723653</v>
      </c>
      <c r="N61" s="207">
        <v>0</v>
      </c>
      <c r="O61" s="207">
        <f>Pernambuco!L165</f>
        <v>1145.5158029841168</v>
      </c>
      <c r="P61" s="207">
        <f>Bahia!L144</f>
        <v>2258.6958877235757</v>
      </c>
      <c r="Q61" s="207">
        <f t="shared" si="7"/>
        <v>5302.7337038646729</v>
      </c>
      <c r="R61" s="21">
        <v>0.12230000000000001</v>
      </c>
      <c r="S61" s="207">
        <f t="shared" si="8"/>
        <v>4654.2093718820233</v>
      </c>
      <c r="T61" s="207">
        <f t="shared" si="9"/>
        <v>8706.9453945723653</v>
      </c>
      <c r="U61" s="46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</row>
    <row r="62" spans="1:33">
      <c r="A62" s="26">
        <v>1720</v>
      </c>
      <c r="B62" s="207">
        <v>7213</v>
      </c>
      <c r="C62" s="207"/>
      <c r="D62" s="207">
        <v>2364.6999999999998</v>
      </c>
      <c r="E62" s="207"/>
      <c r="F62" s="207"/>
      <c r="G62" s="207"/>
      <c r="H62" s="208">
        <f t="shared" si="4"/>
        <v>995.37604094473284</v>
      </c>
      <c r="I62" s="207"/>
      <c r="J62" s="21"/>
      <c r="K62" s="21"/>
      <c r="L62" s="207">
        <f t="shared" si="5"/>
        <v>8208.3760409447332</v>
      </c>
      <c r="M62" s="207">
        <f t="shared" si="6"/>
        <v>9120.417823271926</v>
      </c>
      <c r="N62" s="207">
        <v>0</v>
      </c>
      <c r="O62" s="207">
        <f>Pernambuco!L166</f>
        <v>0</v>
      </c>
      <c r="P62" s="207">
        <f>Bahia!L145</f>
        <v>1655.5857926888261</v>
      </c>
      <c r="Q62" s="207">
        <f t="shared" si="7"/>
        <v>7464.8320305831003</v>
      </c>
      <c r="R62" s="21">
        <v>0.12230000000000001</v>
      </c>
      <c r="S62" s="207">
        <f t="shared" si="8"/>
        <v>6551.8830732427878</v>
      </c>
      <c r="T62" s="207">
        <f t="shared" si="9"/>
        <v>9120.417823271926</v>
      </c>
      <c r="U62" s="46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</row>
    <row r="63" spans="1:33">
      <c r="A63" s="26">
        <v>1721</v>
      </c>
      <c r="B63" s="207">
        <v>5378</v>
      </c>
      <c r="C63" s="207"/>
      <c r="D63" s="207">
        <v>2572.6</v>
      </c>
      <c r="E63" s="207"/>
      <c r="F63" s="207"/>
      <c r="G63" s="207"/>
      <c r="H63" s="208">
        <f t="shared" si="4"/>
        <v>742.15060976026245</v>
      </c>
      <c r="I63" s="207"/>
      <c r="J63" s="21"/>
      <c r="K63" s="21"/>
      <c r="L63" s="207">
        <f t="shared" si="5"/>
        <v>6120.1506097602623</v>
      </c>
      <c r="M63" s="207">
        <f t="shared" si="6"/>
        <v>6800.1673441780695</v>
      </c>
      <c r="N63" s="207">
        <v>0</v>
      </c>
      <c r="O63" s="207">
        <f>Pernambuco!L167</f>
        <v>199.98948475289168</v>
      </c>
      <c r="P63" s="207">
        <f>Bahia!L146</f>
        <v>1461.1785791966672</v>
      </c>
      <c r="Q63" s="207">
        <f t="shared" si="7"/>
        <v>5138.9992802285105</v>
      </c>
      <c r="R63" s="21">
        <v>0.12230000000000001</v>
      </c>
      <c r="S63" s="207">
        <f t="shared" si="8"/>
        <v>4510.4996682565643</v>
      </c>
      <c r="T63" s="207">
        <f t="shared" si="9"/>
        <v>6800.1673441780695</v>
      </c>
      <c r="U63" s="46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</row>
    <row r="64" spans="1:33">
      <c r="A64" s="26">
        <v>1722</v>
      </c>
      <c r="B64" s="207">
        <v>5062</v>
      </c>
      <c r="C64" s="207"/>
      <c r="D64" s="207">
        <v>1780.1</v>
      </c>
      <c r="E64" s="207"/>
      <c r="F64" s="207"/>
      <c r="G64" s="207"/>
      <c r="H64" s="208">
        <f t="shared" si="4"/>
        <v>698.54339654266437</v>
      </c>
      <c r="I64" s="207"/>
      <c r="J64" s="21"/>
      <c r="K64" s="21"/>
      <c r="L64" s="207">
        <f t="shared" si="5"/>
        <v>5760.5433965426646</v>
      </c>
      <c r="M64" s="207">
        <f t="shared" si="6"/>
        <v>6400.6037739362937</v>
      </c>
      <c r="N64" s="207">
        <v>0</v>
      </c>
      <c r="O64" s="207">
        <f>Pernambuco!L168</f>
        <v>0</v>
      </c>
      <c r="P64" s="207">
        <f>Bahia!L147</f>
        <v>1418.4191687993116</v>
      </c>
      <c r="Q64" s="207">
        <f t="shared" si="7"/>
        <v>4982.1846051369821</v>
      </c>
      <c r="R64" s="21">
        <v>0.12230000000000001</v>
      </c>
      <c r="S64" s="207">
        <f t="shared" si="8"/>
        <v>4372.8634279287289</v>
      </c>
      <c r="T64" s="207">
        <f t="shared" si="9"/>
        <v>6400.6037739362937</v>
      </c>
      <c r="U64" s="46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</row>
    <row r="65" spans="1:33">
      <c r="A65" s="26">
        <v>1723</v>
      </c>
      <c r="B65" s="207">
        <v>6744</v>
      </c>
      <c r="C65" s="207"/>
      <c r="D65" s="207">
        <v>6710.6</v>
      </c>
      <c r="E65" s="207"/>
      <c r="F65" s="207"/>
      <c r="G65" s="207"/>
      <c r="H65" s="208">
        <f t="shared" si="4"/>
        <v>930.65520866924703</v>
      </c>
      <c r="I65" s="207"/>
      <c r="J65" s="21"/>
      <c r="K65" s="21"/>
      <c r="L65" s="207">
        <f t="shared" si="5"/>
        <v>7674.6552086692473</v>
      </c>
      <c r="M65" s="207">
        <f t="shared" si="6"/>
        <v>8527.3946762991636</v>
      </c>
      <c r="N65" s="207">
        <v>0</v>
      </c>
      <c r="O65" s="207">
        <f>Pernambuco!L169</f>
        <v>456.11484435297143</v>
      </c>
      <c r="P65" s="207">
        <f>Bahia!L148</f>
        <v>3414.8313709164408</v>
      </c>
      <c r="Q65" s="207">
        <f t="shared" si="7"/>
        <v>4656.4484610297513</v>
      </c>
      <c r="R65" s="21">
        <v>0.12230000000000001</v>
      </c>
      <c r="S65" s="207">
        <f t="shared" si="8"/>
        <v>4086.9648142458127</v>
      </c>
      <c r="T65" s="207">
        <f t="shared" si="9"/>
        <v>8527.3946762991636</v>
      </c>
      <c r="U65" s="46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</row>
    <row r="66" spans="1:33">
      <c r="A66" s="26">
        <v>1724</v>
      </c>
      <c r="B66" s="207">
        <v>6108</v>
      </c>
      <c r="C66" s="207"/>
      <c r="D66" s="207">
        <v>6435</v>
      </c>
      <c r="E66" s="207"/>
      <c r="F66" s="207"/>
      <c r="G66" s="207"/>
      <c r="H66" s="208">
        <f t="shared" si="4"/>
        <v>842.88879219332159</v>
      </c>
      <c r="I66" s="207"/>
      <c r="J66" s="21"/>
      <c r="K66" s="21"/>
      <c r="L66" s="207">
        <f t="shared" si="5"/>
        <v>6950.8887921933219</v>
      </c>
      <c r="M66" s="207">
        <f t="shared" si="6"/>
        <v>7723.2097691036906</v>
      </c>
      <c r="N66" s="207">
        <v>0</v>
      </c>
      <c r="O66" s="207">
        <f>Pernambuco!L170</f>
        <v>951.3805436337625</v>
      </c>
      <c r="P66" s="207">
        <f>Bahia!L149</f>
        <v>1691.8265578225139</v>
      </c>
      <c r="Q66" s="207">
        <f t="shared" si="7"/>
        <v>5080.0026676474145</v>
      </c>
      <c r="R66" s="21">
        <v>0.12230000000000001</v>
      </c>
      <c r="S66" s="207">
        <f t="shared" si="8"/>
        <v>4458.7183413941357</v>
      </c>
      <c r="T66" s="207">
        <f t="shared" si="9"/>
        <v>7723.2097691036906</v>
      </c>
      <c r="U66" s="46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</row>
    <row r="67" spans="1:33">
      <c r="A67" s="26">
        <v>1725</v>
      </c>
      <c r="B67" s="207">
        <v>6726</v>
      </c>
      <c r="C67" s="207"/>
      <c r="D67" s="207">
        <v>8284.9</v>
      </c>
      <c r="E67" s="207"/>
      <c r="F67" s="207"/>
      <c r="G67" s="207"/>
      <c r="H67" s="208">
        <f t="shared" si="4"/>
        <v>928.17125348596608</v>
      </c>
      <c r="I67" s="207"/>
      <c r="J67" s="21"/>
      <c r="K67" s="21"/>
      <c r="L67" s="207">
        <f t="shared" si="5"/>
        <v>7654.1712534859662</v>
      </c>
      <c r="M67" s="207">
        <f t="shared" si="6"/>
        <v>8504.6347260955172</v>
      </c>
      <c r="N67" s="207">
        <v>0</v>
      </c>
      <c r="O67" s="207">
        <f>Pernambuco!L171</f>
        <v>693.8286170546985</v>
      </c>
      <c r="P67" s="207">
        <f>Bahia!L150</f>
        <v>2777.6590856120965</v>
      </c>
      <c r="Q67" s="207">
        <f t="shared" si="7"/>
        <v>5033.1470234287226</v>
      </c>
      <c r="R67" s="21">
        <v>0.12230000000000001</v>
      </c>
      <c r="S67" s="207">
        <f t="shared" si="8"/>
        <v>4417.59314246339</v>
      </c>
      <c r="T67" s="207">
        <f t="shared" si="9"/>
        <v>8504.6347260955172</v>
      </c>
      <c r="U67" s="46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</row>
    <row r="68" spans="1:33">
      <c r="A68" s="26">
        <v>1726</v>
      </c>
      <c r="B68" s="207">
        <v>8440</v>
      </c>
      <c r="C68" s="207"/>
      <c r="D68" s="207">
        <v>8613.9</v>
      </c>
      <c r="E68" s="207"/>
      <c r="F68" s="207"/>
      <c r="G68" s="207"/>
      <c r="H68" s="208">
        <f t="shared" si="4"/>
        <v>1164.6989859383814</v>
      </c>
      <c r="I68" s="207"/>
      <c r="J68" s="21"/>
      <c r="K68" s="21"/>
      <c r="L68" s="207">
        <f t="shared" si="5"/>
        <v>9604.6989859383812</v>
      </c>
      <c r="M68" s="207">
        <f t="shared" si="6"/>
        <v>10671.887762153756</v>
      </c>
      <c r="N68" s="207">
        <v>0</v>
      </c>
      <c r="O68" s="207">
        <f>Pernambuco!L172</f>
        <v>289.38550313828711</v>
      </c>
      <c r="P68" s="207">
        <f>Bahia!L151</f>
        <v>4054.018468845723</v>
      </c>
      <c r="Q68" s="207">
        <f t="shared" si="7"/>
        <v>6328.4837901697456</v>
      </c>
      <c r="R68" s="21">
        <v>0.12230000000000001</v>
      </c>
      <c r="S68" s="207">
        <f t="shared" si="8"/>
        <v>5554.5102226319859</v>
      </c>
      <c r="T68" s="207">
        <f t="shared" si="9"/>
        <v>10671.887762153756</v>
      </c>
      <c r="U68" s="46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</row>
    <row r="69" spans="1:33">
      <c r="A69" s="26">
        <v>1727</v>
      </c>
      <c r="B69" s="209">
        <v>7635</v>
      </c>
      <c r="C69" s="209"/>
      <c r="D69" s="207">
        <v>8873.9</v>
      </c>
      <c r="E69" s="207"/>
      <c r="F69" s="207">
        <v>331</v>
      </c>
      <c r="G69" s="207"/>
      <c r="H69" s="208">
        <f t="shared" si="4"/>
        <v>1053.610990241652</v>
      </c>
      <c r="I69" s="207"/>
      <c r="J69" s="21"/>
      <c r="K69" s="21"/>
      <c r="L69" s="207">
        <f t="shared" si="5"/>
        <v>8688.610990241652</v>
      </c>
      <c r="M69" s="207">
        <f t="shared" si="6"/>
        <v>9654.0122113796133</v>
      </c>
      <c r="N69" s="207">
        <v>0</v>
      </c>
      <c r="O69" s="207">
        <f>Pernambuco!L173</f>
        <v>847.53175145100715</v>
      </c>
      <c r="P69" s="207">
        <f>Bahia!L152</f>
        <v>3565.6241654715213</v>
      </c>
      <c r="Q69" s="207">
        <f t="shared" si="7"/>
        <v>5240.8562944570849</v>
      </c>
      <c r="R69" s="21">
        <v>0.12230000000000001</v>
      </c>
      <c r="S69" s="207">
        <f t="shared" si="8"/>
        <v>4599.8995696449838</v>
      </c>
      <c r="T69" s="207">
        <f t="shared" si="9"/>
        <v>9654.0122113796133</v>
      </c>
      <c r="U69" s="46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</row>
    <row r="70" spans="1:33">
      <c r="A70" s="26">
        <v>1728</v>
      </c>
      <c r="B70" s="209">
        <v>8542</v>
      </c>
      <c r="C70" s="209"/>
      <c r="D70" s="207">
        <v>10188.299999999999</v>
      </c>
      <c r="E70" s="207"/>
      <c r="F70" s="207"/>
      <c r="G70" s="207"/>
      <c r="H70" s="208">
        <f t="shared" si="4"/>
        <v>1178.7747319769733</v>
      </c>
      <c r="I70" s="207"/>
      <c r="J70" s="21"/>
      <c r="K70" s="21"/>
      <c r="L70" s="207">
        <f t="shared" si="5"/>
        <v>9720.7747319769733</v>
      </c>
      <c r="M70" s="207">
        <f t="shared" si="6"/>
        <v>10800.860813307749</v>
      </c>
      <c r="N70" s="207">
        <v>0</v>
      </c>
      <c r="O70" s="207">
        <f>Pernambuco!L174</f>
        <v>1371.1631982475355</v>
      </c>
      <c r="P70" s="207">
        <f>Bahia!L153</f>
        <v>4808.7622791158574</v>
      </c>
      <c r="Q70" s="207">
        <f t="shared" si="7"/>
        <v>4620.9353359443558</v>
      </c>
      <c r="R70" s="21">
        <v>0.12230000000000001</v>
      </c>
      <c r="S70" s="207">
        <f t="shared" si="8"/>
        <v>4055.7949443583611</v>
      </c>
      <c r="T70" s="207">
        <f t="shared" si="9"/>
        <v>10800.860813307749</v>
      </c>
      <c r="U70" s="46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</row>
    <row r="71" spans="1:33">
      <c r="A71" s="26">
        <v>1729</v>
      </c>
      <c r="B71" s="208">
        <f>SUM(B$69+B$70+B$73+B$75+B$76)/6</f>
        <v>6746</v>
      </c>
      <c r="C71" s="207"/>
      <c r="D71" s="207">
        <v>6722.0917700487043</v>
      </c>
      <c r="E71" s="207"/>
      <c r="F71" s="207">
        <v>636</v>
      </c>
      <c r="G71" s="207"/>
      <c r="H71" s="208">
        <f t="shared" si="4"/>
        <v>930.93120368961149</v>
      </c>
      <c r="I71" s="207"/>
      <c r="J71" s="21"/>
      <c r="K71" s="21"/>
      <c r="L71" s="207">
        <f t="shared" si="5"/>
        <v>7676.9312036896117</v>
      </c>
      <c r="M71" s="207">
        <f t="shared" si="6"/>
        <v>8529.9235596551243</v>
      </c>
      <c r="N71" s="207">
        <v>0</v>
      </c>
      <c r="O71" s="207">
        <f>Pernambuco!L175</f>
        <v>0</v>
      </c>
      <c r="P71" s="207">
        <f>Bahia!L154</f>
        <v>6175.7110257945978</v>
      </c>
      <c r="Q71" s="207">
        <f t="shared" si="7"/>
        <v>2354.2125338605265</v>
      </c>
      <c r="R71" s="21">
        <v>0.12230000000000001</v>
      </c>
      <c r="S71" s="207">
        <f t="shared" si="8"/>
        <v>2066.292340969384</v>
      </c>
      <c r="T71" s="207">
        <f t="shared" si="9"/>
        <v>8529.9235596551243</v>
      </c>
      <c r="U71" s="46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</row>
    <row r="72" spans="1:33">
      <c r="A72" s="26">
        <v>1730</v>
      </c>
      <c r="B72" s="208">
        <f>SUM(B$69+B$70+B$73+B$75+B$76)/6</f>
        <v>6746</v>
      </c>
      <c r="C72" s="207">
        <f>SUM(B64:B73)</f>
        <v>68557</v>
      </c>
      <c r="D72" s="207">
        <v>2468.0356437541946</v>
      </c>
      <c r="E72" s="207">
        <f>SUM(D64:D73)</f>
        <v>66013.4274138029</v>
      </c>
      <c r="F72" s="207"/>
      <c r="G72" s="207"/>
      <c r="H72" s="207">
        <v>2035</v>
      </c>
      <c r="I72" s="207"/>
      <c r="J72" s="21">
        <f>H72/B72</f>
        <v>0.30166024310702638</v>
      </c>
      <c r="K72" s="21"/>
      <c r="L72" s="207">
        <f t="shared" si="5"/>
        <v>8781</v>
      </c>
      <c r="M72" s="207">
        <f t="shared" si="6"/>
        <v>9756.6666666666661</v>
      </c>
      <c r="N72" s="207">
        <v>0</v>
      </c>
      <c r="O72" s="207">
        <f>Pernambuco!L176</f>
        <v>0</v>
      </c>
      <c r="P72" s="207">
        <f>Bahia!L155</f>
        <v>836.46050523679503</v>
      </c>
      <c r="Q72" s="207">
        <f t="shared" si="7"/>
        <v>8920.2061614298709</v>
      </c>
      <c r="R72" s="21">
        <v>0.12230000000000001</v>
      </c>
      <c r="S72" s="207">
        <f t="shared" si="8"/>
        <v>7829.264947886998</v>
      </c>
      <c r="T72" s="207">
        <f t="shared" si="9"/>
        <v>9756.6666666666661</v>
      </c>
      <c r="U72" s="46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</row>
    <row r="73" spans="1:33">
      <c r="A73" s="26">
        <v>1731</v>
      </c>
      <c r="B73" s="209">
        <v>5808</v>
      </c>
      <c r="C73" s="207"/>
      <c r="D73" s="207">
        <v>5936.6</v>
      </c>
      <c r="E73" s="207"/>
      <c r="F73" s="207"/>
      <c r="G73" s="207"/>
      <c r="H73" s="208">
        <f t="shared" ref="H73:H79" si="10">B73*$K$92</f>
        <v>801.48953913863977</v>
      </c>
      <c r="I73" s="207"/>
      <c r="J73" s="21"/>
      <c r="K73" s="21"/>
      <c r="L73" s="207">
        <f t="shared" si="5"/>
        <v>6609.4895391386399</v>
      </c>
      <c r="M73" s="207">
        <f t="shared" si="6"/>
        <v>7343.8772657095997</v>
      </c>
      <c r="N73" s="207">
        <v>0</v>
      </c>
      <c r="O73" s="207">
        <f>Pernambuco!L177</f>
        <v>303.66146993318483</v>
      </c>
      <c r="P73" s="207">
        <f>Bahia!L156</f>
        <v>2896.3076244031977</v>
      </c>
      <c r="Q73" s="207">
        <f t="shared" si="7"/>
        <v>4143.9081713732176</v>
      </c>
      <c r="R73" s="21">
        <v>0.12230000000000001</v>
      </c>
      <c r="S73" s="207">
        <f t="shared" si="8"/>
        <v>3637.108202014273</v>
      </c>
      <c r="T73" s="207">
        <f t="shared" si="9"/>
        <v>7343.8772657095997</v>
      </c>
      <c r="U73" s="46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</row>
    <row r="74" spans="1:33">
      <c r="A74" s="28">
        <v>1732</v>
      </c>
      <c r="B74" s="208">
        <f>SUM(B$69+B$70+B$73+B$75+B$76)/6</f>
        <v>6746</v>
      </c>
      <c r="C74" s="207"/>
      <c r="D74" s="207">
        <v>2572.811240039427</v>
      </c>
      <c r="E74" s="207"/>
      <c r="F74" s="207"/>
      <c r="G74" s="207"/>
      <c r="H74" s="208">
        <f t="shared" si="10"/>
        <v>930.93120368961149</v>
      </c>
      <c r="I74" s="207"/>
      <c r="J74" s="21"/>
      <c r="K74" s="21"/>
      <c r="L74" s="207">
        <f t="shared" si="5"/>
        <v>7676.9312036896117</v>
      </c>
      <c r="M74" s="207">
        <f t="shared" si="6"/>
        <v>8529.9235596551243</v>
      </c>
      <c r="N74" s="207">
        <v>0</v>
      </c>
      <c r="O74" s="207">
        <f>Pernambuco!L178</f>
        <v>0</v>
      </c>
      <c r="P74" s="207">
        <f>Bahia!L157</f>
        <v>2721.2922569841053</v>
      </c>
      <c r="Q74" s="207">
        <f t="shared" si="7"/>
        <v>5808.6313026710195</v>
      </c>
      <c r="R74" s="21">
        <v>0.12230000000000001</v>
      </c>
      <c r="S74" s="207">
        <f t="shared" si="8"/>
        <v>5098.2356943543537</v>
      </c>
      <c r="T74" s="207">
        <f t="shared" si="9"/>
        <v>8529.9235596551243</v>
      </c>
      <c r="U74" s="46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</row>
    <row r="75" spans="1:33">
      <c r="A75" s="29">
        <v>1733</v>
      </c>
      <c r="B75" s="207">
        <v>8355</v>
      </c>
      <c r="C75" s="207"/>
      <c r="D75" s="207">
        <v>4020.3564472069352</v>
      </c>
      <c r="E75" s="207"/>
      <c r="F75" s="207"/>
      <c r="G75" s="207"/>
      <c r="H75" s="208">
        <f t="shared" si="10"/>
        <v>1152.9691975728883</v>
      </c>
      <c r="I75" s="207"/>
      <c r="J75" s="21"/>
      <c r="K75" s="21"/>
      <c r="L75" s="207">
        <f t="shared" si="5"/>
        <v>9507.9691975728892</v>
      </c>
      <c r="M75" s="207">
        <f t="shared" si="6"/>
        <v>10564.410219525433</v>
      </c>
      <c r="N75" s="207">
        <v>0</v>
      </c>
      <c r="O75" s="207">
        <f>Pernambuco!L179</f>
        <v>0</v>
      </c>
      <c r="P75" s="207">
        <f>Bahia!L158</f>
        <v>4168.1856856359173</v>
      </c>
      <c r="Q75" s="207">
        <f t="shared" si="7"/>
        <v>6396.2245338895154</v>
      </c>
      <c r="R75" s="21">
        <v>0.12230000000000001</v>
      </c>
      <c r="S75" s="207">
        <f t="shared" si="8"/>
        <v>5613.966273394828</v>
      </c>
      <c r="T75" s="207">
        <f t="shared" si="9"/>
        <v>10564.410219525433</v>
      </c>
      <c r="U75" s="46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</row>
    <row r="76" spans="1:33">
      <c r="A76" s="26">
        <v>1734</v>
      </c>
      <c r="B76" s="209">
        <v>10136</v>
      </c>
      <c r="C76" s="209"/>
      <c r="D76" s="207">
        <v>10435.315789473683</v>
      </c>
      <c r="E76" s="207"/>
      <c r="F76" s="207">
        <v>503</v>
      </c>
      <c r="G76" s="207"/>
      <c r="H76" s="208">
        <f t="shared" si="10"/>
        <v>1398.742763207516</v>
      </c>
      <c r="I76" s="207"/>
      <c r="J76" s="21"/>
      <c r="K76" s="21"/>
      <c r="L76" s="207">
        <f t="shared" si="5"/>
        <v>11534.742763207516</v>
      </c>
      <c r="M76" s="207">
        <f t="shared" si="6"/>
        <v>12816.38084800835</v>
      </c>
      <c r="N76" s="207">
        <v>0</v>
      </c>
      <c r="O76" s="207">
        <f>Pernambuco!L180</f>
        <v>979.73922042083484</v>
      </c>
      <c r="P76" s="207">
        <f>Bahia!L159</f>
        <v>4651.1183847343736</v>
      </c>
      <c r="Q76" s="207">
        <f t="shared" si="7"/>
        <v>7185.5232428531417</v>
      </c>
      <c r="R76" s="21">
        <v>0.12230000000000001</v>
      </c>
      <c r="S76" s="207">
        <f t="shared" si="8"/>
        <v>6306.7337502522023</v>
      </c>
      <c r="T76" s="207">
        <f t="shared" si="9"/>
        <v>12816.38084800835</v>
      </c>
      <c r="U76" s="46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</row>
    <row r="77" spans="1:33">
      <c r="A77" s="26">
        <v>1735</v>
      </c>
      <c r="B77" s="209">
        <v>9257</v>
      </c>
      <c r="C77" s="209"/>
      <c r="D77" s="207">
        <v>2740.4867435624051</v>
      </c>
      <c r="E77" s="207"/>
      <c r="F77" s="207"/>
      <c r="G77" s="207"/>
      <c r="H77" s="208">
        <f t="shared" si="10"/>
        <v>1277.4429517572983</v>
      </c>
      <c r="I77" s="207"/>
      <c r="J77" s="21"/>
      <c r="K77" s="21"/>
      <c r="L77" s="207">
        <f t="shared" si="5"/>
        <v>10534.442951757299</v>
      </c>
      <c r="M77" s="207">
        <f t="shared" si="6"/>
        <v>11704.936613063664</v>
      </c>
      <c r="N77" s="207">
        <v>0</v>
      </c>
      <c r="O77" s="207">
        <f>Pernambuco!L181</f>
        <v>0</v>
      </c>
      <c r="P77" s="207">
        <f>Bahia!L160</f>
        <v>2904.2201809734393</v>
      </c>
      <c r="Q77" s="207">
        <f t="shared" si="7"/>
        <v>8800.7164320902248</v>
      </c>
      <c r="R77" s="21">
        <v>0.12230000000000001</v>
      </c>
      <c r="S77" s="207">
        <f t="shared" si="8"/>
        <v>7724.3888124455907</v>
      </c>
      <c r="T77" s="207">
        <f t="shared" si="9"/>
        <v>11704.936613063664</v>
      </c>
      <c r="U77" s="46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</row>
    <row r="78" spans="1:33">
      <c r="A78" s="26">
        <v>1736</v>
      </c>
      <c r="B78" s="209">
        <v>12251</v>
      </c>
      <c r="C78" s="209"/>
      <c r="D78" s="207">
        <v>8388.0793981535044</v>
      </c>
      <c r="E78" s="207"/>
      <c r="F78" s="207"/>
      <c r="G78" s="207"/>
      <c r="H78" s="208">
        <f t="shared" si="10"/>
        <v>1690.6074972430226</v>
      </c>
      <c r="I78" s="207"/>
      <c r="J78" s="21"/>
      <c r="K78" s="21"/>
      <c r="L78" s="207">
        <f t="shared" si="5"/>
        <v>13941.607497243023</v>
      </c>
      <c r="M78" s="207">
        <f t="shared" si="6"/>
        <v>15490.674996936692</v>
      </c>
      <c r="N78" s="207">
        <v>0</v>
      </c>
      <c r="O78" s="207">
        <f>Pernambuco!L182</f>
        <v>776</v>
      </c>
      <c r="P78" s="207">
        <f>Bahia!L161</f>
        <v>5423.3466063165006</v>
      </c>
      <c r="Q78" s="207">
        <f t="shared" si="7"/>
        <v>9291.3283906201905</v>
      </c>
      <c r="R78" s="21">
        <v>0.12230000000000001</v>
      </c>
      <c r="S78" s="207">
        <f t="shared" si="8"/>
        <v>8154.9989284473413</v>
      </c>
      <c r="T78" s="207">
        <f t="shared" si="9"/>
        <v>15490.67499693669</v>
      </c>
      <c r="U78" s="46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</row>
    <row r="79" spans="1:33">
      <c r="A79" s="26">
        <v>1737</v>
      </c>
      <c r="B79" s="209">
        <v>9913</v>
      </c>
      <c r="C79" s="209"/>
      <c r="D79" s="207">
        <v>7742.1915708928918</v>
      </c>
      <c r="E79" s="207"/>
      <c r="F79" s="207"/>
      <c r="G79" s="207"/>
      <c r="H79" s="208">
        <f t="shared" si="10"/>
        <v>1367.9693184368691</v>
      </c>
      <c r="I79" s="207"/>
      <c r="J79" s="21"/>
      <c r="K79" s="21"/>
      <c r="L79" s="207">
        <f t="shared" si="5"/>
        <v>11280.96931843687</v>
      </c>
      <c r="M79" s="207">
        <f t="shared" si="6"/>
        <v>12534.410353818745</v>
      </c>
      <c r="N79" s="207">
        <v>0</v>
      </c>
      <c r="O79" s="207">
        <f>Pernambuco!L183</f>
        <v>746.81167716084724</v>
      </c>
      <c r="P79" s="207">
        <f>Bahia!L162</f>
        <v>4718.6845507856187</v>
      </c>
      <c r="Q79" s="207">
        <f t="shared" si="7"/>
        <v>7068.9141258722784</v>
      </c>
      <c r="R79" s="21">
        <v>0.12230000000000001</v>
      </c>
      <c r="S79" s="207">
        <f t="shared" si="8"/>
        <v>6204.3859282780986</v>
      </c>
      <c r="T79" s="207">
        <f t="shared" si="9"/>
        <v>12534.410353818745</v>
      </c>
      <c r="U79" s="46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</row>
    <row r="80" spans="1:33">
      <c r="A80" s="26">
        <v>1738</v>
      </c>
      <c r="B80" s="209">
        <v>8809</v>
      </c>
      <c r="C80" s="209"/>
      <c r="D80" s="207">
        <v>11771.5</v>
      </c>
      <c r="E80" s="207"/>
      <c r="F80" s="207">
        <v>856</v>
      </c>
      <c r="G80" s="207"/>
      <c r="H80" s="207">
        <v>1793</v>
      </c>
      <c r="I80" s="207"/>
      <c r="J80" s="21">
        <f>H80/B80</f>
        <v>0.20354183221705074</v>
      </c>
      <c r="K80" s="21"/>
      <c r="L80" s="207">
        <f t="shared" si="5"/>
        <v>10602</v>
      </c>
      <c r="M80" s="207">
        <f t="shared" si="6"/>
        <v>11780</v>
      </c>
      <c r="N80" s="207">
        <v>0</v>
      </c>
      <c r="O80" s="207">
        <f>Pernambuco!L184</f>
        <v>3054.4714991762767</v>
      </c>
      <c r="P80" s="207">
        <f>Bahia!L163</f>
        <v>3027.6614477286894</v>
      </c>
      <c r="Q80" s="207">
        <f t="shared" si="7"/>
        <v>5697.867053095034</v>
      </c>
      <c r="R80" s="21">
        <v>0.12230000000000001</v>
      </c>
      <c r="S80" s="207">
        <f t="shared" si="8"/>
        <v>5001.0179125015111</v>
      </c>
      <c r="T80" s="207">
        <f t="shared" si="9"/>
        <v>11780</v>
      </c>
      <c r="U80" s="46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</row>
    <row r="81" spans="1:33">
      <c r="A81" s="26">
        <v>1739</v>
      </c>
      <c r="B81" s="209">
        <v>9498</v>
      </c>
      <c r="C81" s="209"/>
      <c r="D81" s="207">
        <v>5390.357246927073</v>
      </c>
      <c r="E81" s="207"/>
      <c r="F81" s="207"/>
      <c r="G81" s="207"/>
      <c r="H81" s="208">
        <f>B81*$K$92</f>
        <v>1310.7003517112259</v>
      </c>
      <c r="I81" s="207"/>
      <c r="J81" s="21"/>
      <c r="K81" s="21"/>
      <c r="L81" s="207">
        <f t="shared" si="5"/>
        <v>10808.700351711226</v>
      </c>
      <c r="M81" s="207">
        <f t="shared" si="6"/>
        <v>12009.667057456918</v>
      </c>
      <c r="N81" s="207">
        <v>0</v>
      </c>
      <c r="O81" s="207">
        <f>Pernambuco!L185</f>
        <v>1456.2694348327566</v>
      </c>
      <c r="P81" s="207">
        <f>Bahia!L164</f>
        <v>2913.7808737387436</v>
      </c>
      <c r="Q81" s="207">
        <f t="shared" si="7"/>
        <v>7639.616748885418</v>
      </c>
      <c r="R81" s="21">
        <v>0.12230000000000001</v>
      </c>
      <c r="S81" s="207">
        <f t="shared" si="8"/>
        <v>6705.2916204967314</v>
      </c>
      <c r="T81" s="207">
        <f t="shared" si="9"/>
        <v>12009.667057456918</v>
      </c>
      <c r="U81" s="46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</row>
    <row r="82" spans="1:33">
      <c r="A82" s="26">
        <v>1740</v>
      </c>
      <c r="B82" s="209">
        <v>8484</v>
      </c>
      <c r="C82" s="207">
        <f>SUM(B73:B82)</f>
        <v>89257</v>
      </c>
      <c r="D82" s="207">
        <v>8935.5393386545038</v>
      </c>
      <c r="E82" s="207">
        <f>SUM(D73:D82)</f>
        <v>67933.237774910434</v>
      </c>
      <c r="F82" s="207"/>
      <c r="G82" s="207"/>
      <c r="H82" s="208">
        <f>B82*$K$92</f>
        <v>1170.7708763864014</v>
      </c>
      <c r="I82" s="207"/>
      <c r="J82" s="21"/>
      <c r="K82" s="21"/>
      <c r="L82" s="207">
        <f t="shared" si="5"/>
        <v>9654.7708763864011</v>
      </c>
      <c r="M82" s="207">
        <f t="shared" si="6"/>
        <v>10727.52319598489</v>
      </c>
      <c r="N82" s="207">
        <v>0</v>
      </c>
      <c r="O82" s="207">
        <f>Pernambuco!L186</f>
        <v>1842.438551572787</v>
      </c>
      <c r="P82" s="207">
        <f>Bahia!L165</f>
        <v>2603.4927649361025</v>
      </c>
      <c r="Q82" s="207">
        <f t="shared" si="7"/>
        <v>6281.591879476</v>
      </c>
      <c r="R82" s="21">
        <v>0.12230000000000001</v>
      </c>
      <c r="S82" s="207">
        <f t="shared" si="8"/>
        <v>5513.3531926160858</v>
      </c>
      <c r="T82" s="207">
        <f t="shared" si="9"/>
        <v>10727.52319598489</v>
      </c>
      <c r="U82" s="46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</row>
    <row r="83" spans="1:33">
      <c r="A83" s="26">
        <v>1741</v>
      </c>
      <c r="B83" s="209">
        <v>9693</v>
      </c>
      <c r="C83" s="209"/>
      <c r="D83" s="207">
        <v>9136</v>
      </c>
      <c r="E83" s="207"/>
      <c r="F83" s="207">
        <v>700</v>
      </c>
      <c r="G83" s="207"/>
      <c r="H83" s="208">
        <f>B83*$K$92</f>
        <v>1337.6098661967692</v>
      </c>
      <c r="I83" s="207"/>
      <c r="J83" s="21"/>
      <c r="K83" s="21"/>
      <c r="L83" s="207">
        <f t="shared" si="5"/>
        <v>11030.60986619677</v>
      </c>
      <c r="M83" s="207">
        <f t="shared" si="6"/>
        <v>12256.233184663077</v>
      </c>
      <c r="N83" s="207">
        <v>0</v>
      </c>
      <c r="O83" s="207">
        <f>Pernambuco!L187</f>
        <v>1472.2478736330497</v>
      </c>
      <c r="P83" s="207">
        <f>Bahia!L166</f>
        <v>1679.7280599820106</v>
      </c>
      <c r="Q83" s="207">
        <f t="shared" si="7"/>
        <v>9104.2572510480168</v>
      </c>
      <c r="R83" s="21">
        <v>0.12230000000000001</v>
      </c>
      <c r="S83" s="207">
        <f t="shared" si="8"/>
        <v>7990.8065892448449</v>
      </c>
      <c r="T83" s="207">
        <f t="shared" si="9"/>
        <v>12256.233184663077</v>
      </c>
      <c r="U83" s="46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</row>
    <row r="84" spans="1:33">
      <c r="A84" s="26">
        <v>1742</v>
      </c>
      <c r="B84" s="209">
        <v>10484</v>
      </c>
      <c r="C84" s="209"/>
      <c r="D84" s="207">
        <v>13620.6</v>
      </c>
      <c r="E84" s="207"/>
      <c r="F84" s="207">
        <v>898</v>
      </c>
      <c r="G84" s="207"/>
      <c r="H84" s="207">
        <v>898</v>
      </c>
      <c r="I84" s="207"/>
      <c r="J84" s="21">
        <f>H84/B84</f>
        <v>8.5654330408241136E-2</v>
      </c>
      <c r="K84" s="21"/>
      <c r="L84" s="207">
        <f t="shared" si="5"/>
        <v>11382</v>
      </c>
      <c r="M84" s="207">
        <f t="shared" si="6"/>
        <v>12646.666666666666</v>
      </c>
      <c r="N84" s="207">
        <v>0</v>
      </c>
      <c r="O84" s="207">
        <f>Pernambuco!L188</f>
        <v>2571.5865526393395</v>
      </c>
      <c r="P84" s="207">
        <f>Bahia!L167</f>
        <v>3284.2785621706903</v>
      </c>
      <c r="Q84" s="207">
        <f t="shared" si="7"/>
        <v>6790.8015518566363</v>
      </c>
      <c r="R84" s="21">
        <v>0.12230000000000001</v>
      </c>
      <c r="S84" s="207">
        <f t="shared" si="8"/>
        <v>5960.2865220645699</v>
      </c>
      <c r="T84" s="207">
        <f t="shared" si="9"/>
        <v>12646.666666666666</v>
      </c>
      <c r="U84" s="46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</row>
    <row r="85" spans="1:33">
      <c r="A85" s="26">
        <v>1743</v>
      </c>
      <c r="B85" s="209">
        <v>12485</v>
      </c>
      <c r="C85" s="209"/>
      <c r="D85" s="207">
        <v>9151.0232197029454</v>
      </c>
      <c r="E85" s="207"/>
      <c r="F85" s="207"/>
      <c r="G85" s="207"/>
      <c r="H85" s="208">
        <f>B85*$K$92</f>
        <v>1722.8989146256745</v>
      </c>
      <c r="I85" s="207"/>
      <c r="J85" s="21"/>
      <c r="K85" s="21"/>
      <c r="L85" s="207">
        <f t="shared" si="5"/>
        <v>14207.898914625675</v>
      </c>
      <c r="M85" s="207">
        <f t="shared" si="6"/>
        <v>15786.554349584083</v>
      </c>
      <c r="N85" s="207">
        <v>0</v>
      </c>
      <c r="O85" s="207">
        <f>Pernambuco!L189</f>
        <v>1696</v>
      </c>
      <c r="P85" s="207">
        <f>Bahia!L168</f>
        <v>4363.7947534853174</v>
      </c>
      <c r="Q85" s="207">
        <f t="shared" si="7"/>
        <v>9726.7595960987655</v>
      </c>
      <c r="R85" s="21">
        <v>0.12230000000000001</v>
      </c>
      <c r="S85" s="207">
        <f t="shared" si="8"/>
        <v>8537.1768974958868</v>
      </c>
      <c r="T85" s="207">
        <f t="shared" si="9"/>
        <v>15786.554349584083</v>
      </c>
      <c r="U85" s="46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</row>
    <row r="86" spans="1:33">
      <c r="A86" s="26">
        <v>1744</v>
      </c>
      <c r="B86" s="209">
        <v>8849</v>
      </c>
      <c r="C86" s="209"/>
      <c r="D86" s="207">
        <v>15943.5</v>
      </c>
      <c r="E86" s="207"/>
      <c r="F86" s="207"/>
      <c r="G86" s="207"/>
      <c r="H86" s="207">
        <v>1311</v>
      </c>
      <c r="I86" s="207"/>
      <c r="J86" s="21">
        <f>H86/B86</f>
        <v>0.1481523335970166</v>
      </c>
      <c r="K86" s="21"/>
      <c r="L86" s="207">
        <f t="shared" si="5"/>
        <v>10160</v>
      </c>
      <c r="M86" s="207">
        <f t="shared" si="6"/>
        <v>11288.888888888889</v>
      </c>
      <c r="N86" s="207">
        <v>0</v>
      </c>
      <c r="O86" s="207">
        <f>Pernambuco!L190</f>
        <v>3452.877026203535</v>
      </c>
      <c r="P86" s="207">
        <f>Bahia!L169</f>
        <v>4123.6206230353728</v>
      </c>
      <c r="Q86" s="207">
        <f t="shared" si="7"/>
        <v>3712.3912396499809</v>
      </c>
      <c r="R86" s="21">
        <v>0.12230000000000001</v>
      </c>
      <c r="S86" s="207">
        <f t="shared" si="8"/>
        <v>3258.3657910407883</v>
      </c>
      <c r="T86" s="207">
        <f t="shared" si="9"/>
        <v>11288.888888888889</v>
      </c>
      <c r="U86" s="46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</row>
    <row r="87" spans="1:33">
      <c r="A87" s="26">
        <v>1745</v>
      </c>
      <c r="B87" s="209">
        <v>11946</v>
      </c>
      <c r="C87" s="209"/>
      <c r="D87" s="207">
        <v>9178.4478662053061</v>
      </c>
      <c r="E87" s="207"/>
      <c r="F87" s="207"/>
      <c r="G87" s="207"/>
      <c r="H87" s="208">
        <f>B87*$K$92</f>
        <v>1648.5182566374294</v>
      </c>
      <c r="I87" s="207"/>
      <c r="J87" s="21"/>
      <c r="K87" s="21"/>
      <c r="L87" s="207">
        <f t="shared" si="5"/>
        <v>13594.51825663743</v>
      </c>
      <c r="M87" s="207">
        <f t="shared" si="6"/>
        <v>15105.020285152699</v>
      </c>
      <c r="N87" s="207">
        <v>0</v>
      </c>
      <c r="O87" s="207">
        <f>Pernambuco!L191</f>
        <v>1690.8953642384106</v>
      </c>
      <c r="P87" s="207">
        <f>Bahia!L170</f>
        <v>2244.871624971182</v>
      </c>
      <c r="Q87" s="207">
        <f t="shared" si="7"/>
        <v>11169.253295943106</v>
      </c>
      <c r="R87" s="21">
        <v>0.12230000000000001</v>
      </c>
      <c r="S87" s="207">
        <f t="shared" si="8"/>
        <v>9803.2536178492646</v>
      </c>
      <c r="T87" s="207">
        <f t="shared" si="9"/>
        <v>15105.020285152699</v>
      </c>
      <c r="U87" s="46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</row>
    <row r="88" spans="1:33">
      <c r="A88" s="26">
        <v>1746</v>
      </c>
      <c r="B88" s="209">
        <v>10544</v>
      </c>
      <c r="C88" s="209"/>
      <c r="D88" s="207">
        <v>7942.996539792387</v>
      </c>
      <c r="E88" s="207"/>
      <c r="F88" s="207"/>
      <c r="G88" s="207"/>
      <c r="H88" s="208">
        <f>B88*$K$92</f>
        <v>1455.0457473618833</v>
      </c>
      <c r="I88" s="207"/>
      <c r="J88" s="21"/>
      <c r="K88" s="21"/>
      <c r="L88" s="207">
        <f t="shared" si="5"/>
        <v>11999.045747361883</v>
      </c>
      <c r="M88" s="207">
        <f t="shared" si="6"/>
        <v>13332.273052624314</v>
      </c>
      <c r="N88" s="207">
        <v>0</v>
      </c>
      <c r="O88" s="207">
        <f>Pernambuco!L192</f>
        <v>2225.7432867883995</v>
      </c>
      <c r="P88" s="207">
        <f>Bahia!L171</f>
        <v>2435.1770818496097</v>
      </c>
      <c r="Q88" s="207">
        <f t="shared" si="7"/>
        <v>8671.3526839863043</v>
      </c>
      <c r="R88" s="21">
        <v>0.12230000000000001</v>
      </c>
      <c r="S88" s="207">
        <f t="shared" si="8"/>
        <v>7610.8462507347795</v>
      </c>
      <c r="T88" s="207">
        <f t="shared" si="9"/>
        <v>13332.273052624314</v>
      </c>
      <c r="U88" s="46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</row>
    <row r="89" spans="1:33">
      <c r="A89" s="26">
        <v>1747</v>
      </c>
      <c r="B89" s="209">
        <v>10112</v>
      </c>
      <c r="C89" s="209"/>
      <c r="D89" s="207">
        <v>12839.34948096886</v>
      </c>
      <c r="E89" s="207"/>
      <c r="F89" s="207">
        <v>1752</v>
      </c>
      <c r="G89" s="207"/>
      <c r="H89" s="207">
        <v>963</v>
      </c>
      <c r="I89" s="207"/>
      <c r="J89" s="21">
        <f>H89/B89</f>
        <v>9.5233386075949361E-2</v>
      </c>
      <c r="K89" s="21"/>
      <c r="L89" s="207">
        <f t="shared" si="5"/>
        <v>11075</v>
      </c>
      <c r="M89" s="207">
        <f t="shared" si="6"/>
        <v>12305.555555555555</v>
      </c>
      <c r="N89" s="207">
        <v>0</v>
      </c>
      <c r="O89" s="207">
        <f>Pernambuco!L193</f>
        <v>1915.1071565250672</v>
      </c>
      <c r="P89" s="207">
        <f>Bahia!L172</f>
        <v>5066.1006365040612</v>
      </c>
      <c r="Q89" s="207">
        <f t="shared" si="7"/>
        <v>5324.3477625264259</v>
      </c>
      <c r="R89" s="21">
        <v>0.12230000000000001</v>
      </c>
      <c r="S89" s="207">
        <f t="shared" si="8"/>
        <v>4673.1800311694442</v>
      </c>
      <c r="T89" s="207">
        <f t="shared" si="9"/>
        <v>12305.555555555555</v>
      </c>
      <c r="U89" s="46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</row>
    <row r="90" spans="1:33">
      <c r="A90" s="26">
        <v>1748</v>
      </c>
      <c r="B90" s="209">
        <v>11926</v>
      </c>
      <c r="C90" s="209"/>
      <c r="D90" s="207">
        <v>14305.5</v>
      </c>
      <c r="E90" s="207"/>
      <c r="F90" s="207">
        <v>418.5</v>
      </c>
      <c r="G90" s="207"/>
      <c r="H90" s="207">
        <v>328</v>
      </c>
      <c r="I90" s="207"/>
      <c r="J90" s="21">
        <f>H90/B90</f>
        <v>2.7502934764380347E-2</v>
      </c>
      <c r="K90" s="21"/>
      <c r="L90" s="207">
        <f t="shared" si="5"/>
        <v>12254</v>
      </c>
      <c r="M90" s="207">
        <f t="shared" si="6"/>
        <v>13615.555555555555</v>
      </c>
      <c r="N90" s="207">
        <v>0</v>
      </c>
      <c r="O90" s="207">
        <f>Pernambuco!L194</f>
        <v>3323.351223112611</v>
      </c>
      <c r="P90" s="207">
        <f>Bahia!L173</f>
        <v>3827.7551604522359</v>
      </c>
      <c r="Q90" s="207">
        <f t="shared" si="7"/>
        <v>6464.4491719907073</v>
      </c>
      <c r="R90" s="21">
        <v>0.12230000000000001</v>
      </c>
      <c r="S90" s="207">
        <f t="shared" si="8"/>
        <v>5673.8470382562436</v>
      </c>
      <c r="T90" s="207">
        <f t="shared" si="9"/>
        <v>13615.555555555555</v>
      </c>
      <c r="U90" s="46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</row>
    <row r="91" spans="1:33">
      <c r="A91" s="26">
        <v>1749</v>
      </c>
      <c r="B91" s="209">
        <v>9675</v>
      </c>
      <c r="C91" s="209"/>
      <c r="D91" s="207">
        <v>11501.9</v>
      </c>
      <c r="E91" s="207"/>
      <c r="F91" s="207">
        <v>2614</v>
      </c>
      <c r="G91" s="207"/>
      <c r="H91" s="207">
        <v>916</v>
      </c>
      <c r="I91" s="207"/>
      <c r="J91" s="21">
        <f>H91/B91</f>
        <v>9.4677002583979333E-2</v>
      </c>
      <c r="K91" s="21"/>
      <c r="L91" s="207">
        <f t="shared" si="5"/>
        <v>10591</v>
      </c>
      <c r="M91" s="207">
        <f t="shared" si="6"/>
        <v>11767.777777777777</v>
      </c>
      <c r="N91" s="207">
        <v>0</v>
      </c>
      <c r="O91" s="207">
        <f>Pernambuco!L195</f>
        <v>2758.0413043478261</v>
      </c>
      <c r="P91" s="207">
        <f>Bahia!L174</f>
        <v>6294.516575310583</v>
      </c>
      <c r="Q91" s="207">
        <f t="shared" si="7"/>
        <v>2715.2198981193687</v>
      </c>
      <c r="R91" s="21">
        <v>0.12230000000000001</v>
      </c>
      <c r="S91" s="207">
        <f t="shared" si="8"/>
        <v>2383.1485045793702</v>
      </c>
      <c r="T91" s="207">
        <f t="shared" si="9"/>
        <v>11767.777777777777</v>
      </c>
      <c r="U91" s="46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</row>
    <row r="92" spans="1:33">
      <c r="A92" s="26">
        <v>1750</v>
      </c>
      <c r="B92" s="209">
        <v>11548</v>
      </c>
      <c r="C92" s="207">
        <f>SUM(B83:B92)</f>
        <v>107262</v>
      </c>
      <c r="D92" s="207">
        <v>9212.918960699164</v>
      </c>
      <c r="E92" s="207">
        <f>SUM(D83:D92)</f>
        <v>112832.23606736865</v>
      </c>
      <c r="F92" s="207">
        <v>6279.7279279807635</v>
      </c>
      <c r="G92" s="207"/>
      <c r="H92" s="207">
        <v>1704</v>
      </c>
      <c r="I92" s="207"/>
      <c r="J92" s="21">
        <f>H92/B92</f>
        <v>0.14755801870453758</v>
      </c>
      <c r="K92" s="21">
        <f>SUM(J72:J92)/8</f>
        <v>0.13799751018227269</v>
      </c>
      <c r="L92" s="207">
        <f t="shared" si="5"/>
        <v>13252</v>
      </c>
      <c r="M92" s="207">
        <f t="shared" si="6"/>
        <v>14724.444444444443</v>
      </c>
      <c r="N92" s="207">
        <v>0</v>
      </c>
      <c r="O92" s="207">
        <f>Pernambuco!L196</f>
        <v>3221.1246838025295</v>
      </c>
      <c r="P92" s="207">
        <f>Bahia!L175</f>
        <v>9674.070796110067</v>
      </c>
      <c r="Q92" s="207">
        <f t="shared" si="7"/>
        <v>1829.2489645318474</v>
      </c>
      <c r="R92" s="21">
        <v>0.12230000000000001</v>
      </c>
      <c r="S92" s="207">
        <f t="shared" si="8"/>
        <v>1605.5318161696025</v>
      </c>
      <c r="T92" s="207">
        <f t="shared" si="9"/>
        <v>14724.444444444443</v>
      </c>
      <c r="U92" s="46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</row>
    <row r="93" spans="1:33">
      <c r="A93" s="26">
        <v>1751</v>
      </c>
      <c r="B93" s="209">
        <v>8869</v>
      </c>
      <c r="C93" s="209"/>
      <c r="D93" s="207">
        <v>6040.5549517288955</v>
      </c>
      <c r="E93" s="207"/>
      <c r="F93" s="207">
        <v>597.19661016949158</v>
      </c>
      <c r="G93" s="207"/>
      <c r="H93" s="207">
        <v>1378</v>
      </c>
      <c r="I93" s="207"/>
      <c r="J93" s="21"/>
      <c r="K93" s="21"/>
      <c r="L93" s="207">
        <f t="shared" si="5"/>
        <v>10247</v>
      </c>
      <c r="M93" s="207">
        <f t="shared" si="6"/>
        <v>11385.555555555555</v>
      </c>
      <c r="N93" s="207">
        <v>0</v>
      </c>
      <c r="O93" s="207">
        <f>Pernambuco!L197</f>
        <v>1538.9614074914871</v>
      </c>
      <c r="P93" s="207">
        <f>Bahia!L176</f>
        <v>2696.6593899550908</v>
      </c>
      <c r="Q93" s="207">
        <f t="shared" si="7"/>
        <v>7149.9347581089769</v>
      </c>
      <c r="R93" s="21">
        <v>0.1149</v>
      </c>
      <c r="S93" s="207">
        <f t="shared" si="8"/>
        <v>6328.4072544022556</v>
      </c>
      <c r="T93" s="207">
        <f t="shared" si="9"/>
        <v>11385.555555555555</v>
      </c>
      <c r="U93" s="46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</row>
    <row r="94" spans="1:33">
      <c r="A94" s="26">
        <v>1752</v>
      </c>
      <c r="B94" s="209">
        <v>10616</v>
      </c>
      <c r="C94" s="209"/>
      <c r="D94" s="207">
        <v>6203.0438264738586</v>
      </c>
      <c r="E94" s="207"/>
      <c r="F94" s="207">
        <v>1241.0999999999999</v>
      </c>
      <c r="G94" s="207"/>
      <c r="H94" s="207">
        <v>1921</v>
      </c>
      <c r="I94" s="207"/>
      <c r="J94" s="21"/>
      <c r="K94" s="21"/>
      <c r="L94" s="207">
        <f t="shared" si="5"/>
        <v>12537</v>
      </c>
      <c r="M94" s="207">
        <f t="shared" si="6"/>
        <v>13930</v>
      </c>
      <c r="N94" s="207">
        <v>0</v>
      </c>
      <c r="O94" s="207">
        <f>Pernambuco!L198</f>
        <v>1734.2638696939782</v>
      </c>
      <c r="P94" s="207">
        <f>Bahia!L177</f>
        <v>4191.6487406801925</v>
      </c>
      <c r="Q94" s="207">
        <f t="shared" si="7"/>
        <v>8004.087389625829</v>
      </c>
      <c r="R94" s="21">
        <v>0.1149</v>
      </c>
      <c r="S94" s="207">
        <f t="shared" si="8"/>
        <v>7084.4177485578211</v>
      </c>
      <c r="T94" s="207">
        <f t="shared" si="9"/>
        <v>13930</v>
      </c>
      <c r="U94" s="46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</row>
    <row r="95" spans="1:33">
      <c r="A95" s="26">
        <v>1753</v>
      </c>
      <c r="B95" s="209">
        <v>10152</v>
      </c>
      <c r="C95" s="209"/>
      <c r="D95" s="207">
        <v>5964.2177945088042</v>
      </c>
      <c r="E95" s="207"/>
      <c r="F95" s="207">
        <v>3544.1</v>
      </c>
      <c r="G95" s="207"/>
      <c r="H95" s="207">
        <v>2819</v>
      </c>
      <c r="I95" s="207"/>
      <c r="J95" s="21"/>
      <c r="K95" s="21"/>
      <c r="L95" s="207">
        <f t="shared" si="5"/>
        <v>12971</v>
      </c>
      <c r="M95" s="207">
        <f t="shared" si="6"/>
        <v>14412.222222222223</v>
      </c>
      <c r="N95" s="207">
        <v>0</v>
      </c>
      <c r="O95" s="207">
        <f>Pernambuco!L199</f>
        <v>2660.8928207739309</v>
      </c>
      <c r="P95" s="207">
        <f>Bahia!L178</f>
        <v>4495.3925366948988</v>
      </c>
      <c r="Q95" s="207">
        <f t="shared" si="7"/>
        <v>7255.9368647533929</v>
      </c>
      <c r="R95" s="21">
        <v>0.1149</v>
      </c>
      <c r="S95" s="207">
        <f t="shared" si="8"/>
        <v>6422.2297189932278</v>
      </c>
      <c r="T95" s="207">
        <f t="shared" si="9"/>
        <v>14412.222222222223</v>
      </c>
      <c r="U95" s="46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</row>
    <row r="96" spans="1:33">
      <c r="A96" s="26">
        <v>1754</v>
      </c>
      <c r="B96" s="209">
        <v>9643</v>
      </c>
      <c r="C96" s="209"/>
      <c r="D96" s="207">
        <v>5274.1863124752554</v>
      </c>
      <c r="E96" s="207"/>
      <c r="F96" s="207">
        <v>1068.5930904256927</v>
      </c>
      <c r="G96" s="207"/>
      <c r="H96" s="207">
        <v>2787</v>
      </c>
      <c r="I96" s="207"/>
      <c r="J96" s="21"/>
      <c r="K96" s="21"/>
      <c r="L96" s="207">
        <f t="shared" si="5"/>
        <v>12430</v>
      </c>
      <c r="M96" s="207">
        <f t="shared" si="6"/>
        <v>13811.111111111111</v>
      </c>
      <c r="N96" s="207">
        <v>0</v>
      </c>
      <c r="O96" s="207">
        <f>Pernambuco!L200</f>
        <v>1308.0610946117947</v>
      </c>
      <c r="P96" s="207">
        <f>Bahia!L179</f>
        <v>2530.9625826402098</v>
      </c>
      <c r="Q96" s="207">
        <f t="shared" si="7"/>
        <v>9972.0874338591057</v>
      </c>
      <c r="R96" s="21">
        <v>0.1149</v>
      </c>
      <c r="S96" s="207">
        <f t="shared" si="8"/>
        <v>8826.294587708695</v>
      </c>
      <c r="T96" s="207">
        <f t="shared" si="9"/>
        <v>13811.111111111109</v>
      </c>
      <c r="U96" s="46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</row>
    <row r="97" spans="1:33">
      <c r="A97" s="26">
        <v>1755</v>
      </c>
      <c r="B97" s="209">
        <v>9220</v>
      </c>
      <c r="C97" s="209"/>
      <c r="D97" s="207">
        <v>4341.0734327505907</v>
      </c>
      <c r="E97" s="207"/>
      <c r="F97" s="207">
        <v>1152.7141242937853</v>
      </c>
      <c r="G97" s="207"/>
      <c r="H97" s="207">
        <v>2196</v>
      </c>
      <c r="I97" s="207"/>
      <c r="J97" s="21"/>
      <c r="K97" s="21"/>
      <c r="L97" s="207">
        <f t="shared" si="5"/>
        <v>11416</v>
      </c>
      <c r="M97" s="207">
        <f t="shared" si="6"/>
        <v>12684.444444444443</v>
      </c>
      <c r="N97" s="207">
        <v>0</v>
      </c>
      <c r="O97" s="207">
        <f>Pernambuco!L201</f>
        <v>1545.1336375488918</v>
      </c>
      <c r="P97" s="207">
        <f>Bahia!L180</f>
        <v>2328.0649504050912</v>
      </c>
      <c r="Q97" s="207">
        <f t="shared" si="7"/>
        <v>8811.2458564904609</v>
      </c>
      <c r="R97" s="21">
        <v>0.1149</v>
      </c>
      <c r="S97" s="207">
        <f t="shared" si="8"/>
        <v>7798.8337075797072</v>
      </c>
      <c r="T97" s="207">
        <f t="shared" si="9"/>
        <v>12684.444444444443</v>
      </c>
      <c r="U97" s="46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</row>
    <row r="98" spans="1:33">
      <c r="A98" s="26">
        <v>1756</v>
      </c>
      <c r="B98" s="209">
        <v>10803</v>
      </c>
      <c r="C98" s="209"/>
      <c r="D98" s="207">
        <v>6550.8096256684476</v>
      </c>
      <c r="E98" s="207"/>
      <c r="F98" s="207">
        <v>605.20000000000005</v>
      </c>
      <c r="G98" s="207"/>
      <c r="H98" s="207">
        <v>2541</v>
      </c>
      <c r="I98" s="207"/>
      <c r="J98" s="21"/>
      <c r="K98" s="21"/>
      <c r="L98" s="207">
        <f t="shared" si="5"/>
        <v>13344</v>
      </c>
      <c r="M98" s="207">
        <f t="shared" si="6"/>
        <v>14826.666666666666</v>
      </c>
      <c r="N98" s="207">
        <f>Amazonia!M70</f>
        <v>170.5170517051705</v>
      </c>
      <c r="O98" s="207">
        <f>Pernambuco!L202</f>
        <v>1988.7071029529129</v>
      </c>
      <c r="P98" s="207">
        <f>Bahia!L181</f>
        <v>1911.8190921640139</v>
      </c>
      <c r="Q98" s="207">
        <f t="shared" si="7"/>
        <v>10755.623419844569</v>
      </c>
      <c r="R98" s="21">
        <v>0.1149</v>
      </c>
      <c r="S98" s="207">
        <f t="shared" si="8"/>
        <v>9519.8022889044278</v>
      </c>
      <c r="T98" s="207">
        <f t="shared" si="9"/>
        <v>14826.666666666666</v>
      </c>
      <c r="U98" s="46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</row>
    <row r="99" spans="1:33">
      <c r="A99" s="26">
        <v>1757</v>
      </c>
      <c r="B99" s="209">
        <v>10764</v>
      </c>
      <c r="C99" s="209"/>
      <c r="D99" s="207">
        <v>5575.3798027765915</v>
      </c>
      <c r="E99" s="207"/>
      <c r="F99" s="207">
        <v>252.9</v>
      </c>
      <c r="G99" s="207"/>
      <c r="H99" s="207">
        <v>1461</v>
      </c>
      <c r="I99" s="207"/>
      <c r="J99" s="21"/>
      <c r="K99" s="21"/>
      <c r="L99" s="207">
        <f t="shared" si="5"/>
        <v>12225</v>
      </c>
      <c r="M99" s="207">
        <f t="shared" si="6"/>
        <v>13583.333333333332</v>
      </c>
      <c r="N99" s="207">
        <f>Amazonia!M71</f>
        <v>416.94169416941685</v>
      </c>
      <c r="O99" s="207">
        <f>Pernambuco!L203</f>
        <v>1758.0174418604649</v>
      </c>
      <c r="P99" s="207">
        <f>Bahia!L182</f>
        <v>1631.4806461912119</v>
      </c>
      <c r="Q99" s="207">
        <f t="shared" si="7"/>
        <v>9776.8935511122381</v>
      </c>
      <c r="R99" s="21">
        <v>0.1149</v>
      </c>
      <c r="S99" s="207">
        <f t="shared" si="8"/>
        <v>8653.5284820894412</v>
      </c>
      <c r="T99" s="207">
        <f t="shared" si="9"/>
        <v>13583.333333333332</v>
      </c>
      <c r="U99" s="46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</row>
    <row r="100" spans="1:33">
      <c r="A100" s="26">
        <v>1758</v>
      </c>
      <c r="B100" s="209">
        <v>10038</v>
      </c>
      <c r="C100" s="209"/>
      <c r="D100" s="207">
        <v>11835.8</v>
      </c>
      <c r="E100" s="207"/>
      <c r="F100" s="207">
        <v>296.7</v>
      </c>
      <c r="G100" s="207"/>
      <c r="H100" s="207">
        <v>2419</v>
      </c>
      <c r="I100" s="207"/>
      <c r="J100" s="21"/>
      <c r="K100" s="21"/>
      <c r="L100" s="207">
        <f t="shared" si="5"/>
        <v>12457</v>
      </c>
      <c r="M100" s="207">
        <f t="shared" si="6"/>
        <v>13841.111111111111</v>
      </c>
      <c r="N100" s="207">
        <f>Amazonia!M72</f>
        <v>913.09130913091303</v>
      </c>
      <c r="O100" s="207">
        <f>Pernambuco!L204</f>
        <v>3346.048951048951</v>
      </c>
      <c r="P100" s="207">
        <f>Bahia!L183</f>
        <v>1521.6347249838725</v>
      </c>
      <c r="Q100" s="207">
        <f t="shared" si="7"/>
        <v>8060.336125947375</v>
      </c>
      <c r="R100" s="21">
        <v>0.1149</v>
      </c>
      <c r="S100" s="207">
        <f t="shared" si="8"/>
        <v>7134.2035050760214</v>
      </c>
      <c r="T100" s="207">
        <f t="shared" si="9"/>
        <v>13841.111111111111</v>
      </c>
      <c r="U100" s="46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</row>
    <row r="101" spans="1:33">
      <c r="A101" s="26">
        <v>1759</v>
      </c>
      <c r="B101" s="209">
        <v>10152</v>
      </c>
      <c r="C101" s="209"/>
      <c r="D101" s="207">
        <v>7096.9513368983953</v>
      </c>
      <c r="E101" s="207"/>
      <c r="F101" s="207"/>
      <c r="G101" s="207"/>
      <c r="H101" s="207">
        <v>3412</v>
      </c>
      <c r="I101" s="207"/>
      <c r="J101" s="21"/>
      <c r="K101" s="21"/>
      <c r="L101" s="207">
        <f t="shared" si="5"/>
        <v>13564</v>
      </c>
      <c r="M101" s="207">
        <f t="shared" si="6"/>
        <v>15071.111111111111</v>
      </c>
      <c r="N101" s="207">
        <f>Amazonia!M73</f>
        <v>415.84158415841574</v>
      </c>
      <c r="O101" s="207">
        <f>Pernambuco!L205</f>
        <v>2982</v>
      </c>
      <c r="P101" s="207">
        <f>Bahia!L184</f>
        <v>1877.731324374211</v>
      </c>
      <c r="Q101" s="207">
        <f t="shared" si="7"/>
        <v>9795.5382025784857</v>
      </c>
      <c r="R101" s="21">
        <v>0.1149</v>
      </c>
      <c r="S101" s="207">
        <f t="shared" si="8"/>
        <v>8670.0308631022181</v>
      </c>
      <c r="T101" s="207">
        <f t="shared" si="9"/>
        <v>15071.111111111113</v>
      </c>
      <c r="U101" s="46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</row>
    <row r="102" spans="1:33">
      <c r="A102" s="26">
        <v>1760</v>
      </c>
      <c r="B102" s="207">
        <v>8211</v>
      </c>
      <c r="C102" s="207">
        <f>SUM(B93:B102)</f>
        <v>98468</v>
      </c>
      <c r="D102" s="207">
        <v>7396.5656535725466</v>
      </c>
      <c r="E102" s="207">
        <f>SUM(D93:D102)</f>
        <v>66278.582736853394</v>
      </c>
      <c r="F102" s="207">
        <v>549.6</v>
      </c>
      <c r="G102" s="207">
        <f>SUM(F93:F102)</f>
        <v>9308.1038248889708</v>
      </c>
      <c r="H102" s="207">
        <v>2507</v>
      </c>
      <c r="I102" s="207">
        <f>SUM(H93:H102)</f>
        <v>23441</v>
      </c>
      <c r="J102" s="21"/>
      <c r="K102" s="21"/>
      <c r="L102" s="207">
        <f t="shared" si="5"/>
        <v>10718</v>
      </c>
      <c r="M102" s="207">
        <f t="shared" si="6"/>
        <v>11908.888888888889</v>
      </c>
      <c r="N102" s="207">
        <f>Amazonia!M74</f>
        <v>0</v>
      </c>
      <c r="O102" s="207">
        <f>Pernambuco!L206</f>
        <v>2509</v>
      </c>
      <c r="P102" s="207">
        <f>Bahia!L185</f>
        <v>2147.2526838749081</v>
      </c>
      <c r="Q102" s="207">
        <f t="shared" si="7"/>
        <v>7252.6362050139805</v>
      </c>
      <c r="R102" s="21">
        <v>0.1149</v>
      </c>
      <c r="S102" s="207">
        <f t="shared" si="8"/>
        <v>6419.3083050578743</v>
      </c>
      <c r="T102" s="207">
        <f t="shared" si="9"/>
        <v>11908.888888888889</v>
      </c>
      <c r="U102" s="46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</row>
    <row r="103" spans="1:33">
      <c r="A103" s="26">
        <v>1761</v>
      </c>
      <c r="B103" s="207">
        <v>8226</v>
      </c>
      <c r="C103" s="207"/>
      <c r="D103" s="207">
        <v>4227.9479440466475</v>
      </c>
      <c r="E103" s="207"/>
      <c r="F103" s="207"/>
      <c r="G103" s="207"/>
      <c r="H103" s="207">
        <v>3940</v>
      </c>
      <c r="I103" s="207"/>
      <c r="J103" s="21"/>
      <c r="K103" s="21"/>
      <c r="L103" s="207">
        <f t="shared" si="5"/>
        <v>12166</v>
      </c>
      <c r="M103" s="207">
        <f t="shared" si="6"/>
        <v>13517.777777777777</v>
      </c>
      <c r="N103" s="207">
        <f>Amazonia!M75</f>
        <v>0</v>
      </c>
      <c r="O103" s="207">
        <f>Pernambuco!L207</f>
        <v>2308</v>
      </c>
      <c r="P103" s="207">
        <f>Bahia!L186</f>
        <v>1398.8218577016944</v>
      </c>
      <c r="Q103" s="207">
        <f t="shared" si="7"/>
        <v>9810.9559200760832</v>
      </c>
      <c r="R103" s="21">
        <v>0.1149</v>
      </c>
      <c r="S103" s="207">
        <f t="shared" si="8"/>
        <v>8683.6770848593405</v>
      </c>
      <c r="T103" s="207">
        <f t="shared" si="9"/>
        <v>13517.777777777777</v>
      </c>
      <c r="U103" s="46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</row>
    <row r="104" spans="1:33">
      <c r="A104" s="26">
        <v>1762</v>
      </c>
      <c r="B104" s="207">
        <v>8436</v>
      </c>
      <c r="C104" s="207"/>
      <c r="D104" s="207">
        <v>10246.299999999999</v>
      </c>
      <c r="E104" s="207"/>
      <c r="F104" s="207"/>
      <c r="G104" s="207"/>
      <c r="H104" s="207">
        <v>4180</v>
      </c>
      <c r="I104" s="207"/>
      <c r="J104" s="21"/>
      <c r="K104" s="21"/>
      <c r="L104" s="207">
        <f t="shared" si="5"/>
        <v>12616</v>
      </c>
      <c r="M104" s="207">
        <f t="shared" si="6"/>
        <v>14017.777777777777</v>
      </c>
      <c r="N104" s="207">
        <f>Amazonia!M76</f>
        <v>1751.581555254347</v>
      </c>
      <c r="O104" s="207">
        <f>Pernambuco!L208</f>
        <v>2780</v>
      </c>
      <c r="P104" s="207">
        <f>Bahia!L187</f>
        <v>1428.0461991434545</v>
      </c>
      <c r="Q104" s="207">
        <f t="shared" si="7"/>
        <v>8058.1500233799761</v>
      </c>
      <c r="R104" s="21">
        <v>0.1149</v>
      </c>
      <c r="S104" s="207">
        <f t="shared" si="8"/>
        <v>7132.2685856936168</v>
      </c>
      <c r="T104" s="207">
        <f t="shared" si="9"/>
        <v>14017.777777777777</v>
      </c>
      <c r="U104" s="46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</row>
    <row r="105" spans="1:33">
      <c r="A105" s="26">
        <v>1763</v>
      </c>
      <c r="B105" s="207">
        <v>7634</v>
      </c>
      <c r="C105" s="207"/>
      <c r="D105" s="207">
        <v>8061.2</v>
      </c>
      <c r="E105" s="207"/>
      <c r="F105" s="207">
        <v>378</v>
      </c>
      <c r="G105" s="207"/>
      <c r="H105" s="207">
        <v>3445</v>
      </c>
      <c r="I105" s="207"/>
      <c r="J105" s="21"/>
      <c r="K105" s="21"/>
      <c r="L105" s="207">
        <f t="shared" si="5"/>
        <v>11079</v>
      </c>
      <c r="M105" s="207">
        <f t="shared" si="6"/>
        <v>12310</v>
      </c>
      <c r="N105" s="207">
        <f>Amazonia!M77</f>
        <v>0</v>
      </c>
      <c r="O105" s="207">
        <f>Pernambuco!L209</f>
        <v>3335.8610709117224</v>
      </c>
      <c r="P105" s="207">
        <f>Bahia!L188</f>
        <v>1308.3963778643879</v>
      </c>
      <c r="Q105" s="207">
        <f t="shared" si="7"/>
        <v>7665.7425512238897</v>
      </c>
      <c r="R105" s="21">
        <v>0.1149</v>
      </c>
      <c r="S105" s="207">
        <f t="shared" si="8"/>
        <v>6784.9487320882645</v>
      </c>
      <c r="T105" s="207">
        <f t="shared" si="9"/>
        <v>12310</v>
      </c>
      <c r="U105" s="46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</row>
    <row r="106" spans="1:33">
      <c r="A106" s="26">
        <v>1764</v>
      </c>
      <c r="B106" s="207">
        <v>7648</v>
      </c>
      <c r="C106" s="207"/>
      <c r="D106" s="207">
        <v>7746.1</v>
      </c>
      <c r="E106" s="207"/>
      <c r="F106" s="207"/>
      <c r="G106" s="207"/>
      <c r="H106" s="207">
        <v>3867</v>
      </c>
      <c r="I106" s="207"/>
      <c r="J106" s="21"/>
      <c r="K106" s="21"/>
      <c r="L106" s="207">
        <f t="shared" si="5"/>
        <v>11515</v>
      </c>
      <c r="M106" s="207">
        <f t="shared" si="6"/>
        <v>12794.444444444443</v>
      </c>
      <c r="N106" s="207">
        <f>Amazonia!M78</f>
        <v>760.17601760176012</v>
      </c>
      <c r="O106" s="207">
        <f>Pernambuco!L210</f>
        <v>2306</v>
      </c>
      <c r="P106" s="207">
        <f>Bahia!L189</f>
        <v>834.07684945494748</v>
      </c>
      <c r="Q106" s="207">
        <f t="shared" si="7"/>
        <v>8894.1915773877354</v>
      </c>
      <c r="R106" s="21">
        <v>0.1149</v>
      </c>
      <c r="S106" s="207">
        <f t="shared" si="8"/>
        <v>7872.2489651458845</v>
      </c>
      <c r="T106" s="207">
        <f t="shared" si="9"/>
        <v>12794.444444444443</v>
      </c>
      <c r="U106" s="46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</row>
    <row r="107" spans="1:33">
      <c r="A107" s="26">
        <v>1765</v>
      </c>
      <c r="B107" s="207">
        <v>11071</v>
      </c>
      <c r="C107" s="207"/>
      <c r="D107" s="207">
        <v>11650.4</v>
      </c>
      <c r="E107" s="207"/>
      <c r="F107" s="207">
        <v>212.42937853107344</v>
      </c>
      <c r="G107" s="207"/>
      <c r="H107" s="207">
        <v>6183</v>
      </c>
      <c r="I107" s="207"/>
      <c r="J107" s="21"/>
      <c r="K107" s="21"/>
      <c r="L107" s="207">
        <f t="shared" si="5"/>
        <v>17254</v>
      </c>
      <c r="M107" s="207">
        <f t="shared" si="6"/>
        <v>19171.111111111109</v>
      </c>
      <c r="N107" s="207">
        <f>Amazonia!M79</f>
        <v>1192.5192519251925</v>
      </c>
      <c r="O107" s="207">
        <f>Pernambuco!L211</f>
        <v>3223.508328192474</v>
      </c>
      <c r="P107" s="207">
        <f>Bahia!L190</f>
        <v>1734.9067385481419</v>
      </c>
      <c r="Q107" s="207">
        <f t="shared" si="7"/>
        <v>13020.176792445302</v>
      </c>
      <c r="R107" s="21">
        <v>0.1149</v>
      </c>
      <c r="S107" s="207">
        <f t="shared" si="8"/>
        <v>11524.158478993337</v>
      </c>
      <c r="T107" s="207">
        <f t="shared" si="9"/>
        <v>19171.111111111109</v>
      </c>
      <c r="U107" s="46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</row>
    <row r="108" spans="1:33">
      <c r="A108" s="26">
        <v>1766</v>
      </c>
      <c r="B108" s="207">
        <v>9333</v>
      </c>
      <c r="C108" s="207"/>
      <c r="D108" s="207">
        <v>11780</v>
      </c>
      <c r="E108" s="207"/>
      <c r="F108" s="207">
        <v>911.28050092147782</v>
      </c>
      <c r="G108" s="207"/>
      <c r="H108" s="207">
        <v>5160</v>
      </c>
      <c r="I108" s="207"/>
      <c r="J108" s="21"/>
      <c r="K108" s="21"/>
      <c r="L108" s="207">
        <f t="shared" si="5"/>
        <v>14493</v>
      </c>
      <c r="M108" s="207">
        <f t="shared" si="6"/>
        <v>16103.333333333332</v>
      </c>
      <c r="N108" s="207">
        <f>Amazonia!M80</f>
        <v>0</v>
      </c>
      <c r="O108" s="207">
        <f>Pernambuco!L212</f>
        <v>2765.5063164287881</v>
      </c>
      <c r="P108" s="207">
        <f>Bahia!L191</f>
        <v>4982.6898009141187</v>
      </c>
      <c r="Q108" s="207">
        <f t="shared" si="7"/>
        <v>8355.1372159904258</v>
      </c>
      <c r="R108" s="21">
        <v>0.1149</v>
      </c>
      <c r="S108" s="207">
        <f t="shared" si="8"/>
        <v>7395.1319498731254</v>
      </c>
      <c r="T108" s="207">
        <f t="shared" si="9"/>
        <v>16103.333333333332</v>
      </c>
      <c r="U108" s="46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</row>
    <row r="109" spans="1:33">
      <c r="A109" s="26">
        <v>1767</v>
      </c>
      <c r="B109" s="207">
        <v>9016</v>
      </c>
      <c r="C109" s="207"/>
      <c r="D109" s="207">
        <v>13399.5</v>
      </c>
      <c r="E109" s="207"/>
      <c r="F109" s="207">
        <v>718.86763950572526</v>
      </c>
      <c r="G109" s="207"/>
      <c r="H109" s="207">
        <v>6635</v>
      </c>
      <c r="I109" s="207"/>
      <c r="J109" s="21"/>
      <c r="K109" s="21"/>
      <c r="L109" s="207">
        <f t="shared" si="5"/>
        <v>15651</v>
      </c>
      <c r="M109" s="207">
        <f t="shared" si="6"/>
        <v>17390</v>
      </c>
      <c r="N109" s="207">
        <f>Amazonia!M81</f>
        <v>0</v>
      </c>
      <c r="O109" s="207">
        <f>Pernambuco!L213</f>
        <v>3716.3001060445386</v>
      </c>
      <c r="P109" s="207">
        <f>Bahia!L192</f>
        <v>4107.8410083542794</v>
      </c>
      <c r="Q109" s="207">
        <f t="shared" si="7"/>
        <v>9565.8588856011811</v>
      </c>
      <c r="R109" s="21">
        <v>0.1149</v>
      </c>
      <c r="S109" s="207">
        <f t="shared" si="8"/>
        <v>8466.741699645605</v>
      </c>
      <c r="T109" s="207">
        <f t="shared" si="9"/>
        <v>17390</v>
      </c>
      <c r="U109" s="46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</row>
    <row r="110" spans="1:33">
      <c r="A110" s="26">
        <v>1768</v>
      </c>
      <c r="B110" s="207">
        <v>7343</v>
      </c>
      <c r="C110" s="207"/>
      <c r="D110" s="207">
        <v>7614.0049839093645</v>
      </c>
      <c r="E110" s="207"/>
      <c r="F110" s="207">
        <v>1910.6746669083657</v>
      </c>
      <c r="G110" s="207"/>
      <c r="H110" s="207">
        <v>5658</v>
      </c>
      <c r="I110" s="207"/>
      <c r="J110" s="21"/>
      <c r="K110" s="21"/>
      <c r="L110" s="207">
        <f t="shared" si="5"/>
        <v>13001</v>
      </c>
      <c r="M110" s="207">
        <f t="shared" si="6"/>
        <v>14445.555555555555</v>
      </c>
      <c r="N110" s="207">
        <f>Amazonia!M82</f>
        <v>0</v>
      </c>
      <c r="O110" s="207">
        <f>Pernambuco!L214</f>
        <v>2864.9709475970676</v>
      </c>
      <c r="P110" s="207">
        <f>Bahia!L193</f>
        <v>4521.6153596646755</v>
      </c>
      <c r="Q110" s="207">
        <f t="shared" si="7"/>
        <v>7058.9692482938117</v>
      </c>
      <c r="R110" s="21">
        <v>0.1149</v>
      </c>
      <c r="S110" s="207">
        <f t="shared" si="8"/>
        <v>6247.8936816648529</v>
      </c>
      <c r="T110" s="207">
        <f t="shared" si="9"/>
        <v>14445.555555555555</v>
      </c>
      <c r="U110" s="46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</row>
    <row r="111" spans="1:33">
      <c r="A111" s="26">
        <v>1769</v>
      </c>
      <c r="B111" s="207">
        <v>5733</v>
      </c>
      <c r="C111" s="207"/>
      <c r="D111" s="207">
        <v>7246.5</v>
      </c>
      <c r="E111" s="207"/>
      <c r="F111" s="207">
        <v>593.4</v>
      </c>
      <c r="G111" s="207"/>
      <c r="H111" s="207">
        <v>5598</v>
      </c>
      <c r="I111" s="207"/>
      <c r="J111" s="21"/>
      <c r="K111" s="21"/>
      <c r="L111" s="207">
        <f t="shared" si="5"/>
        <v>11331</v>
      </c>
      <c r="M111" s="207">
        <f t="shared" si="6"/>
        <v>12590</v>
      </c>
      <c r="N111" s="207">
        <f>Amazonia!M83</f>
        <v>0</v>
      </c>
      <c r="O111" s="207">
        <f>Pernambuco!L215</f>
        <v>757.756446991404</v>
      </c>
      <c r="P111" s="207">
        <f>Bahia!L194</f>
        <v>3169.0983464021019</v>
      </c>
      <c r="Q111" s="207">
        <f t="shared" si="7"/>
        <v>8663.145206606494</v>
      </c>
      <c r="R111" s="21">
        <v>0.1149</v>
      </c>
      <c r="S111" s="207">
        <f t="shared" si="8"/>
        <v>7667.7498223674074</v>
      </c>
      <c r="T111" s="207">
        <f t="shared" si="9"/>
        <v>12590</v>
      </c>
      <c r="U111" s="46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</row>
    <row r="112" spans="1:33">
      <c r="A112" s="26">
        <v>1770</v>
      </c>
      <c r="B112" s="207">
        <v>7537</v>
      </c>
      <c r="C112" s="207">
        <f>SUM(B103:B112)</f>
        <v>81977</v>
      </c>
      <c r="D112" s="207">
        <v>6162.9</v>
      </c>
      <c r="E112" s="207">
        <f>SUM(D103:D112)</f>
        <v>88134.852927956003</v>
      </c>
      <c r="F112" s="207">
        <v>593.4</v>
      </c>
      <c r="G112" s="207"/>
      <c r="H112" s="207">
        <v>4733</v>
      </c>
      <c r="I112" s="207">
        <f>SUM(H103:H112)</f>
        <v>49399</v>
      </c>
      <c r="J112" s="21"/>
      <c r="K112" s="21"/>
      <c r="L112" s="207">
        <f t="shared" si="5"/>
        <v>12270</v>
      </c>
      <c r="M112" s="207">
        <f t="shared" si="6"/>
        <v>13633.333333333332</v>
      </c>
      <c r="N112" s="207">
        <f>Amazonia!M84</f>
        <v>0</v>
      </c>
      <c r="O112" s="207">
        <f>Pernambuco!L216</f>
        <v>1992.154065620542</v>
      </c>
      <c r="P112" s="207">
        <f>Bahia!L195</f>
        <v>2671.4301993725262</v>
      </c>
      <c r="Q112" s="207">
        <f t="shared" si="7"/>
        <v>8969.7490683402648</v>
      </c>
      <c r="R112" s="21">
        <v>0.1149</v>
      </c>
      <c r="S112" s="207">
        <f t="shared" si="8"/>
        <v>7939.1249003879684</v>
      </c>
      <c r="T112" s="207">
        <f t="shared" si="9"/>
        <v>13633.333333333332</v>
      </c>
      <c r="U112" s="46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</row>
    <row r="113" spans="1:33">
      <c r="A113" s="26">
        <v>1771</v>
      </c>
      <c r="B113" s="207">
        <v>7607</v>
      </c>
      <c r="C113" s="207"/>
      <c r="D113" s="207">
        <v>7031.5</v>
      </c>
      <c r="E113" s="207"/>
      <c r="F113" s="207">
        <v>5137.7</v>
      </c>
      <c r="G113" s="207"/>
      <c r="H113" s="207">
        <v>5293</v>
      </c>
      <c r="I113" s="207"/>
      <c r="J113" s="21"/>
      <c r="K113" s="21"/>
      <c r="L113" s="207">
        <f t="shared" si="5"/>
        <v>12900</v>
      </c>
      <c r="M113" s="207">
        <f t="shared" si="6"/>
        <v>14333.333333333332</v>
      </c>
      <c r="N113" s="207">
        <f>Amazonia!M85</f>
        <v>0</v>
      </c>
      <c r="O113" s="207">
        <f>Pernambuco!L217</f>
        <v>1217.1695317131002</v>
      </c>
      <c r="P113" s="207">
        <f>Bahia!L196</f>
        <v>4744.4569883348158</v>
      </c>
      <c r="Q113" s="207">
        <f t="shared" si="7"/>
        <v>8371.7068132854165</v>
      </c>
      <c r="R113" s="21">
        <v>0.1149</v>
      </c>
      <c r="S113" s="207">
        <f t="shared" si="8"/>
        <v>7409.7977004389222</v>
      </c>
      <c r="T113" s="207">
        <f t="shared" si="9"/>
        <v>14333.333333333332</v>
      </c>
      <c r="U113" s="46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</row>
    <row r="114" spans="1:33">
      <c r="A114" s="26">
        <v>1772</v>
      </c>
      <c r="B114" s="207">
        <v>7518</v>
      </c>
      <c r="C114" s="207"/>
      <c r="D114" s="207">
        <v>3345.1</v>
      </c>
      <c r="E114" s="207"/>
      <c r="F114" s="207">
        <v>326.7</v>
      </c>
      <c r="G114" s="207"/>
      <c r="H114" s="207">
        <v>5021</v>
      </c>
      <c r="I114" s="207"/>
      <c r="J114" s="21"/>
      <c r="K114" s="21"/>
      <c r="L114" s="207">
        <f t="shared" si="5"/>
        <v>12539</v>
      </c>
      <c r="M114" s="207">
        <f t="shared" si="6"/>
        <v>13932.222222222223</v>
      </c>
      <c r="N114" s="207">
        <f>Amazonia!M86</f>
        <v>0</v>
      </c>
      <c r="O114" s="207">
        <f>Pernambuco!L218</f>
        <v>2369.9701492537315</v>
      </c>
      <c r="P114" s="207">
        <f>Bahia!L197</f>
        <v>938.56262534807536</v>
      </c>
      <c r="Q114" s="207">
        <f t="shared" si="7"/>
        <v>10623.689447620416</v>
      </c>
      <c r="R114" s="21">
        <v>0.1149</v>
      </c>
      <c r="S114" s="207">
        <f t="shared" si="8"/>
        <v>9403.0275300888297</v>
      </c>
      <c r="T114" s="207">
        <f t="shared" si="9"/>
        <v>13932.222222222223</v>
      </c>
      <c r="U114" s="46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</row>
    <row r="115" spans="1:33">
      <c r="A115" s="26">
        <v>1773</v>
      </c>
      <c r="B115" s="207">
        <v>7833</v>
      </c>
      <c r="C115" s="207"/>
      <c r="D115" s="207">
        <v>3816.3149128372456</v>
      </c>
      <c r="E115" s="207"/>
      <c r="F115" s="207">
        <v>697.76951871657752</v>
      </c>
      <c r="G115" s="207"/>
      <c r="H115" s="207">
        <v>5367</v>
      </c>
      <c r="I115" s="207"/>
      <c r="J115" s="21"/>
      <c r="K115" s="21"/>
      <c r="L115" s="207">
        <f t="shared" si="5"/>
        <v>13200</v>
      </c>
      <c r="M115" s="207">
        <f t="shared" si="6"/>
        <v>14666.666666666666</v>
      </c>
      <c r="N115" s="207">
        <f>Amazonia!M87</f>
        <v>0</v>
      </c>
      <c r="O115" s="207">
        <f>Pernambuco!L219</f>
        <v>1265.7985948477751</v>
      </c>
      <c r="P115" s="207">
        <f>Bahia!L198</f>
        <v>3414.181951893836</v>
      </c>
      <c r="Q115" s="207">
        <f t="shared" si="7"/>
        <v>9986.6861199250561</v>
      </c>
      <c r="R115" s="21">
        <v>0.1149</v>
      </c>
      <c r="S115" s="207">
        <f t="shared" si="8"/>
        <v>8839.2158847456667</v>
      </c>
      <c r="T115" s="207">
        <f t="shared" si="9"/>
        <v>14666.666666666668</v>
      </c>
      <c r="U115" s="46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</row>
    <row r="116" spans="1:33">
      <c r="A116" s="26">
        <v>1774</v>
      </c>
      <c r="B116" s="207">
        <v>7935</v>
      </c>
      <c r="C116" s="207"/>
      <c r="D116" s="207">
        <v>9055.0259615094092</v>
      </c>
      <c r="E116" s="207"/>
      <c r="F116" s="207">
        <v>911.22994652406408</v>
      </c>
      <c r="G116" s="207"/>
      <c r="H116" s="207">
        <v>4328</v>
      </c>
      <c r="I116" s="207"/>
      <c r="J116" s="21"/>
      <c r="K116" s="21"/>
      <c r="L116" s="207">
        <f t="shared" si="5"/>
        <v>12263</v>
      </c>
      <c r="M116" s="207">
        <f t="shared" si="6"/>
        <v>13625.555555555555</v>
      </c>
      <c r="N116" s="207">
        <f>Amazonia!M88</f>
        <v>0</v>
      </c>
      <c r="O116" s="207">
        <f>Pernambuco!L220</f>
        <v>2491.4176372712145</v>
      </c>
      <c r="P116" s="207">
        <f>Bahia!L199</f>
        <v>4530.7205153826262</v>
      </c>
      <c r="Q116" s="207">
        <f t="shared" si="7"/>
        <v>6603.417402901714</v>
      </c>
      <c r="R116" s="21">
        <v>0.1149</v>
      </c>
      <c r="S116" s="207">
        <f t="shared" si="8"/>
        <v>5844.6847433083067</v>
      </c>
      <c r="T116" s="207">
        <f t="shared" si="9"/>
        <v>13625.555555555555</v>
      </c>
      <c r="U116" s="46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</row>
    <row r="117" spans="1:33">
      <c r="A117" s="26">
        <v>1775</v>
      </c>
      <c r="B117" s="207">
        <v>7796</v>
      </c>
      <c r="C117" s="207"/>
      <c r="D117" s="207">
        <v>8712.5812834224598</v>
      </c>
      <c r="E117" s="207"/>
      <c r="F117" s="207">
        <v>6082.3745068817389</v>
      </c>
      <c r="G117" s="207"/>
      <c r="H117" s="207">
        <v>5739</v>
      </c>
      <c r="I117" s="207"/>
      <c r="J117" s="21"/>
      <c r="K117" s="21"/>
      <c r="L117" s="207">
        <f t="shared" ref="L117:L172" si="11">B117+H117</f>
        <v>13535</v>
      </c>
      <c r="M117" s="207">
        <f t="shared" ref="M117:M172" si="12">L117/0.9</f>
        <v>15038.888888888889</v>
      </c>
      <c r="N117" s="207">
        <f>Amazonia!M89</f>
        <v>0</v>
      </c>
      <c r="O117" s="207">
        <f>Pernambuco!L221</f>
        <v>3134</v>
      </c>
      <c r="P117" s="207">
        <f>Bahia!L200</f>
        <v>6007.7074875231447</v>
      </c>
      <c r="Q117" s="207">
        <f t="shared" ref="Q117:Q172" si="13">M117-SUM(N117:P117)</f>
        <v>5897.181401365744</v>
      </c>
      <c r="R117" s="21">
        <v>0.1149</v>
      </c>
      <c r="S117" s="207">
        <f t="shared" ref="S117:S142" si="14">Q117*(1-R117)</f>
        <v>5219.5952583488197</v>
      </c>
      <c r="T117" s="207">
        <f t="shared" ref="T117:T172" si="15">SUM(N117:Q117)</f>
        <v>15038.888888888889</v>
      </c>
      <c r="U117" s="46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</row>
    <row r="118" spans="1:33">
      <c r="A118" s="26">
        <v>1776</v>
      </c>
      <c r="B118" s="207">
        <v>7559</v>
      </c>
      <c r="C118" s="207"/>
      <c r="D118" s="207">
        <v>6195.0281867112262</v>
      </c>
      <c r="E118" s="207"/>
      <c r="F118" s="207">
        <v>2700.877366534296</v>
      </c>
      <c r="G118" s="207"/>
      <c r="H118" s="207">
        <v>5983</v>
      </c>
      <c r="I118" s="207"/>
      <c r="J118" s="21"/>
      <c r="K118" s="21"/>
      <c r="L118" s="207">
        <f t="shared" si="11"/>
        <v>13542</v>
      </c>
      <c r="M118" s="207">
        <f t="shared" si="12"/>
        <v>15046.666666666666</v>
      </c>
      <c r="N118" s="207">
        <f>Amazonia!M90</f>
        <v>967.26504751847949</v>
      </c>
      <c r="O118" s="207">
        <f>Pernambuco!L222</f>
        <v>2240.0886060611938</v>
      </c>
      <c r="P118" s="207">
        <f>Bahia!L201</f>
        <v>6016.9930841533132</v>
      </c>
      <c r="Q118" s="207">
        <f t="shared" si="13"/>
        <v>5822.319928933679</v>
      </c>
      <c r="R118" s="21">
        <v>7.9100000000000004E-2</v>
      </c>
      <c r="S118" s="207">
        <f t="shared" si="14"/>
        <v>5361.774422555025</v>
      </c>
      <c r="T118" s="207">
        <f t="shared" si="15"/>
        <v>15046.666666666666</v>
      </c>
      <c r="U118" s="46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</row>
    <row r="119" spans="1:33">
      <c r="A119" s="26">
        <v>1777</v>
      </c>
      <c r="B119" s="207">
        <v>6447</v>
      </c>
      <c r="C119" s="207"/>
      <c r="D119" s="207">
        <v>3873.2998532086385</v>
      </c>
      <c r="E119" s="207"/>
      <c r="F119" s="207">
        <v>1186.7669977935136</v>
      </c>
      <c r="G119" s="207"/>
      <c r="H119" s="207">
        <v>3967</v>
      </c>
      <c r="I119" s="207"/>
      <c r="J119" s="21"/>
      <c r="K119" s="21"/>
      <c r="L119" s="207">
        <f t="shared" si="11"/>
        <v>10414</v>
      </c>
      <c r="M119" s="207">
        <f t="shared" si="12"/>
        <v>11571.111111111111</v>
      </c>
      <c r="N119" s="207">
        <f>Amazonia!M91</f>
        <v>0</v>
      </c>
      <c r="O119" s="207">
        <f>Pernambuco!L223</f>
        <v>1376.9411764705883</v>
      </c>
      <c r="P119" s="207">
        <f>Bahia!L202</f>
        <v>2495.8254551563468</v>
      </c>
      <c r="Q119" s="207">
        <f t="shared" si="13"/>
        <v>7698.3444794841762</v>
      </c>
      <c r="R119" s="21">
        <v>7.9100000000000004E-2</v>
      </c>
      <c r="S119" s="207">
        <f t="shared" si="14"/>
        <v>7089.405431156978</v>
      </c>
      <c r="T119" s="207">
        <f t="shared" si="15"/>
        <v>11571.111111111111</v>
      </c>
      <c r="U119" s="46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</row>
    <row r="120" spans="1:33">
      <c r="A120" s="26">
        <v>1778</v>
      </c>
      <c r="B120" s="207">
        <v>7847</v>
      </c>
      <c r="C120" s="207"/>
      <c r="D120" s="207">
        <v>3675.4482066526953</v>
      </c>
      <c r="E120" s="207"/>
      <c r="F120" s="207">
        <v>1659.5367965367964</v>
      </c>
      <c r="G120" s="207"/>
      <c r="H120" s="207">
        <v>5510</v>
      </c>
      <c r="I120" s="207"/>
      <c r="J120" s="21"/>
      <c r="K120" s="21"/>
      <c r="L120" s="207">
        <f t="shared" si="11"/>
        <v>13357</v>
      </c>
      <c r="M120" s="207">
        <f t="shared" si="12"/>
        <v>14841.111111111111</v>
      </c>
      <c r="N120" s="207">
        <f>Amazonia!M92</f>
        <v>1382.7726200544387</v>
      </c>
      <c r="O120" s="207">
        <f>Pernambuco!L224</f>
        <v>1450.2699729352134</v>
      </c>
      <c r="P120" s="207">
        <f>Bahia!L203</f>
        <v>2410.7272512782874</v>
      </c>
      <c r="Q120" s="207">
        <f t="shared" si="13"/>
        <v>9597.341266843172</v>
      </c>
      <c r="R120" s="21">
        <v>7.9100000000000004E-2</v>
      </c>
      <c r="S120" s="207">
        <f t="shared" si="14"/>
        <v>8838.1915726358784</v>
      </c>
      <c r="T120" s="207">
        <f t="shared" si="15"/>
        <v>14841.111111111111</v>
      </c>
      <c r="U120" s="46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</row>
    <row r="121" spans="1:33">
      <c r="A121" s="26">
        <v>1779</v>
      </c>
      <c r="B121" s="207">
        <v>7654</v>
      </c>
      <c r="C121" s="207"/>
      <c r="D121" s="207">
        <v>6166.6874706476783</v>
      </c>
      <c r="E121" s="207"/>
      <c r="F121" s="207">
        <v>1230.7</v>
      </c>
      <c r="G121" s="207"/>
      <c r="H121" s="207">
        <v>7072</v>
      </c>
      <c r="I121" s="207"/>
      <c r="J121" s="21"/>
      <c r="K121" s="132"/>
      <c r="L121" s="207">
        <f t="shared" si="11"/>
        <v>14726</v>
      </c>
      <c r="M121" s="207">
        <f t="shared" si="12"/>
        <v>16362.222222222223</v>
      </c>
      <c r="N121" s="207">
        <f>Amazonia!M93</f>
        <v>0</v>
      </c>
      <c r="O121" s="207">
        <f>Pernambuco!L225</f>
        <v>1658.272829763247</v>
      </c>
      <c r="P121" s="207">
        <f>Bahia!L204</f>
        <v>4707.5610462565292</v>
      </c>
      <c r="Q121" s="207">
        <f t="shared" si="13"/>
        <v>9996.388346202446</v>
      </c>
      <c r="R121" s="21">
        <v>7.9100000000000004E-2</v>
      </c>
      <c r="S121" s="207">
        <f t="shared" si="14"/>
        <v>9205.6740280178328</v>
      </c>
      <c r="T121" s="207">
        <f t="shared" si="15"/>
        <v>16362.222222222223</v>
      </c>
      <c r="U121" s="46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</row>
    <row r="122" spans="1:33">
      <c r="A122" s="26">
        <v>1780</v>
      </c>
      <c r="B122" s="207">
        <v>8556</v>
      </c>
      <c r="C122" s="207">
        <f>SUM(B113:B122)</f>
        <v>76752</v>
      </c>
      <c r="D122" s="207">
        <v>4318.6942529796797</v>
      </c>
      <c r="E122" s="207">
        <f>SUM(D113:D122)</f>
        <v>56189.680127969041</v>
      </c>
      <c r="F122" s="207">
        <v>4381.0742358078605</v>
      </c>
      <c r="G122" s="207">
        <f>SUM(F113:F122)</f>
        <v>24314.729368794848</v>
      </c>
      <c r="H122" s="207">
        <v>6455</v>
      </c>
      <c r="I122" s="207">
        <f>SUM(H113:H122)</f>
        <v>54735</v>
      </c>
      <c r="J122" s="21"/>
      <c r="K122" s="206"/>
      <c r="L122" s="207">
        <f t="shared" si="11"/>
        <v>15011</v>
      </c>
      <c r="M122" s="207">
        <f t="shared" si="12"/>
        <v>16678.888888888887</v>
      </c>
      <c r="N122" s="207">
        <f>Amazonia!M94</f>
        <v>0</v>
      </c>
      <c r="O122" s="207">
        <f>Pernambuco!L226</f>
        <v>1117.9003952569169</v>
      </c>
      <c r="P122" s="207">
        <f>Bahia!L205</f>
        <v>7107.9381830105831</v>
      </c>
      <c r="Q122" s="207">
        <f t="shared" si="13"/>
        <v>8453.0503106213873</v>
      </c>
      <c r="R122" s="21">
        <v>7.9100000000000004E-2</v>
      </c>
      <c r="S122" s="207">
        <f t="shared" si="14"/>
        <v>7784.4140310512357</v>
      </c>
      <c r="T122" s="207">
        <f t="shared" si="15"/>
        <v>16678.888888888887</v>
      </c>
      <c r="U122" s="46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</row>
    <row r="123" spans="1:33">
      <c r="A123" s="26">
        <v>1781</v>
      </c>
      <c r="B123" s="207">
        <v>9471</v>
      </c>
      <c r="C123" s="207"/>
      <c r="D123" s="207">
        <v>8188.81573160261</v>
      </c>
      <c r="E123" s="207"/>
      <c r="F123" s="207">
        <v>2130.7018299246502</v>
      </c>
      <c r="G123" s="207"/>
      <c r="H123" s="207">
        <v>6488</v>
      </c>
      <c r="I123" s="207"/>
      <c r="J123" s="21"/>
      <c r="K123" s="206"/>
      <c r="L123" s="207">
        <f t="shared" si="11"/>
        <v>15959</v>
      </c>
      <c r="M123" s="207">
        <f t="shared" si="12"/>
        <v>17732.222222222223</v>
      </c>
      <c r="N123" s="207">
        <f>Amazonia!M95</f>
        <v>0</v>
      </c>
      <c r="O123" s="207">
        <f>Pernambuco!L227</f>
        <v>2669.6411615245011</v>
      </c>
      <c r="P123" s="207">
        <f>Bahia!L206</f>
        <v>4593.4250574027692</v>
      </c>
      <c r="Q123" s="207">
        <f t="shared" si="13"/>
        <v>10469.156003294953</v>
      </c>
      <c r="R123" s="21">
        <v>7.9100000000000004E-2</v>
      </c>
      <c r="S123" s="207">
        <f t="shared" si="14"/>
        <v>9641.045763434322</v>
      </c>
      <c r="T123" s="207">
        <f t="shared" si="15"/>
        <v>17732.222222222223</v>
      </c>
      <c r="U123" s="46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</row>
    <row r="124" spans="1:33">
      <c r="A124" s="26">
        <v>1782</v>
      </c>
      <c r="B124" s="207">
        <v>8942</v>
      </c>
      <c r="C124" s="207"/>
      <c r="D124" s="207">
        <v>9199.2000000000007</v>
      </c>
      <c r="E124" s="207"/>
      <c r="F124" s="207">
        <v>4850.0692783579361</v>
      </c>
      <c r="G124" s="207"/>
      <c r="H124" s="207">
        <v>6437</v>
      </c>
      <c r="I124" s="207"/>
      <c r="J124" s="21"/>
      <c r="K124" s="206"/>
      <c r="L124" s="207">
        <f t="shared" si="11"/>
        <v>15379</v>
      </c>
      <c r="M124" s="207">
        <f t="shared" si="12"/>
        <v>17087.777777777777</v>
      </c>
      <c r="N124" s="207">
        <f>Amazonia!M96</f>
        <v>0</v>
      </c>
      <c r="O124" s="207">
        <f>Pernambuco!L228</f>
        <v>2615.7966552641583</v>
      </c>
      <c r="P124" s="207">
        <f>Bahia!L207</f>
        <v>5905.6220170735151</v>
      </c>
      <c r="Q124" s="207">
        <f t="shared" si="13"/>
        <v>8566.359105440104</v>
      </c>
      <c r="R124" s="21">
        <v>7.9100000000000004E-2</v>
      </c>
      <c r="S124" s="207">
        <f t="shared" si="14"/>
        <v>7888.7601001997919</v>
      </c>
      <c r="T124" s="207">
        <f t="shared" si="15"/>
        <v>17087.777777777777</v>
      </c>
      <c r="U124" s="46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</row>
    <row r="125" spans="1:33">
      <c r="A125" s="26">
        <v>1783</v>
      </c>
      <c r="B125" s="207">
        <v>9001</v>
      </c>
      <c r="C125" s="207"/>
      <c r="D125" s="207">
        <v>10712.1</v>
      </c>
      <c r="E125" s="207"/>
      <c r="F125" s="207">
        <v>353.2</v>
      </c>
      <c r="G125" s="207"/>
      <c r="H125" s="207">
        <v>6436</v>
      </c>
      <c r="I125" s="207"/>
      <c r="J125" s="21"/>
      <c r="K125" s="206"/>
      <c r="L125" s="207">
        <f t="shared" si="11"/>
        <v>15437</v>
      </c>
      <c r="M125" s="207">
        <f t="shared" si="12"/>
        <v>17152.222222222223</v>
      </c>
      <c r="N125" s="207">
        <f>Amazonia!M97</f>
        <v>0</v>
      </c>
      <c r="O125" s="207">
        <f>Pernambuco!L229</f>
        <v>3979</v>
      </c>
      <c r="P125" s="207">
        <f>Bahia!L208</f>
        <v>3372.1953942603641</v>
      </c>
      <c r="Q125" s="207">
        <f t="shared" si="13"/>
        <v>9801.0268279618576</v>
      </c>
      <c r="R125" s="21">
        <v>7.9100000000000004E-2</v>
      </c>
      <c r="S125" s="207">
        <f t="shared" si="14"/>
        <v>9025.7656058700759</v>
      </c>
      <c r="T125" s="207">
        <f t="shared" si="15"/>
        <v>17152.222222222223</v>
      </c>
      <c r="U125" s="46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</row>
    <row r="126" spans="1:33">
      <c r="A126" s="26">
        <v>1784</v>
      </c>
      <c r="B126" s="207">
        <v>8974</v>
      </c>
      <c r="C126" s="207"/>
      <c r="D126" s="207">
        <v>9077.4</v>
      </c>
      <c r="E126" s="207"/>
      <c r="F126" s="207">
        <v>3296.6</v>
      </c>
      <c r="G126" s="207"/>
      <c r="H126" s="207">
        <v>7832</v>
      </c>
      <c r="I126" s="207"/>
      <c r="J126" s="21"/>
      <c r="K126" s="206"/>
      <c r="L126" s="207">
        <f t="shared" si="11"/>
        <v>16806</v>
      </c>
      <c r="M126" s="207">
        <f t="shared" si="12"/>
        <v>18673.333333333332</v>
      </c>
      <c r="N126" s="207">
        <f>Amazonia!M98</f>
        <v>238.64975505768174</v>
      </c>
      <c r="O126" s="207">
        <f>Pernambuco!L230</f>
        <v>2316</v>
      </c>
      <c r="P126" s="207">
        <f>Bahia!L209</f>
        <v>4889.7878675218553</v>
      </c>
      <c r="Q126" s="207">
        <f t="shared" si="13"/>
        <v>11228.895710753795</v>
      </c>
      <c r="R126" s="21">
        <v>7.9100000000000004E-2</v>
      </c>
      <c r="S126" s="207">
        <f t="shared" si="14"/>
        <v>10340.69006003317</v>
      </c>
      <c r="T126" s="207">
        <f t="shared" si="15"/>
        <v>18673.333333333332</v>
      </c>
      <c r="U126" s="46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</row>
    <row r="127" spans="1:33">
      <c r="A127" s="26">
        <v>1785</v>
      </c>
      <c r="B127" s="207">
        <v>8939</v>
      </c>
      <c r="C127" s="207"/>
      <c r="D127" s="207">
        <v>5710.6441558441556</v>
      </c>
      <c r="E127" s="207"/>
      <c r="F127" s="207">
        <v>2645.6</v>
      </c>
      <c r="G127" s="207"/>
      <c r="H127" s="207">
        <v>6192</v>
      </c>
      <c r="I127" s="207"/>
      <c r="J127" s="21"/>
      <c r="K127" s="206"/>
      <c r="L127" s="207">
        <f t="shared" si="11"/>
        <v>15131</v>
      </c>
      <c r="M127" s="207">
        <f t="shared" si="12"/>
        <v>16812.222222222223</v>
      </c>
      <c r="N127" s="207">
        <f>Amazonia!M99</f>
        <v>673.5952870560775</v>
      </c>
      <c r="O127" s="207">
        <f>Pernambuco!L231</f>
        <v>1602.0850939754196</v>
      </c>
      <c r="P127" s="207">
        <f>Bahia!L210</f>
        <v>2353.5939012725007</v>
      </c>
      <c r="Q127" s="207">
        <f t="shared" si="13"/>
        <v>12182.947939918226</v>
      </c>
      <c r="R127" s="21">
        <v>7.9100000000000004E-2</v>
      </c>
      <c r="S127" s="207">
        <f t="shared" si="14"/>
        <v>11219.276757870695</v>
      </c>
      <c r="T127" s="207">
        <f t="shared" si="15"/>
        <v>16812.222222222223</v>
      </c>
      <c r="U127" s="46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</row>
    <row r="128" spans="1:33">
      <c r="A128" s="26">
        <v>1786</v>
      </c>
      <c r="B128" s="207">
        <v>10011</v>
      </c>
      <c r="C128" s="207"/>
      <c r="D128" s="207">
        <v>5690.9</v>
      </c>
      <c r="E128" s="207"/>
      <c r="F128" s="207">
        <v>936.1</v>
      </c>
      <c r="G128" s="207"/>
      <c r="H128" s="207">
        <v>5508</v>
      </c>
      <c r="I128" s="207"/>
      <c r="J128" s="21"/>
      <c r="K128" s="206"/>
      <c r="L128" s="207">
        <f t="shared" si="11"/>
        <v>15519</v>
      </c>
      <c r="M128" s="207">
        <f t="shared" si="12"/>
        <v>17243.333333333332</v>
      </c>
      <c r="N128" s="207">
        <f>Amazonia!M100</f>
        <v>0</v>
      </c>
      <c r="O128" s="207">
        <f>Pernambuco!L232</f>
        <v>1766.6828776030309</v>
      </c>
      <c r="P128" s="207">
        <f>Bahia!L211</f>
        <v>1717.7157036946269</v>
      </c>
      <c r="Q128" s="207">
        <f t="shared" si="13"/>
        <v>13758.934752035675</v>
      </c>
      <c r="R128" s="21">
        <v>7.9100000000000004E-2</v>
      </c>
      <c r="S128" s="207">
        <f t="shared" si="14"/>
        <v>12670.603013149654</v>
      </c>
      <c r="T128" s="207">
        <f t="shared" si="15"/>
        <v>17243.333333333332</v>
      </c>
      <c r="U128" s="46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</row>
    <row r="129" spans="1:33">
      <c r="A129" s="26">
        <v>1787</v>
      </c>
      <c r="B129" s="207">
        <v>10313</v>
      </c>
      <c r="C129" s="207"/>
      <c r="D129" s="207">
        <v>7605.1934692981386</v>
      </c>
      <c r="E129" s="207"/>
      <c r="F129" s="207">
        <v>1704.2</v>
      </c>
      <c r="G129" s="207"/>
      <c r="H129" s="207">
        <v>7215</v>
      </c>
      <c r="I129" s="207"/>
      <c r="J129" s="21"/>
      <c r="K129" s="206"/>
      <c r="L129" s="207">
        <f t="shared" si="11"/>
        <v>17528</v>
      </c>
      <c r="M129" s="207">
        <f t="shared" si="12"/>
        <v>19475.555555555555</v>
      </c>
      <c r="N129" s="207">
        <f>Amazonia!M101</f>
        <v>1347.5522514696243</v>
      </c>
      <c r="O129" s="207">
        <f>Pernambuco!L233</f>
        <v>6120.294254553357</v>
      </c>
      <c r="P129" s="207">
        <f>Bahia!L212</f>
        <v>753.77546755538845</v>
      </c>
      <c r="Q129" s="207">
        <f t="shared" si="13"/>
        <v>11253.933581977186</v>
      </c>
      <c r="R129" s="21">
        <v>7.9100000000000004E-2</v>
      </c>
      <c r="S129" s="207">
        <f t="shared" si="14"/>
        <v>10363.747435642792</v>
      </c>
      <c r="T129" s="207">
        <f t="shared" si="15"/>
        <v>19475.555555555555</v>
      </c>
      <c r="U129" s="46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</row>
    <row r="130" spans="1:33">
      <c r="A130" s="26">
        <v>1788</v>
      </c>
      <c r="B130" s="207">
        <v>11651</v>
      </c>
      <c r="C130" s="207"/>
      <c r="D130" s="207">
        <v>7519.4646571768835</v>
      </c>
      <c r="E130" s="207"/>
      <c r="F130" s="207">
        <v>1174.5530655391121</v>
      </c>
      <c r="G130" s="207"/>
      <c r="H130" s="207">
        <v>6211</v>
      </c>
      <c r="I130" s="207"/>
      <c r="J130" s="21"/>
      <c r="K130" s="206"/>
      <c r="L130" s="207">
        <f t="shared" si="11"/>
        <v>17862</v>
      </c>
      <c r="M130" s="207">
        <f t="shared" si="12"/>
        <v>19846.666666666668</v>
      </c>
      <c r="N130" s="207">
        <f>Amazonia!M102</f>
        <v>1657.3111765686656</v>
      </c>
      <c r="O130" s="207">
        <f>Pernambuco!L234</f>
        <v>3182.2238168004906</v>
      </c>
      <c r="P130" s="207">
        <f>Bahia!L213</f>
        <v>1813.8466814211572</v>
      </c>
      <c r="Q130" s="207">
        <f t="shared" si="13"/>
        <v>13193.284991876355</v>
      </c>
      <c r="R130" s="21">
        <v>7.9100000000000004E-2</v>
      </c>
      <c r="S130" s="207">
        <f t="shared" si="14"/>
        <v>12149.696149018935</v>
      </c>
      <c r="T130" s="207">
        <f t="shared" si="15"/>
        <v>19846.666666666668</v>
      </c>
      <c r="U130" s="46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</row>
    <row r="131" spans="1:33">
      <c r="A131" s="26">
        <v>1789</v>
      </c>
      <c r="B131" s="207">
        <v>8774</v>
      </c>
      <c r="C131" s="207"/>
      <c r="D131" s="207">
        <v>8559.4375250422363</v>
      </c>
      <c r="E131" s="207"/>
      <c r="F131" s="207">
        <v>3017.7122270742361</v>
      </c>
      <c r="G131" s="207"/>
      <c r="H131" s="207">
        <v>6157</v>
      </c>
      <c r="I131" s="207"/>
      <c r="J131" s="21"/>
      <c r="K131" s="206"/>
      <c r="L131" s="207">
        <f t="shared" si="11"/>
        <v>14931</v>
      </c>
      <c r="M131" s="207">
        <f t="shared" si="12"/>
        <v>16590</v>
      </c>
      <c r="N131" s="207">
        <f>Amazonia!M103</f>
        <v>825.85269761221252</v>
      </c>
      <c r="O131" s="207">
        <f>Pernambuco!L235</f>
        <v>1774.9127667844116</v>
      </c>
      <c r="P131" s="207">
        <f>Bahia!L214</f>
        <v>4395.2049234617634</v>
      </c>
      <c r="Q131" s="207">
        <f t="shared" si="13"/>
        <v>9594.0296121416122</v>
      </c>
      <c r="R131" s="21">
        <v>7.9100000000000004E-2</v>
      </c>
      <c r="S131" s="207">
        <f t="shared" si="14"/>
        <v>8835.141869821211</v>
      </c>
      <c r="T131" s="207">
        <f t="shared" si="15"/>
        <v>16590</v>
      </c>
      <c r="U131" s="46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</row>
    <row r="132" spans="1:33">
      <c r="A132" s="26">
        <v>1790</v>
      </c>
      <c r="B132" s="207">
        <v>10276</v>
      </c>
      <c r="C132" s="207">
        <f>SUM(B123:B132)</f>
        <v>96352</v>
      </c>
      <c r="D132" s="207">
        <v>4487.8</v>
      </c>
      <c r="E132" s="207">
        <f>SUM(D123:D132)</f>
        <v>76750.95553896403</v>
      </c>
      <c r="F132" s="207">
        <v>2567.8692307692309</v>
      </c>
      <c r="G132" s="207">
        <f>SUM(F123:F132)</f>
        <v>22676.605631665167</v>
      </c>
      <c r="H132" s="207">
        <v>6243</v>
      </c>
      <c r="I132" s="207">
        <f>SUM(H123:H132)</f>
        <v>64719</v>
      </c>
      <c r="J132" s="21"/>
      <c r="K132" s="206"/>
      <c r="L132" s="207">
        <f t="shared" si="11"/>
        <v>16519</v>
      </c>
      <c r="M132" s="207">
        <f t="shared" si="12"/>
        <v>18354.444444444445</v>
      </c>
      <c r="N132" s="207">
        <f>Amazonia!M104</f>
        <v>0</v>
      </c>
      <c r="O132" s="207">
        <f>Pernambuco!L236</f>
        <v>2663.7407983735138</v>
      </c>
      <c r="P132" s="207">
        <f>Bahia!L215</f>
        <v>3385.617175190524</v>
      </c>
      <c r="Q132" s="207">
        <f t="shared" si="13"/>
        <v>12305.086470880407</v>
      </c>
      <c r="R132" s="21">
        <v>7.9100000000000004E-2</v>
      </c>
      <c r="S132" s="207">
        <f t="shared" si="14"/>
        <v>11331.754131033767</v>
      </c>
      <c r="T132" s="207">
        <f t="shared" si="15"/>
        <v>18354.444444444445</v>
      </c>
      <c r="U132" s="46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</row>
    <row r="133" spans="1:33">
      <c r="A133" s="26">
        <v>1791</v>
      </c>
      <c r="B133" s="207">
        <v>9342</v>
      </c>
      <c r="C133" s="207"/>
      <c r="D133" s="207">
        <v>7192.4310293334847</v>
      </c>
      <c r="E133" s="207"/>
      <c r="F133" s="207">
        <v>2785.8947838289464</v>
      </c>
      <c r="G133" s="207"/>
      <c r="H133" s="207">
        <v>6499</v>
      </c>
      <c r="I133" s="207"/>
      <c r="J133" s="21"/>
      <c r="K133" s="206"/>
      <c r="L133" s="207">
        <f t="shared" si="11"/>
        <v>15841</v>
      </c>
      <c r="M133" s="207">
        <f t="shared" si="12"/>
        <v>17601.111111111109</v>
      </c>
      <c r="N133" s="207">
        <f>Amazonia!M105</f>
        <v>0</v>
      </c>
      <c r="O133" s="207">
        <f>Pernambuco!L237</f>
        <v>4754.1326504441813</v>
      </c>
      <c r="P133" s="207">
        <f>Bahia!L216</f>
        <v>4710.8630093952279</v>
      </c>
      <c r="Q133" s="207">
        <f t="shared" si="13"/>
        <v>8136.1154512717003</v>
      </c>
      <c r="R133" s="21">
        <v>7.9100000000000004E-2</v>
      </c>
      <c r="S133" s="207">
        <f t="shared" si="14"/>
        <v>7492.5487190761096</v>
      </c>
      <c r="T133" s="207">
        <f t="shared" si="15"/>
        <v>17601.111111111109</v>
      </c>
      <c r="U133" s="46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</row>
    <row r="134" spans="1:33">
      <c r="A134" s="26">
        <v>1792</v>
      </c>
      <c r="B134" s="207">
        <v>11907</v>
      </c>
      <c r="C134" s="207"/>
      <c r="D134" s="207">
        <v>7467.1030150388569</v>
      </c>
      <c r="E134" s="207"/>
      <c r="F134" s="207">
        <v>3694.9406501287885</v>
      </c>
      <c r="G134" s="207"/>
      <c r="H134" s="207">
        <v>10867</v>
      </c>
      <c r="I134" s="207"/>
      <c r="J134" s="21"/>
      <c r="K134" s="206"/>
      <c r="L134" s="207">
        <f t="shared" si="11"/>
        <v>22774</v>
      </c>
      <c r="M134" s="207">
        <f t="shared" si="12"/>
        <v>25304.444444444445</v>
      </c>
      <c r="N134" s="207">
        <f>Amazonia!M106</f>
        <v>0</v>
      </c>
      <c r="O134" s="207">
        <f>Pernambuco!L238</f>
        <v>4057.3353664206252</v>
      </c>
      <c r="P134" s="207">
        <f>Bahia!L217</f>
        <v>3904.470675370329</v>
      </c>
      <c r="Q134" s="207">
        <f t="shared" si="13"/>
        <v>17342.638402653491</v>
      </c>
      <c r="R134" s="21">
        <v>7.9100000000000004E-2</v>
      </c>
      <c r="S134" s="207">
        <f t="shared" si="14"/>
        <v>15970.835705003601</v>
      </c>
      <c r="T134" s="207">
        <f t="shared" si="15"/>
        <v>25304.444444444445</v>
      </c>
      <c r="U134" s="46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</row>
    <row r="135" spans="1:33">
      <c r="A135" s="26">
        <v>1793</v>
      </c>
      <c r="B135" s="207">
        <v>10252</v>
      </c>
      <c r="C135" s="207"/>
      <c r="D135" s="207">
        <v>9690.833193899196</v>
      </c>
      <c r="E135" s="207"/>
      <c r="F135" s="207">
        <v>6309.6361993038963</v>
      </c>
      <c r="G135" s="207"/>
      <c r="H135" s="207">
        <v>11668</v>
      </c>
      <c r="I135" s="207"/>
      <c r="J135" s="21"/>
      <c r="K135" s="206"/>
      <c r="L135" s="207">
        <f t="shared" si="11"/>
        <v>21920</v>
      </c>
      <c r="M135" s="207">
        <f t="shared" si="12"/>
        <v>24355.555555555555</v>
      </c>
      <c r="N135" s="207">
        <f>Amazonia!M107</f>
        <v>211.46362873174763</v>
      </c>
      <c r="O135" s="207">
        <f>Pernambuco!L239</f>
        <v>3582.7450902943451</v>
      </c>
      <c r="P135" s="207">
        <f>Bahia!L218</f>
        <v>5840.7713089092758</v>
      </c>
      <c r="Q135" s="207">
        <f t="shared" si="13"/>
        <v>14720.575527620185</v>
      </c>
      <c r="R135" s="21">
        <v>7.9100000000000004E-2</v>
      </c>
      <c r="S135" s="207">
        <f t="shared" si="14"/>
        <v>13556.17800338543</v>
      </c>
      <c r="T135" s="207">
        <f t="shared" si="15"/>
        <v>24355.555555555555</v>
      </c>
      <c r="U135" s="46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</row>
    <row r="136" spans="1:33">
      <c r="A136" s="26">
        <v>1794</v>
      </c>
      <c r="B136" s="207">
        <v>12173</v>
      </c>
      <c r="C136" s="207"/>
      <c r="D136" s="207">
        <v>18129.233349559348</v>
      </c>
      <c r="E136" s="207"/>
      <c r="F136" s="207">
        <v>2984.1545555219973</v>
      </c>
      <c r="G136" s="207"/>
      <c r="H136" s="207">
        <v>9973</v>
      </c>
      <c r="I136" s="207"/>
      <c r="J136" s="21"/>
      <c r="K136" s="206"/>
      <c r="L136" s="207">
        <f t="shared" si="11"/>
        <v>22146</v>
      </c>
      <c r="M136" s="207">
        <f t="shared" si="12"/>
        <v>24606.666666666664</v>
      </c>
      <c r="N136" s="207">
        <f>Amazonia!M108</f>
        <v>732.3424777550822</v>
      </c>
      <c r="O136" s="207">
        <f>Pernambuco!L240</f>
        <v>1774.9127667844116</v>
      </c>
      <c r="P136" s="207">
        <f>Bahia!L219</f>
        <v>6215.8967861214633</v>
      </c>
      <c r="Q136" s="207">
        <f t="shared" si="13"/>
        <v>15883.514636005708</v>
      </c>
      <c r="R136" s="21">
        <v>7.9100000000000004E-2</v>
      </c>
      <c r="S136" s="207">
        <f t="shared" si="14"/>
        <v>14627.128628297658</v>
      </c>
      <c r="T136" s="207">
        <f t="shared" si="15"/>
        <v>24606.666666666664</v>
      </c>
      <c r="U136" s="46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</row>
    <row r="137" spans="1:33">
      <c r="A137" s="26">
        <v>1795</v>
      </c>
      <c r="B137" s="207">
        <v>10515</v>
      </c>
      <c r="C137" s="207"/>
      <c r="D137" s="207">
        <v>13646.166812148222</v>
      </c>
      <c r="E137" s="207"/>
      <c r="F137" s="207">
        <v>8458.5723441380378</v>
      </c>
      <c r="G137" s="207"/>
      <c r="H137" s="207">
        <v>10399</v>
      </c>
      <c r="I137" s="207"/>
      <c r="J137" s="21"/>
      <c r="K137" s="206"/>
      <c r="L137" s="207">
        <f t="shared" si="11"/>
        <v>20914</v>
      </c>
      <c r="M137" s="207">
        <f t="shared" si="12"/>
        <v>23237.777777777777</v>
      </c>
      <c r="N137" s="207">
        <f>Amazonia!M109</f>
        <v>1522.9236976688812</v>
      </c>
      <c r="O137" s="207">
        <f>Pernambuco!L241</f>
        <v>4526.4390497593186</v>
      </c>
      <c r="P137" s="207">
        <f>Bahia!L220</f>
        <v>6286.707743804006</v>
      </c>
      <c r="Q137" s="207">
        <f t="shared" si="13"/>
        <v>10901.70728654557</v>
      </c>
      <c r="R137" s="21">
        <v>7.9100000000000004E-2</v>
      </c>
      <c r="S137" s="207">
        <f t="shared" si="14"/>
        <v>10039.382240179817</v>
      </c>
      <c r="T137" s="207">
        <f t="shared" si="15"/>
        <v>23237.777777777777</v>
      </c>
      <c r="U137" s="46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</row>
    <row r="138" spans="1:33">
      <c r="A138" s="26">
        <v>1796</v>
      </c>
      <c r="B138" s="207">
        <v>10194</v>
      </c>
      <c r="C138" s="207"/>
      <c r="D138" s="207">
        <v>11591.045592161423</v>
      </c>
      <c r="E138" s="207"/>
      <c r="F138" s="207">
        <v>8133.7096069868994</v>
      </c>
      <c r="G138" s="207"/>
      <c r="H138" s="207">
        <v>8115</v>
      </c>
      <c r="I138" s="207"/>
      <c r="J138" s="21"/>
      <c r="K138" s="206"/>
      <c r="L138" s="207">
        <f t="shared" si="11"/>
        <v>18309</v>
      </c>
      <c r="M138" s="207">
        <f t="shared" si="12"/>
        <v>20343.333333333332</v>
      </c>
      <c r="N138" s="207">
        <f>Amazonia!M110</f>
        <v>0</v>
      </c>
      <c r="O138" s="207">
        <f>Pernambuco!L242</f>
        <v>2315.3421563617362</v>
      </c>
      <c r="P138" s="207">
        <f>Bahia!L221</f>
        <v>3493.9541732410476</v>
      </c>
      <c r="Q138" s="207">
        <f t="shared" si="13"/>
        <v>14534.037003730547</v>
      </c>
      <c r="R138" s="21">
        <v>7.9100000000000004E-2</v>
      </c>
      <c r="S138" s="207">
        <f t="shared" si="14"/>
        <v>13384.394676735463</v>
      </c>
      <c r="T138" s="207">
        <f t="shared" si="15"/>
        <v>20343.333333333332</v>
      </c>
      <c r="U138" s="46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</row>
    <row r="139" spans="1:33">
      <c r="A139" s="26">
        <v>1797</v>
      </c>
      <c r="B139" s="207">
        <v>9007</v>
      </c>
      <c r="C139" s="207"/>
      <c r="D139" s="207">
        <v>12615.253847770353</v>
      </c>
      <c r="E139" s="207"/>
      <c r="F139" s="207">
        <v>6381.4</v>
      </c>
      <c r="G139" s="207"/>
      <c r="H139" s="207">
        <v>7075</v>
      </c>
      <c r="I139" s="207"/>
      <c r="J139" s="21"/>
      <c r="K139" s="206"/>
      <c r="L139" s="207">
        <f t="shared" si="11"/>
        <v>16082</v>
      </c>
      <c r="M139" s="207">
        <f t="shared" si="12"/>
        <v>17868.888888888887</v>
      </c>
      <c r="N139" s="207">
        <f>Amazonia!M111</f>
        <v>412.27917439854269</v>
      </c>
      <c r="O139" s="207">
        <f>Pernambuco!L243</f>
        <v>5865.1676899305594</v>
      </c>
      <c r="P139" s="207">
        <f>Bahia!L222</f>
        <v>2257.338931410095</v>
      </c>
      <c r="Q139" s="207">
        <f t="shared" si="13"/>
        <v>9334.1030931496898</v>
      </c>
      <c r="R139" s="21">
        <v>7.9100000000000004E-2</v>
      </c>
      <c r="S139" s="207">
        <f t="shared" si="14"/>
        <v>8595.77553848155</v>
      </c>
      <c r="T139" s="207">
        <f t="shared" si="15"/>
        <v>17868.888888888887</v>
      </c>
      <c r="U139" s="46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</row>
    <row r="140" spans="1:33">
      <c r="A140" s="26">
        <v>1798</v>
      </c>
      <c r="B140" s="207">
        <v>10544</v>
      </c>
      <c r="C140" s="207"/>
      <c r="D140" s="207">
        <v>7512</v>
      </c>
      <c r="E140" s="207"/>
      <c r="F140" s="207">
        <v>4869.6587737843556</v>
      </c>
      <c r="G140" s="207"/>
      <c r="H140" s="207">
        <v>6654</v>
      </c>
      <c r="I140" s="207"/>
      <c r="J140" s="21"/>
      <c r="K140" s="206"/>
      <c r="L140" s="207">
        <f t="shared" si="11"/>
        <v>17198</v>
      </c>
      <c r="M140" s="207">
        <f t="shared" si="12"/>
        <v>19108.888888888887</v>
      </c>
      <c r="N140" s="207">
        <f>Amazonia!M112</f>
        <v>0</v>
      </c>
      <c r="O140" s="207">
        <f>Pernambuco!L244</f>
        <v>6298.6085201499354</v>
      </c>
      <c r="P140" s="207">
        <f>Bahia!L223</f>
        <v>2292.5530857016038</v>
      </c>
      <c r="Q140" s="207">
        <f t="shared" si="13"/>
        <v>10517.727283037348</v>
      </c>
      <c r="R140" s="21">
        <v>7.9100000000000004E-2</v>
      </c>
      <c r="S140" s="207">
        <f t="shared" si="14"/>
        <v>9685.7750549490938</v>
      </c>
      <c r="T140" s="207">
        <f t="shared" si="15"/>
        <v>19108.888888888887</v>
      </c>
      <c r="U140" s="46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</row>
    <row r="141" spans="1:33">
      <c r="A141" s="26">
        <v>1799</v>
      </c>
      <c r="B141" s="207">
        <v>8394</v>
      </c>
      <c r="C141" s="207"/>
      <c r="D141" s="207">
        <v>10047.299999999999</v>
      </c>
      <c r="E141" s="207"/>
      <c r="F141" s="207">
        <v>5513.9176861614369</v>
      </c>
      <c r="G141" s="207"/>
      <c r="H141" s="207">
        <v>3942</v>
      </c>
      <c r="I141" s="207"/>
      <c r="J141" s="21"/>
      <c r="K141" s="206"/>
      <c r="L141" s="207">
        <f t="shared" si="11"/>
        <v>12336</v>
      </c>
      <c r="M141" s="207">
        <f t="shared" si="12"/>
        <v>13706.666666666666</v>
      </c>
      <c r="N141" s="207">
        <f>Amazonia!M113</f>
        <v>1842.9404154711735</v>
      </c>
      <c r="O141" s="207">
        <f>Pernambuco!L245</f>
        <v>3467.5266417550174</v>
      </c>
      <c r="P141" s="207">
        <f>Bahia!L224</f>
        <v>1716.0191071815234</v>
      </c>
      <c r="Q141" s="207">
        <f t="shared" si="13"/>
        <v>6680.1805022589515</v>
      </c>
      <c r="R141" s="21">
        <v>7.9100000000000004E-2</v>
      </c>
      <c r="S141" s="207">
        <f t="shared" si="14"/>
        <v>6151.7782245302687</v>
      </c>
      <c r="T141" s="207">
        <f t="shared" si="15"/>
        <v>13706.666666666666</v>
      </c>
      <c r="U141" s="46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</row>
    <row r="142" spans="1:33">
      <c r="A142" s="26">
        <v>1800</v>
      </c>
      <c r="B142" s="207">
        <v>8110</v>
      </c>
      <c r="C142" s="207">
        <f>SUM(B133:B142)</f>
        <v>100438</v>
      </c>
      <c r="D142" s="207">
        <v>10592.3</v>
      </c>
      <c r="E142" s="207">
        <f>SUM(D133:D142)</f>
        <v>108483.66683991089</v>
      </c>
      <c r="F142" s="207">
        <v>5533</v>
      </c>
      <c r="G142" s="207">
        <f>SUM(F133:F142)</f>
        <v>54664.884599854362</v>
      </c>
      <c r="H142" s="207">
        <v>7065</v>
      </c>
      <c r="I142" s="207">
        <f>SUM(H133:H142)</f>
        <v>82257</v>
      </c>
      <c r="J142" s="21"/>
      <c r="K142" s="206"/>
      <c r="L142" s="207">
        <f t="shared" si="11"/>
        <v>15175</v>
      </c>
      <c r="M142" s="207">
        <f t="shared" si="12"/>
        <v>16861.111111111109</v>
      </c>
      <c r="N142" s="207">
        <f>Amazonia!M114</f>
        <v>1434.8019912258674</v>
      </c>
      <c r="O142" s="207">
        <f>Pernambuco!L246</f>
        <v>2537.5491642590118</v>
      </c>
      <c r="P142" s="207">
        <f>Bahia!L225</f>
        <v>1423.6990310635038</v>
      </c>
      <c r="Q142" s="207">
        <f t="shared" si="13"/>
        <v>11465.060924562727</v>
      </c>
      <c r="R142" s="21">
        <v>7.9100000000000004E-2</v>
      </c>
      <c r="S142" s="207">
        <f t="shared" si="14"/>
        <v>10558.174605429816</v>
      </c>
      <c r="T142" s="207">
        <f t="shared" si="15"/>
        <v>16861.111111111109</v>
      </c>
      <c r="U142" s="46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</row>
    <row r="143" spans="1:33">
      <c r="A143" s="26">
        <v>1801</v>
      </c>
      <c r="B143" s="207">
        <v>10140</v>
      </c>
      <c r="C143" s="207"/>
      <c r="D143" s="207">
        <v>12329.8</v>
      </c>
      <c r="E143" s="207"/>
      <c r="F143" s="207">
        <v>6735.2</v>
      </c>
      <c r="G143" s="207"/>
      <c r="H143" s="207">
        <v>6942</v>
      </c>
      <c r="I143" s="207"/>
      <c r="J143" s="21"/>
      <c r="K143" s="132"/>
      <c r="L143" s="207">
        <f t="shared" si="11"/>
        <v>17082</v>
      </c>
      <c r="M143" s="207">
        <f t="shared" si="12"/>
        <v>18980</v>
      </c>
      <c r="N143" s="207">
        <f>Amazonia!M115</f>
        <v>207.38031082145127</v>
      </c>
      <c r="O143" s="207">
        <f>Pernambuco!L247</f>
        <v>5141.2300683371295</v>
      </c>
      <c r="P143" s="207">
        <f>Bahia!L226</f>
        <v>2035.4359744795408</v>
      </c>
      <c r="Q143" s="207">
        <f t="shared" si="13"/>
        <v>11595.953646361879</v>
      </c>
      <c r="R143" s="21">
        <v>7.7600000000000002E-2</v>
      </c>
      <c r="S143" s="207"/>
      <c r="T143" s="207">
        <f t="shared" si="15"/>
        <v>18980</v>
      </c>
      <c r="U143" s="46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</row>
    <row r="144" spans="1:33">
      <c r="A144" s="26">
        <v>1802</v>
      </c>
      <c r="B144" s="207">
        <v>11978</v>
      </c>
      <c r="C144" s="207"/>
      <c r="D144" s="207">
        <v>15231.6</v>
      </c>
      <c r="E144" s="207"/>
      <c r="F144" s="207">
        <v>10772.2</v>
      </c>
      <c r="G144" s="207"/>
      <c r="H144" s="207">
        <v>8687</v>
      </c>
      <c r="I144" s="207"/>
      <c r="J144" s="21"/>
      <c r="K144" s="132"/>
      <c r="L144" s="207">
        <f t="shared" si="11"/>
        <v>20665</v>
      </c>
      <c r="M144" s="207">
        <f t="shared" si="12"/>
        <v>22961.111111111109</v>
      </c>
      <c r="N144" s="207">
        <f>Amazonia!M116</f>
        <v>957.2389868128455</v>
      </c>
      <c r="O144" s="207">
        <f>Pernambuco!L248</f>
        <v>5630.9794988610483</v>
      </c>
      <c r="P144" s="207">
        <f>Bahia!L227</f>
        <v>3344.2988307378582</v>
      </c>
      <c r="Q144" s="207">
        <f t="shared" si="13"/>
        <v>13028.593794699358</v>
      </c>
      <c r="R144" s="21">
        <v>7.7600000000000002E-2</v>
      </c>
      <c r="S144" s="207"/>
      <c r="T144" s="207">
        <f t="shared" si="15"/>
        <v>22961.111111111109</v>
      </c>
      <c r="U144" s="46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</row>
    <row r="145" spans="1:33">
      <c r="A145" s="26">
        <v>1803</v>
      </c>
      <c r="B145" s="207">
        <v>14342</v>
      </c>
      <c r="C145" s="207"/>
      <c r="D145" s="207">
        <v>13143.142936584169</v>
      </c>
      <c r="E145" s="207"/>
      <c r="F145" s="207">
        <v>6590.3947136563884</v>
      </c>
      <c r="G145" s="207"/>
      <c r="H145" s="207">
        <v>5639</v>
      </c>
      <c r="I145" s="207"/>
      <c r="J145" s="21"/>
      <c r="K145" s="21"/>
      <c r="L145" s="207">
        <f t="shared" si="11"/>
        <v>19981</v>
      </c>
      <c r="M145" s="207">
        <f t="shared" si="12"/>
        <v>22201.111111111109</v>
      </c>
      <c r="N145" s="207">
        <f>Amazonia!M117</f>
        <v>2348.8785004292372</v>
      </c>
      <c r="O145" s="207">
        <f>Pernambuco!L249</f>
        <v>3818.9066059225511</v>
      </c>
      <c r="P145" s="207">
        <f>Bahia!L228</f>
        <v>3268.3766032516419</v>
      </c>
      <c r="Q145" s="207">
        <f t="shared" si="13"/>
        <v>12764.94940150768</v>
      </c>
      <c r="R145" s="21">
        <v>7.7600000000000002E-2</v>
      </c>
      <c r="S145" s="207"/>
      <c r="T145" s="207">
        <f t="shared" si="15"/>
        <v>22201.111111111109</v>
      </c>
      <c r="U145" s="46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</row>
    <row r="146" spans="1:33">
      <c r="A146" s="26">
        <v>1804</v>
      </c>
      <c r="B146" s="207">
        <v>13498</v>
      </c>
      <c r="C146" s="207"/>
      <c r="D146" s="207">
        <v>17554.900000000001</v>
      </c>
      <c r="E146" s="207"/>
      <c r="F146" s="207">
        <v>6618.1325991189424</v>
      </c>
      <c r="G146" s="207"/>
      <c r="H146" s="207">
        <v>7350</v>
      </c>
      <c r="I146" s="207"/>
      <c r="J146" s="21"/>
      <c r="K146" s="21"/>
      <c r="L146" s="207">
        <f t="shared" si="11"/>
        <v>20848</v>
      </c>
      <c r="M146" s="207">
        <f t="shared" si="12"/>
        <v>23164.444444444445</v>
      </c>
      <c r="N146" s="207">
        <f>Amazonia!M118</f>
        <v>4083.5020178413693</v>
      </c>
      <c r="O146" s="207">
        <f>Pernambuco!L250</f>
        <v>5006.9903636442723</v>
      </c>
      <c r="P146" s="207">
        <f>Bahia!L229</f>
        <v>3762.1102618147311</v>
      </c>
      <c r="Q146" s="207">
        <f t="shared" si="13"/>
        <v>10311.841801144074</v>
      </c>
      <c r="R146" s="21">
        <v>7.7600000000000002E-2</v>
      </c>
      <c r="S146" s="207"/>
      <c r="T146" s="207">
        <f t="shared" si="15"/>
        <v>23164.444444444445</v>
      </c>
      <c r="U146" s="46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</row>
    <row r="147" spans="1:33">
      <c r="A147" s="26">
        <v>1805</v>
      </c>
      <c r="B147" s="207">
        <v>14238</v>
      </c>
      <c r="C147" s="207"/>
      <c r="D147" s="207">
        <v>15601.1</v>
      </c>
      <c r="E147" s="207"/>
      <c r="F147" s="207">
        <v>8955.3724100327145</v>
      </c>
      <c r="G147" s="207"/>
      <c r="H147" s="207">
        <v>5706</v>
      </c>
      <c r="I147" s="207"/>
      <c r="J147" s="21"/>
      <c r="K147" s="21"/>
      <c r="L147" s="207">
        <f t="shared" si="11"/>
        <v>19944</v>
      </c>
      <c r="M147" s="207">
        <f t="shared" si="12"/>
        <v>22160</v>
      </c>
      <c r="N147" s="207">
        <f>Amazonia!M119</f>
        <v>4688.9657669611533</v>
      </c>
      <c r="O147" s="207">
        <f>Pernambuco!L251</f>
        <v>3283.5990888382689</v>
      </c>
      <c r="P147" s="207">
        <f>Bahia!L230</f>
        <v>3252.2589964603117</v>
      </c>
      <c r="Q147" s="207">
        <f t="shared" si="13"/>
        <v>10935.176147740265</v>
      </c>
      <c r="R147" s="21">
        <v>7.7600000000000002E-2</v>
      </c>
      <c r="S147" s="207"/>
      <c r="T147" s="207">
        <f t="shared" si="15"/>
        <v>22160</v>
      </c>
      <c r="U147" s="46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</row>
    <row r="148" spans="1:33">
      <c r="A148" s="26">
        <v>1806</v>
      </c>
      <c r="B148" s="207">
        <v>15265</v>
      </c>
      <c r="C148" s="207"/>
      <c r="D148" s="207">
        <v>15321.63178807947</v>
      </c>
      <c r="E148" s="207"/>
      <c r="F148" s="207">
        <v>5083.198253275109</v>
      </c>
      <c r="G148" s="207"/>
      <c r="H148" s="207">
        <v>5902</v>
      </c>
      <c r="I148" s="207"/>
      <c r="J148" s="21"/>
      <c r="K148" s="21"/>
      <c r="L148" s="207">
        <f t="shared" si="11"/>
        <v>21167</v>
      </c>
      <c r="M148" s="207">
        <f t="shared" si="12"/>
        <v>23518.888888888887</v>
      </c>
      <c r="N148" s="207">
        <f>Amazonia!M120</f>
        <v>3705.0090132067003</v>
      </c>
      <c r="O148" s="207">
        <f>Pernambuco!L252</f>
        <v>4583.1435079726652</v>
      </c>
      <c r="P148" s="207">
        <f>Bahia!L231</f>
        <v>4417.5036171165411</v>
      </c>
      <c r="Q148" s="207">
        <f t="shared" si="13"/>
        <v>10813.232750592981</v>
      </c>
      <c r="R148" s="21">
        <v>7.7600000000000002E-2</v>
      </c>
      <c r="S148" s="207"/>
      <c r="T148" s="207">
        <f t="shared" si="15"/>
        <v>23518.888888888887</v>
      </c>
      <c r="U148" s="46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</row>
    <row r="149" spans="1:33">
      <c r="A149" s="26">
        <v>1807</v>
      </c>
      <c r="B149" s="207">
        <v>12152</v>
      </c>
      <c r="C149" s="207"/>
      <c r="D149" s="207">
        <v>13998.775495412381</v>
      </c>
      <c r="E149" s="207"/>
      <c r="F149" s="207">
        <v>5234.1015452538632</v>
      </c>
      <c r="G149" s="207"/>
      <c r="H149" s="207">
        <v>4963</v>
      </c>
      <c r="I149" s="207"/>
      <c r="J149" s="21"/>
      <c r="K149" s="21"/>
      <c r="L149" s="207">
        <f t="shared" si="11"/>
        <v>17115</v>
      </c>
      <c r="M149" s="207">
        <f t="shared" si="12"/>
        <v>19016.666666666668</v>
      </c>
      <c r="N149" s="207">
        <f>Amazonia!M121</f>
        <v>0</v>
      </c>
      <c r="O149" s="207">
        <f>Pernambuco!L253</f>
        <v>6369.1812357150638</v>
      </c>
      <c r="P149" s="207">
        <f>Bahia!L232</f>
        <v>2874.9172074318653</v>
      </c>
      <c r="Q149" s="207">
        <f t="shared" si="13"/>
        <v>9772.5682235197382</v>
      </c>
      <c r="R149" s="21">
        <v>7.7600000000000002E-2</v>
      </c>
      <c r="S149" s="207"/>
      <c r="T149" s="207">
        <f t="shared" si="15"/>
        <v>19016.666666666668</v>
      </c>
      <c r="U149" s="46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</row>
    <row r="150" spans="1:33">
      <c r="A150" s="26">
        <v>1808</v>
      </c>
      <c r="B150" s="207">
        <v>10376</v>
      </c>
      <c r="C150" s="207"/>
      <c r="D150" s="207">
        <v>8433.9</v>
      </c>
      <c r="E150" s="207"/>
      <c r="F150" s="207">
        <v>3588.8</v>
      </c>
      <c r="G150" s="207"/>
      <c r="H150" s="207">
        <v>4828</v>
      </c>
      <c r="I150" s="207"/>
      <c r="J150" s="21"/>
      <c r="K150" s="21"/>
      <c r="L150" s="207">
        <f t="shared" si="11"/>
        <v>15204</v>
      </c>
      <c r="M150" s="207">
        <f t="shared" si="12"/>
        <v>16893.333333333332</v>
      </c>
      <c r="N150" s="207">
        <f>Amazonia!M122</f>
        <v>0</v>
      </c>
      <c r="O150" s="207">
        <f>Pernambuco!L254</f>
        <v>2114.0770815302462</v>
      </c>
      <c r="P150" s="207">
        <f>Bahia!L233</f>
        <v>0</v>
      </c>
      <c r="Q150" s="207">
        <f t="shared" si="13"/>
        <v>14779.256251803086</v>
      </c>
      <c r="R150" s="21">
        <v>7.7600000000000002E-2</v>
      </c>
      <c r="S150" s="207"/>
      <c r="T150" s="207">
        <f t="shared" si="15"/>
        <v>16893.333333333332</v>
      </c>
      <c r="U150" s="46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</row>
    <row r="151" spans="1:33">
      <c r="A151" s="26">
        <v>1809</v>
      </c>
      <c r="B151" s="207">
        <v>10129</v>
      </c>
      <c r="C151" s="207"/>
      <c r="D151" s="207">
        <v>11899.577292576419</v>
      </c>
      <c r="E151" s="207"/>
      <c r="F151" s="207">
        <v>7210.5576158940394</v>
      </c>
      <c r="G151" s="207"/>
      <c r="H151" s="207">
        <v>5325</v>
      </c>
      <c r="I151" s="207"/>
      <c r="J151" s="21"/>
      <c r="K151" s="21"/>
      <c r="L151" s="207">
        <f t="shared" si="11"/>
        <v>15454</v>
      </c>
      <c r="M151" s="207">
        <f t="shared" si="12"/>
        <v>17171.111111111109</v>
      </c>
      <c r="N151" s="207">
        <f>Amazonia!M123</f>
        <v>0</v>
      </c>
      <c r="O151" s="207">
        <f>Pernambuco!L255</f>
        <v>2766.8657554305214</v>
      </c>
      <c r="P151" s="207">
        <f>Bahia!L234</f>
        <v>73.165454875101261</v>
      </c>
      <c r="Q151" s="207">
        <f t="shared" si="13"/>
        <v>14331.079900805487</v>
      </c>
      <c r="R151" s="21">
        <v>7.7600000000000002E-2</v>
      </c>
      <c r="S151" s="207"/>
      <c r="T151" s="207">
        <f t="shared" si="15"/>
        <v>17171.111111111109</v>
      </c>
      <c r="U151" s="46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</row>
    <row r="152" spans="1:33">
      <c r="A152" s="26">
        <v>1810</v>
      </c>
      <c r="B152" s="207">
        <v>12031</v>
      </c>
      <c r="C152" s="207">
        <f>SUM(B143:B152)</f>
        <v>124149</v>
      </c>
      <c r="D152" s="207">
        <v>14473.029334787352</v>
      </c>
      <c r="E152" s="207">
        <f>SUM(D143:D152)</f>
        <v>137987.45684743978</v>
      </c>
      <c r="F152" s="207">
        <v>6012.2</v>
      </c>
      <c r="G152" s="207">
        <f>SUM(F143:F152)</f>
        <v>66800.157137231057</v>
      </c>
      <c r="H152" s="207">
        <v>5463</v>
      </c>
      <c r="I152" s="207">
        <f>SUM(H143:H152)</f>
        <v>60805</v>
      </c>
      <c r="J152" s="21"/>
      <c r="K152" s="21"/>
      <c r="L152" s="207">
        <f t="shared" si="11"/>
        <v>17494</v>
      </c>
      <c r="M152" s="207">
        <f t="shared" si="12"/>
        <v>19437.777777777777</v>
      </c>
      <c r="N152" s="207">
        <f>Amazonia!M124</f>
        <v>0</v>
      </c>
      <c r="O152" s="207">
        <f>Pernambuco!L256</f>
        <v>2766.8657554305209</v>
      </c>
      <c r="P152" s="207">
        <f>Bahia!L235</f>
        <v>632.17320536485136</v>
      </c>
      <c r="Q152" s="207">
        <f t="shared" si="13"/>
        <v>16038.738816982404</v>
      </c>
      <c r="R152" s="21">
        <v>7.7600000000000002E-2</v>
      </c>
      <c r="S152" s="207"/>
      <c r="T152" s="207">
        <f t="shared" si="15"/>
        <v>19437.777777777777</v>
      </c>
      <c r="U152" s="46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</row>
    <row r="153" spans="1:33">
      <c r="A153" s="26">
        <v>1811</v>
      </c>
      <c r="B153" s="207">
        <v>11679</v>
      </c>
      <c r="C153" s="207"/>
      <c r="D153" s="207">
        <v>12909.1</v>
      </c>
      <c r="E153" s="207"/>
      <c r="F153" s="207">
        <v>6016</v>
      </c>
      <c r="G153" s="207"/>
      <c r="H153" s="207">
        <v>4970</v>
      </c>
      <c r="I153" s="207"/>
      <c r="J153" s="21"/>
      <c r="K153" s="21"/>
      <c r="L153" s="207">
        <f t="shared" si="11"/>
        <v>16649</v>
      </c>
      <c r="M153" s="207">
        <f t="shared" si="12"/>
        <v>18498.888888888887</v>
      </c>
      <c r="N153" s="207">
        <f>Amazonia!M125</f>
        <v>0</v>
      </c>
      <c r="O153" s="207">
        <f>Pernambuco!L257</f>
        <v>2579.0301219524158</v>
      </c>
      <c r="P153" s="207">
        <f>Bahia!L236</f>
        <v>385.25311655167582</v>
      </c>
      <c r="Q153" s="207">
        <f t="shared" si="13"/>
        <v>15534.605650384796</v>
      </c>
      <c r="R153" s="21">
        <v>7.7600000000000002E-2</v>
      </c>
      <c r="S153" s="207"/>
      <c r="T153" s="207">
        <f t="shared" si="15"/>
        <v>18498.888888888887</v>
      </c>
      <c r="U153" s="46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</row>
    <row r="154" spans="1:33">
      <c r="A154" s="26">
        <v>1812</v>
      </c>
      <c r="B154" s="207">
        <v>10704</v>
      </c>
      <c r="C154" s="207"/>
      <c r="D154" s="207">
        <v>15129.317795637198</v>
      </c>
      <c r="E154" s="207"/>
      <c r="F154" s="207">
        <v>3557.8</v>
      </c>
      <c r="G154" s="207"/>
      <c r="H154" s="207">
        <v>5015</v>
      </c>
      <c r="I154" s="207"/>
      <c r="J154" s="21"/>
      <c r="K154" s="21"/>
      <c r="L154" s="207">
        <f t="shared" si="11"/>
        <v>15719</v>
      </c>
      <c r="M154" s="207">
        <f t="shared" si="12"/>
        <v>17465.555555555555</v>
      </c>
      <c r="N154" s="207">
        <f>Amazonia!M126</f>
        <v>0</v>
      </c>
      <c r="O154" s="207">
        <f>Pernambuco!L258</f>
        <v>5792.9191741155737</v>
      </c>
      <c r="P154" s="207">
        <f>Bahia!L237</f>
        <v>1607.0143129755663</v>
      </c>
      <c r="Q154" s="207">
        <f t="shared" si="13"/>
        <v>10065.622068464414</v>
      </c>
      <c r="R154" s="21">
        <v>7.7600000000000002E-2</v>
      </c>
      <c r="S154" s="207"/>
      <c r="T154" s="207">
        <f t="shared" si="15"/>
        <v>17465.555555555555</v>
      </c>
      <c r="U154" s="46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</row>
    <row r="155" spans="1:33">
      <c r="A155" s="26">
        <v>1813</v>
      </c>
      <c r="B155" s="207">
        <v>10153</v>
      </c>
      <c r="C155" s="207"/>
      <c r="D155" s="207">
        <v>9933.5</v>
      </c>
      <c r="E155" s="207"/>
      <c r="F155" s="207">
        <v>5707.2</v>
      </c>
      <c r="G155" s="207"/>
      <c r="H155" s="207">
        <v>4640</v>
      </c>
      <c r="I155" s="207"/>
      <c r="J155" s="21"/>
      <c r="K155" s="21"/>
      <c r="L155" s="207">
        <f t="shared" si="11"/>
        <v>14793</v>
      </c>
      <c r="M155" s="207">
        <f t="shared" si="12"/>
        <v>16436.666666666668</v>
      </c>
      <c r="N155" s="207">
        <f>Amazonia!M127</f>
        <v>0</v>
      </c>
      <c r="O155" s="207">
        <f>Pernambuco!L259</f>
        <v>6187.122745727851</v>
      </c>
      <c r="P155" s="207">
        <f>Bahia!L238</f>
        <v>1383.7081881012609</v>
      </c>
      <c r="Q155" s="207">
        <f t="shared" si="13"/>
        <v>8865.8357328375569</v>
      </c>
      <c r="R155" s="21">
        <v>7.7600000000000002E-2</v>
      </c>
      <c r="S155" s="207"/>
      <c r="T155" s="207">
        <f t="shared" si="15"/>
        <v>16436.666666666668</v>
      </c>
      <c r="U155" s="46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</row>
    <row r="156" spans="1:33">
      <c r="A156" s="26">
        <v>1814</v>
      </c>
      <c r="B156" s="207">
        <v>9684</v>
      </c>
      <c r="C156" s="207"/>
      <c r="D156" s="207">
        <v>10677.6</v>
      </c>
      <c r="E156" s="207"/>
      <c r="F156" s="207">
        <v>4537.8999999999996</v>
      </c>
      <c r="G156" s="207"/>
      <c r="H156" s="207">
        <v>4504</v>
      </c>
      <c r="I156" s="207"/>
      <c r="J156" s="21"/>
      <c r="K156" s="21"/>
      <c r="L156" s="207">
        <f t="shared" si="11"/>
        <v>14188</v>
      </c>
      <c r="M156" s="207">
        <f t="shared" si="12"/>
        <v>15764.444444444443</v>
      </c>
      <c r="N156" s="207">
        <f>Amazonia!M128</f>
        <v>442.71375176332242</v>
      </c>
      <c r="O156" s="207">
        <f>Pernambuco!L260</f>
        <v>5691.8920479190338</v>
      </c>
      <c r="P156" s="207">
        <f>Bahia!L239</f>
        <v>1367.772362165882</v>
      </c>
      <c r="Q156" s="207">
        <f t="shared" si="13"/>
        <v>8262.0662825962045</v>
      </c>
      <c r="R156" s="21">
        <v>7.7600000000000002E-2</v>
      </c>
      <c r="S156" s="207"/>
      <c r="T156" s="207">
        <f t="shared" si="15"/>
        <v>15764.444444444443</v>
      </c>
      <c r="U156" s="46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</row>
    <row r="157" spans="1:33">
      <c r="A157" s="26">
        <v>1815</v>
      </c>
      <c r="B157" s="207">
        <v>13051</v>
      </c>
      <c r="C157" s="207"/>
      <c r="D157" s="207">
        <v>15096.910940808426</v>
      </c>
      <c r="E157" s="207"/>
      <c r="F157" s="207">
        <v>4789.605849941443</v>
      </c>
      <c r="G157" s="207"/>
      <c r="H157" s="207">
        <v>3776</v>
      </c>
      <c r="I157" s="207"/>
      <c r="J157" s="21"/>
      <c r="K157" s="21"/>
      <c r="L157" s="207">
        <f t="shared" si="11"/>
        <v>16827</v>
      </c>
      <c r="M157" s="207">
        <f t="shared" si="12"/>
        <v>18696.666666666668</v>
      </c>
      <c r="N157" s="207">
        <f>Amazonia!M129</f>
        <v>0</v>
      </c>
      <c r="O157" s="207">
        <f>Pernambuco!L261</f>
        <v>6804.45582282347</v>
      </c>
      <c r="P157" s="207">
        <f>Bahia!L240</f>
        <v>3162.3091884057771</v>
      </c>
      <c r="Q157" s="207">
        <f t="shared" si="13"/>
        <v>8729.9016554374211</v>
      </c>
      <c r="R157" s="21">
        <v>7.7600000000000002E-2</v>
      </c>
      <c r="S157" s="207"/>
      <c r="T157" s="207">
        <f t="shared" si="15"/>
        <v>18696.666666666668</v>
      </c>
      <c r="U157" s="46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</row>
    <row r="158" spans="1:33">
      <c r="A158" s="26">
        <v>1816</v>
      </c>
      <c r="B158" s="207">
        <v>15004</v>
      </c>
      <c r="C158" s="207"/>
      <c r="D158" s="207">
        <v>12892.329332953947</v>
      </c>
      <c r="E158" s="207"/>
      <c r="F158" s="207">
        <v>6823.970253080759</v>
      </c>
      <c r="G158" s="207"/>
      <c r="H158" s="207">
        <v>4868</v>
      </c>
      <c r="I158" s="207"/>
      <c r="J158" s="21"/>
      <c r="K158" s="21"/>
      <c r="L158" s="207">
        <f t="shared" si="11"/>
        <v>19872</v>
      </c>
      <c r="M158" s="207">
        <f t="shared" si="12"/>
        <v>22080</v>
      </c>
      <c r="N158" s="207">
        <f>Amazonia!M130</f>
        <v>1679.9447964368612</v>
      </c>
      <c r="O158" s="207">
        <f>Pernambuco!L262</f>
        <v>8192.4525734944345</v>
      </c>
      <c r="P158" s="207">
        <f>Bahia!L241</f>
        <v>1295.5764920485581</v>
      </c>
      <c r="Q158" s="207">
        <f t="shared" si="13"/>
        <v>10912.026138020146</v>
      </c>
      <c r="R158" s="21">
        <v>7.7600000000000002E-2</v>
      </c>
      <c r="S158" s="207"/>
      <c r="T158" s="207">
        <f t="shared" si="15"/>
        <v>22080</v>
      </c>
      <c r="U158" s="46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</row>
    <row r="159" spans="1:33">
      <c r="A159" s="26">
        <v>1817</v>
      </c>
      <c r="B159" s="207">
        <v>15616</v>
      </c>
      <c r="C159" s="207"/>
      <c r="D159" s="207">
        <v>18025.8911187255</v>
      </c>
      <c r="E159" s="207"/>
      <c r="F159" s="207">
        <v>4689.8</v>
      </c>
      <c r="G159" s="207"/>
      <c r="H159" s="207">
        <v>3480</v>
      </c>
      <c r="I159" s="207"/>
      <c r="J159" s="21"/>
      <c r="K159" s="21"/>
      <c r="L159" s="207">
        <f t="shared" si="11"/>
        <v>19096</v>
      </c>
      <c r="M159" s="207">
        <f t="shared" si="12"/>
        <v>21217.777777777777</v>
      </c>
      <c r="N159" s="207">
        <f>Amazonia!M131</f>
        <v>3401.9045229282988</v>
      </c>
      <c r="O159" s="207">
        <f>Pernambuco!L263</f>
        <v>7967.3950431033281</v>
      </c>
      <c r="P159" s="207">
        <f>Bahia!L242</f>
        <v>1807.3871327663142</v>
      </c>
      <c r="Q159" s="207">
        <f t="shared" si="13"/>
        <v>8041.0910789798363</v>
      </c>
      <c r="R159" s="21">
        <v>7.7600000000000002E-2</v>
      </c>
      <c r="S159" s="207"/>
      <c r="T159" s="207">
        <f t="shared" si="15"/>
        <v>21217.777777777777</v>
      </c>
      <c r="U159" s="46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</row>
    <row r="160" spans="1:33">
      <c r="A160" s="26">
        <v>1818</v>
      </c>
      <c r="B160" s="207">
        <v>16815</v>
      </c>
      <c r="C160" s="207"/>
      <c r="D160" s="207">
        <v>16631.944763896845</v>
      </c>
      <c r="E160" s="207"/>
      <c r="F160" s="207">
        <v>5562.8</v>
      </c>
      <c r="G160" s="207"/>
      <c r="H160" s="207">
        <v>3547</v>
      </c>
      <c r="I160" s="207"/>
      <c r="J160" s="21"/>
      <c r="K160" s="21"/>
      <c r="L160" s="207">
        <f t="shared" si="11"/>
        <v>20362</v>
      </c>
      <c r="M160" s="207">
        <f t="shared" si="12"/>
        <v>22624.444444444445</v>
      </c>
      <c r="N160" s="207">
        <f>Amazonia!M132</f>
        <v>3804.4326814211049</v>
      </c>
      <c r="O160" s="207">
        <f>Pernambuco!L264</f>
        <v>9658.9816835036345</v>
      </c>
      <c r="P160" s="207">
        <f>Bahia!L243</f>
        <v>1658.0296189715366</v>
      </c>
      <c r="Q160" s="207">
        <f t="shared" si="13"/>
        <v>7503.0004605481681</v>
      </c>
      <c r="R160" s="21">
        <v>7.7600000000000002E-2</v>
      </c>
      <c r="S160" s="207"/>
      <c r="T160" s="207">
        <f t="shared" si="15"/>
        <v>22624.444444444445</v>
      </c>
      <c r="U160" s="46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</row>
    <row r="161" spans="1:33">
      <c r="A161" s="26">
        <v>1819</v>
      </c>
      <c r="B161" s="207">
        <v>17315</v>
      </c>
      <c r="C161" s="207"/>
      <c r="D161" s="207">
        <v>15712.831064148762</v>
      </c>
      <c r="E161" s="207"/>
      <c r="F161" s="207">
        <v>4430.8</v>
      </c>
      <c r="G161" s="207"/>
      <c r="H161" s="207">
        <v>4867</v>
      </c>
      <c r="I161" s="207"/>
      <c r="J161" s="21"/>
      <c r="K161" s="21"/>
      <c r="L161" s="207">
        <f t="shared" si="11"/>
        <v>22182</v>
      </c>
      <c r="M161" s="207">
        <f t="shared" si="12"/>
        <v>24646.666666666664</v>
      </c>
      <c r="N161" s="207">
        <f>Amazonia!M133</f>
        <v>1643.2693474777964</v>
      </c>
      <c r="O161" s="207">
        <f>Pernambuco!L265</f>
        <v>5744.6160856935367</v>
      </c>
      <c r="P161" s="207">
        <f>Bahia!L244</f>
        <v>2296.8491744756693</v>
      </c>
      <c r="Q161" s="207">
        <f t="shared" si="13"/>
        <v>14961.932059019662</v>
      </c>
      <c r="R161" s="21">
        <v>7.7600000000000002E-2</v>
      </c>
      <c r="S161" s="207"/>
      <c r="T161" s="207">
        <f t="shared" si="15"/>
        <v>24646.666666666664</v>
      </c>
      <c r="U161" s="46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</row>
    <row r="162" spans="1:33">
      <c r="A162" s="26">
        <v>1820</v>
      </c>
      <c r="B162" s="207">
        <v>18957</v>
      </c>
      <c r="C162" s="207">
        <f>SUM(B153:B162)</f>
        <v>138978</v>
      </c>
      <c r="D162" s="207">
        <v>18914.621827779574</v>
      </c>
      <c r="E162" s="207">
        <f>SUM(D153:D162)</f>
        <v>145924.04684395026</v>
      </c>
      <c r="F162" s="207">
        <v>3203.7</v>
      </c>
      <c r="G162" s="207">
        <f>SUM(F153:F162)</f>
        <v>49319.576103022206</v>
      </c>
      <c r="H162" s="207">
        <v>3360</v>
      </c>
      <c r="I162" s="207">
        <f>SUM(H153:H162)</f>
        <v>43027</v>
      </c>
      <c r="J162" s="21"/>
      <c r="K162" s="21"/>
      <c r="L162" s="207">
        <f t="shared" si="11"/>
        <v>22317</v>
      </c>
      <c r="M162" s="207">
        <f t="shared" si="12"/>
        <v>24796.666666666664</v>
      </c>
      <c r="N162" s="207">
        <f>Amazonia!M134</f>
        <v>2072.5813422812225</v>
      </c>
      <c r="O162" s="207">
        <f>Pernambuco!L266</f>
        <v>10139.35261707989</v>
      </c>
      <c r="P162" s="207">
        <f>Bahia!L245</f>
        <v>1386.408864622279</v>
      </c>
      <c r="Q162" s="207">
        <f t="shared" si="13"/>
        <v>11198.323842683272</v>
      </c>
      <c r="R162" s="21">
        <v>7.7600000000000002E-2</v>
      </c>
      <c r="S162" s="207"/>
      <c r="T162" s="207">
        <f t="shared" si="15"/>
        <v>24796.666666666664</v>
      </c>
      <c r="U162" s="46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</row>
    <row r="163" spans="1:33">
      <c r="A163" s="26">
        <v>1821</v>
      </c>
      <c r="B163" s="207">
        <v>18382</v>
      </c>
      <c r="C163" s="207"/>
      <c r="D163" s="207">
        <v>19173.539459836418</v>
      </c>
      <c r="E163" s="207"/>
      <c r="F163" s="207">
        <v>3798.7050772626926</v>
      </c>
      <c r="G163" s="207"/>
      <c r="H163" s="208">
        <f>F163</f>
        <v>3798.7050772626926</v>
      </c>
      <c r="I163" s="207"/>
      <c r="J163" s="21"/>
      <c r="K163" s="21"/>
      <c r="L163" s="207">
        <f t="shared" si="11"/>
        <v>22180.705077262694</v>
      </c>
      <c r="M163" s="207">
        <f t="shared" si="12"/>
        <v>24645.227863625216</v>
      </c>
      <c r="N163" s="207">
        <f>Amazonia!M135</f>
        <v>1165.3534018176349</v>
      </c>
      <c r="O163" s="207">
        <f>Pernambuco!L267</f>
        <v>10053.777871388302</v>
      </c>
      <c r="P163" s="207">
        <f>Bahia!L246</f>
        <v>1262.9317769323043</v>
      </c>
      <c r="Q163" s="207">
        <f t="shared" si="13"/>
        <v>12163.164813486976</v>
      </c>
      <c r="R163" s="21">
        <v>7.7600000000000002E-2</v>
      </c>
      <c r="S163" s="207"/>
      <c r="T163" s="207">
        <f t="shared" si="15"/>
        <v>24645.227863625216</v>
      </c>
      <c r="U163" s="46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</row>
    <row r="164" spans="1:33">
      <c r="A164" s="26">
        <v>1822</v>
      </c>
      <c r="B164" s="207">
        <v>17818</v>
      </c>
      <c r="C164" s="207"/>
      <c r="D164" s="207">
        <v>16929.144880099098</v>
      </c>
      <c r="E164" s="207"/>
      <c r="F164" s="207">
        <v>4462.5941467364592</v>
      </c>
      <c r="G164" s="207"/>
      <c r="H164" s="208">
        <f>F164</f>
        <v>4462.5941467364592</v>
      </c>
      <c r="I164" s="207"/>
      <c r="J164" s="21"/>
      <c r="K164" s="21"/>
      <c r="L164" s="207">
        <f t="shared" si="11"/>
        <v>22280.594146736461</v>
      </c>
      <c r="M164" s="207">
        <f t="shared" si="12"/>
        <v>24756.215718596068</v>
      </c>
      <c r="N164" s="207">
        <f>Amazonia!M136</f>
        <v>1592.1209459883321</v>
      </c>
      <c r="O164" s="207">
        <f>Pernambuco!L268</f>
        <v>6059.6162465239631</v>
      </c>
      <c r="P164" s="207">
        <f>Bahia!L247</f>
        <v>1849.8036939433723</v>
      </c>
      <c r="Q164" s="207">
        <f t="shared" si="13"/>
        <v>15254.674832140401</v>
      </c>
      <c r="R164" s="21">
        <v>7.7600000000000002E-2</v>
      </c>
      <c r="S164" s="207"/>
      <c r="T164" s="207">
        <f t="shared" si="15"/>
        <v>24756.215718596068</v>
      </c>
      <c r="U164" s="46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</row>
    <row r="165" spans="1:33">
      <c r="A165" s="26">
        <v>1823</v>
      </c>
      <c r="B165" s="207">
        <v>10413</v>
      </c>
      <c r="C165" s="207"/>
      <c r="D165" s="207">
        <v>12517.087943561284</v>
      </c>
      <c r="E165" s="207"/>
      <c r="F165" s="207">
        <v>4237.9871964679915</v>
      </c>
      <c r="G165" s="207"/>
      <c r="H165" s="208">
        <f>F165</f>
        <v>4237.9871964679915</v>
      </c>
      <c r="I165" s="207"/>
      <c r="J165" s="21"/>
      <c r="K165" s="21"/>
      <c r="L165" s="207">
        <f t="shared" si="11"/>
        <v>14650.987196467991</v>
      </c>
      <c r="M165" s="207">
        <f t="shared" si="12"/>
        <v>16278.874662742212</v>
      </c>
      <c r="N165" s="207">
        <f>Amazonia!M137</f>
        <v>1444.93051532816</v>
      </c>
      <c r="O165" s="207">
        <f>Pernambuco!L269</f>
        <v>5569.0311014496992</v>
      </c>
      <c r="P165" s="207">
        <f>Bahia!L248</f>
        <v>655.36001868114374</v>
      </c>
      <c r="Q165" s="207">
        <f t="shared" si="13"/>
        <v>8609.5530272832075</v>
      </c>
      <c r="R165" s="21">
        <v>7.7600000000000002E-2</v>
      </c>
      <c r="S165" s="207"/>
      <c r="T165" s="207">
        <f t="shared" si="15"/>
        <v>16278.874662742212</v>
      </c>
      <c r="U165" s="46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</row>
    <row r="166" spans="1:33">
      <c r="A166" s="26">
        <v>1824</v>
      </c>
      <c r="B166" s="207">
        <v>11479</v>
      </c>
      <c r="C166" s="207"/>
      <c r="D166" s="207">
        <v>11825.26676741693</v>
      </c>
      <c r="E166" s="207"/>
      <c r="F166" s="207">
        <v>4165.8</v>
      </c>
      <c r="G166" s="207"/>
      <c r="H166" s="208">
        <f>F166</f>
        <v>4165.8</v>
      </c>
      <c r="I166" s="207"/>
      <c r="J166" s="21"/>
      <c r="K166" s="21"/>
      <c r="L166" s="207">
        <f t="shared" si="11"/>
        <v>15644.8</v>
      </c>
      <c r="M166" s="207">
        <f t="shared" si="12"/>
        <v>17383.111111111109</v>
      </c>
      <c r="N166" s="207">
        <f>Amazonia!M138</f>
        <v>0</v>
      </c>
      <c r="O166" s="207">
        <f>Pernambuco!L270</f>
        <v>4033.5782590470985</v>
      </c>
      <c r="P166" s="207">
        <f>Bahia!L249</f>
        <v>722.90527544528982</v>
      </c>
      <c r="Q166" s="207">
        <f t="shared" si="13"/>
        <v>12626.627576618721</v>
      </c>
      <c r="R166" s="21">
        <v>7.7600000000000002E-2</v>
      </c>
      <c r="S166" s="207"/>
      <c r="T166" s="207">
        <f t="shared" si="15"/>
        <v>17383.111111111109</v>
      </c>
      <c r="U166" s="46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</row>
    <row r="167" spans="1:33">
      <c r="A167" s="26">
        <v>1825</v>
      </c>
      <c r="B167" s="207">
        <v>12575</v>
      </c>
      <c r="C167" s="207"/>
      <c r="D167" s="207">
        <v>15703.288397785636</v>
      </c>
      <c r="E167" s="207"/>
      <c r="F167" s="207">
        <v>4493.2</v>
      </c>
      <c r="G167" s="207"/>
      <c r="H167" s="207">
        <v>4408</v>
      </c>
      <c r="I167" s="207"/>
      <c r="J167" s="21"/>
      <c r="K167" s="21"/>
      <c r="L167" s="207">
        <f t="shared" si="11"/>
        <v>16983</v>
      </c>
      <c r="M167" s="207">
        <f t="shared" si="12"/>
        <v>18870</v>
      </c>
      <c r="N167" s="207">
        <f>Amazonia!M139</f>
        <v>1093.2814754406877</v>
      </c>
      <c r="O167" s="207">
        <f>Pernambuco!L271</f>
        <v>8069.059715087129</v>
      </c>
      <c r="P167" s="207">
        <f>Bahia!L250</f>
        <v>864.77424764641296</v>
      </c>
      <c r="Q167" s="207">
        <f t="shared" si="13"/>
        <v>8842.8845618257692</v>
      </c>
      <c r="R167" s="21">
        <v>7.7600000000000002E-2</v>
      </c>
      <c r="S167" s="207"/>
      <c r="T167" s="207">
        <f t="shared" si="15"/>
        <v>18870</v>
      </c>
      <c r="U167" s="46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</row>
    <row r="168" spans="1:33">
      <c r="A168" s="26">
        <v>1826</v>
      </c>
      <c r="B168" s="207">
        <v>13218</v>
      </c>
      <c r="C168" s="207"/>
      <c r="D168" s="207">
        <v>13851.747700617854</v>
      </c>
      <c r="E168" s="207"/>
      <c r="F168" s="207">
        <v>5360.5</v>
      </c>
      <c r="G168" s="207"/>
      <c r="H168" s="208">
        <f>F168</f>
        <v>5360.5</v>
      </c>
      <c r="I168" s="207"/>
      <c r="J168" s="21"/>
      <c r="K168" s="21"/>
      <c r="L168" s="207">
        <f t="shared" si="11"/>
        <v>18578.5</v>
      </c>
      <c r="M168" s="207">
        <f t="shared" si="12"/>
        <v>20642.777777777777</v>
      </c>
      <c r="N168" s="207">
        <f>Amazonia!M140</f>
        <v>0</v>
      </c>
      <c r="O168" s="207">
        <f>Pernambuco!L272</f>
        <v>7193.5489565816515</v>
      </c>
      <c r="P168" s="207">
        <f>Bahia!L251</f>
        <v>1873.4866889394928</v>
      </c>
      <c r="Q168" s="207">
        <f t="shared" si="13"/>
        <v>11575.742132256633</v>
      </c>
      <c r="R168" s="21">
        <v>0.04</v>
      </c>
      <c r="S168" s="207"/>
      <c r="T168" s="207">
        <f t="shared" si="15"/>
        <v>20642.777777777777</v>
      </c>
      <c r="U168" s="46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</row>
    <row r="169" spans="1:33">
      <c r="A169" s="26">
        <v>1827</v>
      </c>
      <c r="B169" s="207">
        <v>12761</v>
      </c>
      <c r="C169" s="207"/>
      <c r="D169" s="207">
        <v>13837.694777275956</v>
      </c>
      <c r="E169" s="207"/>
      <c r="F169" s="207">
        <v>5592.6</v>
      </c>
      <c r="G169" s="207"/>
      <c r="H169" s="208">
        <f>F169</f>
        <v>5592.6</v>
      </c>
      <c r="I169" s="207"/>
      <c r="J169" s="21"/>
      <c r="K169" s="21"/>
      <c r="L169" s="207">
        <f t="shared" si="11"/>
        <v>18353.599999999999</v>
      </c>
      <c r="M169" s="207">
        <f t="shared" si="12"/>
        <v>20392.888888888887</v>
      </c>
      <c r="N169" s="207">
        <f>Amazonia!M141</f>
        <v>2067.6243648453674</v>
      </c>
      <c r="O169" s="207">
        <f>Pernambuco!L273</f>
        <v>7828.0763038435898</v>
      </c>
      <c r="P169" s="207">
        <f>Bahia!L252</f>
        <v>2141.6397186407503</v>
      </c>
      <c r="Q169" s="207">
        <f t="shared" si="13"/>
        <v>8355.5485015591785</v>
      </c>
      <c r="R169" s="21">
        <v>0.04</v>
      </c>
      <c r="S169" s="207"/>
      <c r="T169" s="207">
        <f t="shared" si="15"/>
        <v>20392.888888888887</v>
      </c>
      <c r="U169" s="46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</row>
    <row r="170" spans="1:33">
      <c r="A170" s="26">
        <v>1828</v>
      </c>
      <c r="B170" s="207">
        <v>12304</v>
      </c>
      <c r="C170" s="207"/>
      <c r="D170" s="207">
        <v>16656.023298745542</v>
      </c>
      <c r="E170" s="207"/>
      <c r="F170" s="207">
        <v>5670</v>
      </c>
      <c r="G170" s="207"/>
      <c r="H170" s="207">
        <v>4808</v>
      </c>
      <c r="I170" s="207"/>
      <c r="J170" s="21"/>
      <c r="K170" s="21"/>
      <c r="L170" s="207">
        <f t="shared" si="11"/>
        <v>17112</v>
      </c>
      <c r="M170" s="207">
        <f t="shared" si="12"/>
        <v>19013.333333333332</v>
      </c>
      <c r="N170" s="207">
        <f>Amazonia!M142</f>
        <v>697.57229784831577</v>
      </c>
      <c r="O170" s="207">
        <f>Pernambuco!L274</f>
        <v>4928.6287873359597</v>
      </c>
      <c r="P170" s="207">
        <f>Bahia!L253</f>
        <v>983.68881706886009</v>
      </c>
      <c r="Q170" s="207">
        <f t="shared" si="13"/>
        <v>12403.443431080197</v>
      </c>
      <c r="R170" s="21">
        <v>0.04</v>
      </c>
      <c r="S170" s="207"/>
      <c r="T170" s="207">
        <f t="shared" si="15"/>
        <v>19013.333333333332</v>
      </c>
      <c r="U170" s="46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</row>
    <row r="171" spans="1:33">
      <c r="A171" s="26">
        <v>1829</v>
      </c>
      <c r="B171" s="207">
        <v>11847</v>
      </c>
      <c r="C171" s="207"/>
      <c r="D171" s="207">
        <v>15778.110037534425</v>
      </c>
      <c r="E171" s="207"/>
      <c r="F171" s="207">
        <v>4547</v>
      </c>
      <c r="G171" s="207"/>
      <c r="H171" s="208">
        <f>F171</f>
        <v>4547</v>
      </c>
      <c r="I171" s="207"/>
      <c r="J171" s="21"/>
      <c r="K171" s="21"/>
      <c r="L171" s="207">
        <f t="shared" si="11"/>
        <v>16394</v>
      </c>
      <c r="M171" s="207">
        <f t="shared" si="12"/>
        <v>18215.555555555555</v>
      </c>
      <c r="N171" s="207">
        <f>Amazonia!M143</f>
        <v>569.60040148045925</v>
      </c>
      <c r="O171" s="207">
        <f>Pernambuco!L275</f>
        <v>7640.2537007419642</v>
      </c>
      <c r="P171" s="207">
        <f>Bahia!L254</f>
        <v>2213.2487048434223</v>
      </c>
      <c r="Q171" s="207">
        <f t="shared" si="13"/>
        <v>7792.452748489708</v>
      </c>
      <c r="R171" s="21">
        <v>0.04</v>
      </c>
      <c r="S171" s="207"/>
      <c r="T171" s="207">
        <f t="shared" si="15"/>
        <v>18215.555555555555</v>
      </c>
      <c r="U171" s="46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</row>
    <row r="172" spans="1:33">
      <c r="A172" s="26">
        <v>1830</v>
      </c>
      <c r="B172" s="207">
        <v>8102</v>
      </c>
      <c r="C172" s="207">
        <f>SUM(B163:B172)</f>
        <v>128899</v>
      </c>
      <c r="D172" s="207">
        <v>11364.781541613562</v>
      </c>
      <c r="E172" s="207">
        <f>SUM(D163:D172)</f>
        <v>147636.68480448669</v>
      </c>
      <c r="F172" s="207">
        <v>3926</v>
      </c>
      <c r="G172" s="207">
        <f>SUM(F163:F172)</f>
        <v>46254.386420467141</v>
      </c>
      <c r="H172" s="208">
        <f>F172</f>
        <v>3926</v>
      </c>
      <c r="I172" s="207"/>
      <c r="J172" s="21"/>
      <c r="K172" s="21"/>
      <c r="L172" s="207">
        <f t="shared" si="11"/>
        <v>12028</v>
      </c>
      <c r="M172" s="207">
        <f t="shared" si="12"/>
        <v>13364.444444444443</v>
      </c>
      <c r="N172" s="207">
        <f>Amazonia!M144</f>
        <v>1617.8224703594501</v>
      </c>
      <c r="O172" s="207">
        <f>Pernambuco!L276</f>
        <v>5180.0827095793429</v>
      </c>
      <c r="P172" s="207">
        <f>Bahia!L255</f>
        <v>1001.3197872655428</v>
      </c>
      <c r="Q172" s="207">
        <f t="shared" si="13"/>
        <v>5565.2194772401081</v>
      </c>
      <c r="R172" s="21">
        <v>0.04</v>
      </c>
      <c r="S172" s="207"/>
      <c r="T172" s="207">
        <f t="shared" si="15"/>
        <v>13364.444444444443</v>
      </c>
      <c r="U172" s="46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</row>
    <row r="173" spans="1:33">
      <c r="A173" s="26">
        <v>1831</v>
      </c>
      <c r="B173" s="207"/>
      <c r="C173" s="207">
        <f>SUM(C143:C172)</f>
        <v>392026</v>
      </c>
      <c r="D173" s="207"/>
      <c r="E173" s="207">
        <f>SUM(E143:E172)</f>
        <v>431548.18849587673</v>
      </c>
      <c r="F173" s="207"/>
      <c r="G173" s="207">
        <f>SUM(G143:G162)</f>
        <v>116119.73324025326</v>
      </c>
      <c r="H173" s="207">
        <f>SUM(H143:H162)</f>
        <v>103832</v>
      </c>
      <c r="I173" s="207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</row>
    <row r="174" spans="1:33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</row>
    <row r="175" spans="1:33">
      <c r="A175" s="21"/>
      <c r="B175" s="21" t="s">
        <v>353</v>
      </c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</row>
    <row r="176" spans="1:33">
      <c r="A176" s="21"/>
      <c r="B176" s="21" t="s">
        <v>347</v>
      </c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</row>
    <row r="177" spans="1:33">
      <c r="A177" s="21"/>
      <c r="B177" s="21" t="s">
        <v>360</v>
      </c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</row>
    <row r="178" spans="1:33">
      <c r="A178" s="21"/>
      <c r="B178" s="21" t="s">
        <v>352</v>
      </c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</row>
    <row r="179" spans="1:33">
      <c r="A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</row>
    <row r="180" spans="1:33">
      <c r="A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</row>
    <row r="181" spans="1:33">
      <c r="A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</row>
    <row r="182" spans="1:33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</row>
    <row r="183" spans="1:33">
      <c r="A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</row>
    <row r="184" spans="1:33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</row>
    <row r="185" spans="1:33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</row>
    <row r="186" spans="1:33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</row>
    <row r="187" spans="1:33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</row>
    <row r="188" spans="1:33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</row>
    <row r="189" spans="1:33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</row>
    <row r="190" spans="1:33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</row>
    <row r="191" spans="1:33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</row>
    <row r="192" spans="1:33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</row>
    <row r="193" spans="1:3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</row>
    <row r="194" spans="1:33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</row>
    <row r="195" spans="1:33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</row>
    <row r="196" spans="1:33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</row>
    <row r="197" spans="1:33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</row>
    <row r="198" spans="1:33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</row>
    <row r="199" spans="1:33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</row>
    <row r="200" spans="1:33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</row>
    <row r="201" spans="1:33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</row>
    <row r="202" spans="1:33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</row>
    <row r="203" spans="1:3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</row>
    <row r="204" spans="1:33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</row>
    <row r="205" spans="1:33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</row>
    <row r="206" spans="1:33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</row>
    <row r="207" spans="1:33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</row>
    <row r="208" spans="1:33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</row>
    <row r="209" spans="1:33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</row>
    <row r="210" spans="1:33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</row>
    <row r="211" spans="1:33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</row>
    <row r="212" spans="1:33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</row>
    <row r="213" spans="1:3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</row>
    <row r="214" spans="1:33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</row>
    <row r="215" spans="1:33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</row>
    <row r="216" spans="1:33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</row>
    <row r="217" spans="1:33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</row>
    <row r="218" spans="1:33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</row>
    <row r="219" spans="1:33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</row>
    <row r="220" spans="1:33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</row>
    <row r="221" spans="1:33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</row>
    <row r="222" spans="1:33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</row>
    <row r="223" spans="1:3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</row>
    <row r="224" spans="1:33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</row>
    <row r="225" spans="1:33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</row>
    <row r="226" spans="1:33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</row>
    <row r="227" spans="1:33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</row>
    <row r="228" spans="1:33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</row>
    <row r="229" spans="1:33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</row>
    <row r="230" spans="1:33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</row>
    <row r="231" spans="1:33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</row>
    <row r="232" spans="1:33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</row>
    <row r="233" spans="1: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</row>
    <row r="234" spans="1:33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</row>
    <row r="235" spans="1:33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</row>
    <row r="236" spans="1:33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</row>
    <row r="237" spans="1:33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</row>
    <row r="238" spans="1:33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</row>
    <row r="239" spans="1:33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</row>
    <row r="240" spans="1:33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</row>
    <row r="241" spans="1:33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</row>
    <row r="242" spans="1:33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</row>
    <row r="243" spans="1:3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</row>
    <row r="244" spans="1:33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</row>
    <row r="245" spans="1:33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</row>
    <row r="246" spans="1:33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</row>
    <row r="247" spans="1:33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</row>
    <row r="248" spans="1:33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</row>
    <row r="249" spans="1:33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</row>
    <row r="250" spans="1:33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</row>
    <row r="251" spans="1:33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</row>
    <row r="252" spans="1:33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</row>
    <row r="253" spans="1:3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</row>
    <row r="254" spans="1:33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</row>
    <row r="255" spans="1:33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</row>
    <row r="256" spans="1:33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</row>
    <row r="257" spans="1:33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</row>
    <row r="258" spans="1:33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</row>
    <row r="259" spans="1:33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</row>
    <row r="260" spans="1:33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</row>
    <row r="261" spans="1:33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</row>
    <row r="262" spans="1:33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</row>
    <row r="263" spans="1:3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</row>
    <row r="264" spans="1:33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</row>
    <row r="265" spans="1:33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</row>
    <row r="266" spans="1:33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</row>
    <row r="267" spans="1:33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</row>
  </sheetData>
  <mergeCells count="9">
    <mergeCell ref="J2:K3"/>
    <mergeCell ref="L2:M2"/>
    <mergeCell ref="N2:Q2"/>
    <mergeCell ref="B2:E2"/>
    <mergeCell ref="B3:C3"/>
    <mergeCell ref="D3:E3"/>
    <mergeCell ref="F3:G3"/>
    <mergeCell ref="H3:I3"/>
    <mergeCell ref="F2:I2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C956"/>
  <sheetViews>
    <sheetView workbookViewId="0">
      <pane xSplit="1" ySplit="3" topLeftCell="B175" activePane="bottomRight" state="frozen"/>
      <selection pane="topRight" activeCell="B1" sqref="B1"/>
      <selection pane="bottomLeft" activeCell="A4" sqref="A4"/>
      <selection pane="bottomRight" activeCell="S176" sqref="S176"/>
    </sheetView>
  </sheetViews>
  <sheetFormatPr defaultRowHeight="12.75"/>
  <sheetData>
    <row r="1" spans="1:29">
      <c r="A1" s="39"/>
      <c r="B1" s="1" t="s">
        <v>36</v>
      </c>
      <c r="C1" s="21"/>
      <c r="D1" s="21"/>
      <c r="E1" s="21"/>
      <c r="F1" s="85"/>
      <c r="G1" s="85"/>
      <c r="H1" s="85"/>
      <c r="I1" s="85"/>
      <c r="J1" s="21"/>
      <c r="K1" s="21"/>
      <c r="L1" s="21"/>
      <c r="M1" s="21"/>
      <c r="N1" s="1" t="s">
        <v>37</v>
      </c>
      <c r="O1" s="1"/>
      <c r="P1" s="21"/>
      <c r="Q1" s="21"/>
      <c r="R1" s="21"/>
      <c r="S1" s="21"/>
      <c r="T1" s="21"/>
      <c r="U1" s="21"/>
      <c r="V1" s="21"/>
      <c r="W1" s="21"/>
      <c r="X1" s="21"/>
      <c r="Y1" s="21"/>
      <c r="Z1" s="76"/>
      <c r="AA1" s="76"/>
      <c r="AB1" s="76"/>
      <c r="AC1" s="76"/>
    </row>
    <row r="2" spans="1:29">
      <c r="A2" s="45"/>
      <c r="B2" s="1" t="s">
        <v>70</v>
      </c>
      <c r="C2" s="1" t="s">
        <v>7</v>
      </c>
      <c r="D2" s="1"/>
      <c r="E2" s="1"/>
      <c r="F2" s="1"/>
      <c r="G2" s="1"/>
      <c r="H2" s="1" t="s">
        <v>24</v>
      </c>
      <c r="I2" s="1"/>
      <c r="J2" s="1"/>
      <c r="K2" s="1"/>
      <c r="L2" s="1"/>
      <c r="M2" s="21"/>
      <c r="N2" s="1" t="s">
        <v>70</v>
      </c>
      <c r="O2" s="1" t="s">
        <v>7</v>
      </c>
      <c r="P2" s="1"/>
      <c r="Q2" s="1"/>
      <c r="R2" s="1"/>
      <c r="S2" s="1"/>
      <c r="T2" s="1" t="s">
        <v>24</v>
      </c>
      <c r="U2" s="1"/>
      <c r="V2" s="1"/>
      <c r="W2" s="1"/>
      <c r="X2" s="1"/>
      <c r="Y2" s="21"/>
      <c r="Z2" s="76"/>
      <c r="AA2" s="76"/>
      <c r="AB2" s="76"/>
      <c r="AC2" s="76"/>
    </row>
    <row r="3" spans="1:29">
      <c r="A3" s="76"/>
      <c r="B3" s="1" t="s">
        <v>25</v>
      </c>
      <c r="C3" s="1" t="s">
        <v>25</v>
      </c>
      <c r="D3" s="1" t="s">
        <v>74</v>
      </c>
      <c r="E3" s="1" t="s">
        <v>75</v>
      </c>
      <c r="F3" s="1" t="s">
        <v>76</v>
      </c>
      <c r="G3" s="1" t="s">
        <v>77</v>
      </c>
      <c r="H3" s="1" t="s">
        <v>26</v>
      </c>
      <c r="I3" s="1" t="s">
        <v>12</v>
      </c>
      <c r="J3" s="1" t="s">
        <v>27</v>
      </c>
      <c r="K3" s="1" t="s">
        <v>28</v>
      </c>
      <c r="L3" s="1" t="s">
        <v>83</v>
      </c>
      <c r="M3" s="21"/>
      <c r="N3" s="1" t="s">
        <v>25</v>
      </c>
      <c r="O3" s="1" t="s">
        <v>25</v>
      </c>
      <c r="P3" s="1" t="s">
        <v>74</v>
      </c>
      <c r="Q3" s="1" t="s">
        <v>75</v>
      </c>
      <c r="R3" s="1" t="s">
        <v>76</v>
      </c>
      <c r="S3" s="1" t="s">
        <v>77</v>
      </c>
      <c r="T3" s="1" t="s">
        <v>26</v>
      </c>
      <c r="U3" s="1" t="s">
        <v>12</v>
      </c>
      <c r="V3" s="1" t="s">
        <v>27</v>
      </c>
      <c r="W3" s="1" t="s">
        <v>28</v>
      </c>
      <c r="X3" s="1" t="s">
        <v>83</v>
      </c>
      <c r="Y3" s="21"/>
      <c r="Z3" s="76"/>
      <c r="AA3" s="76"/>
      <c r="AB3" s="76"/>
      <c r="AC3" s="76"/>
    </row>
    <row r="4" spans="1:29">
      <c r="A4" s="43">
        <v>1501</v>
      </c>
      <c r="B4" s="24">
        <f>'Port(Span)'!I6</f>
        <v>95.238095238095255</v>
      </c>
      <c r="C4" s="24">
        <f>'Port(Span)'!M6</f>
        <v>0</v>
      </c>
      <c r="D4" s="24"/>
      <c r="E4" s="24"/>
      <c r="F4" s="24"/>
      <c r="G4" s="24"/>
      <c r="H4" s="24"/>
      <c r="I4" s="24"/>
      <c r="J4" s="24"/>
      <c r="K4" s="24">
        <f>'Port(Span)'!P6</f>
        <v>0</v>
      </c>
      <c r="L4" s="35">
        <f>SUM(B4:J4)</f>
        <v>95.238095238095255</v>
      </c>
      <c r="M4" s="21"/>
      <c r="N4" s="24">
        <f>'Port(Span)'!J6</f>
        <v>66.666666666666671</v>
      </c>
      <c r="O4" s="24">
        <f>'Port(Span)'!N6</f>
        <v>0</v>
      </c>
      <c r="P4" s="24"/>
      <c r="Q4" s="24"/>
      <c r="R4" s="24"/>
      <c r="S4" s="24"/>
      <c r="T4" s="24"/>
      <c r="U4" s="24"/>
      <c r="V4" s="24"/>
      <c r="W4" s="24">
        <f>'Port(Span)'!Q6</f>
        <v>0</v>
      </c>
      <c r="X4" s="35">
        <f>SUM(N4:V4)</f>
        <v>66.666666666666671</v>
      </c>
      <c r="Y4" s="21"/>
      <c r="Z4" s="76"/>
      <c r="AA4" s="76"/>
      <c r="AB4" s="76"/>
      <c r="AC4" s="76"/>
    </row>
    <row r="5" spans="1:29">
      <c r="A5" s="43">
        <v>1502</v>
      </c>
      <c r="B5" s="24">
        <f>'Port(Span)'!I7</f>
        <v>95.238095238095255</v>
      </c>
      <c r="C5" s="24">
        <f>'Port(Span)'!M7</f>
        <v>0</v>
      </c>
      <c r="D5" s="24"/>
      <c r="E5" s="24"/>
      <c r="F5" s="24"/>
      <c r="G5" s="24"/>
      <c r="H5" s="24"/>
      <c r="I5" s="24"/>
      <c r="J5" s="24"/>
      <c r="K5" s="24">
        <f>'Port(Span)'!P7</f>
        <v>0</v>
      </c>
      <c r="L5" s="35">
        <f t="shared" ref="L5:L68" si="0">SUM(B5:J5)</f>
        <v>95.238095238095255</v>
      </c>
      <c r="M5" s="21"/>
      <c r="N5" s="24">
        <f>'Port(Span)'!J7</f>
        <v>66.666666666666671</v>
      </c>
      <c r="O5" s="24">
        <f>'Port(Span)'!N7</f>
        <v>0</v>
      </c>
      <c r="P5" s="24"/>
      <c r="Q5" s="24"/>
      <c r="R5" s="24"/>
      <c r="S5" s="24"/>
      <c r="T5" s="24"/>
      <c r="U5" s="24"/>
      <c r="V5" s="24"/>
      <c r="W5" s="24">
        <f>'Port(Span)'!Q7</f>
        <v>0</v>
      </c>
      <c r="X5" s="35">
        <f t="shared" ref="X5:X68" si="1">SUM(N5:V5)</f>
        <v>66.666666666666671</v>
      </c>
      <c r="Y5" s="21"/>
      <c r="Z5" s="76"/>
      <c r="AA5" s="76"/>
      <c r="AB5" s="76"/>
      <c r="AC5" s="76"/>
    </row>
    <row r="6" spans="1:29">
      <c r="A6" s="43">
        <v>1503</v>
      </c>
      <c r="B6" s="24">
        <f>'Port(Span)'!I8</f>
        <v>95.238095238095255</v>
      </c>
      <c r="C6" s="24">
        <f>'Port(Span)'!M8</f>
        <v>0</v>
      </c>
      <c r="D6" s="24"/>
      <c r="E6" s="24"/>
      <c r="F6" s="24"/>
      <c r="G6" s="24"/>
      <c r="H6" s="24"/>
      <c r="I6" s="24"/>
      <c r="J6" s="24"/>
      <c r="K6" s="24">
        <f>'Port(Span)'!P8</f>
        <v>0</v>
      </c>
      <c r="L6" s="35">
        <f t="shared" si="0"/>
        <v>95.238095238095255</v>
      </c>
      <c r="M6" s="21"/>
      <c r="N6" s="24">
        <f>'Port(Span)'!J8</f>
        <v>66.666666666666671</v>
      </c>
      <c r="O6" s="24">
        <f>'Port(Span)'!N8</f>
        <v>0</v>
      </c>
      <c r="P6" s="24"/>
      <c r="Q6" s="24"/>
      <c r="R6" s="24"/>
      <c r="S6" s="24"/>
      <c r="T6" s="24"/>
      <c r="U6" s="24"/>
      <c r="V6" s="24"/>
      <c r="W6" s="24">
        <f>'Port(Span)'!Q8</f>
        <v>0</v>
      </c>
      <c r="X6" s="35">
        <f t="shared" si="1"/>
        <v>66.666666666666671</v>
      </c>
      <c r="Y6" s="21"/>
      <c r="Z6" s="76"/>
      <c r="AA6" s="76"/>
      <c r="AB6" s="76"/>
      <c r="AC6" s="76"/>
    </row>
    <row r="7" spans="1:29">
      <c r="A7" s="43">
        <v>1504</v>
      </c>
      <c r="B7" s="24">
        <f>'Port(Span)'!I9</f>
        <v>95.238095238095255</v>
      </c>
      <c r="C7" s="24">
        <f>'Port(Span)'!M9</f>
        <v>0</v>
      </c>
      <c r="D7" s="24"/>
      <c r="E7" s="24"/>
      <c r="F7" s="24"/>
      <c r="G7" s="24"/>
      <c r="H7" s="24"/>
      <c r="I7" s="24"/>
      <c r="J7" s="24"/>
      <c r="K7" s="24">
        <f>'Port(Span)'!P9</f>
        <v>0</v>
      </c>
      <c r="L7" s="35">
        <f t="shared" si="0"/>
        <v>95.238095238095255</v>
      </c>
      <c r="M7" s="21"/>
      <c r="N7" s="24">
        <f>'Port(Span)'!J9</f>
        <v>66.666666666666671</v>
      </c>
      <c r="O7" s="24">
        <f>'Port(Span)'!N9</f>
        <v>0</v>
      </c>
      <c r="P7" s="24"/>
      <c r="Q7" s="24"/>
      <c r="R7" s="24"/>
      <c r="S7" s="24"/>
      <c r="T7" s="24"/>
      <c r="U7" s="24"/>
      <c r="V7" s="24"/>
      <c r="W7" s="24">
        <f>'Port(Span)'!Q9</f>
        <v>0</v>
      </c>
      <c r="X7" s="35">
        <f t="shared" si="1"/>
        <v>66.666666666666671</v>
      </c>
      <c r="Y7" s="21"/>
      <c r="Z7" s="76"/>
      <c r="AA7" s="76"/>
      <c r="AB7" s="76"/>
      <c r="AC7" s="76"/>
    </row>
    <row r="8" spans="1:29">
      <c r="A8" s="43">
        <v>1505</v>
      </c>
      <c r="B8" s="24">
        <f>'Port(Span)'!I10</f>
        <v>95.238095238095255</v>
      </c>
      <c r="C8" s="24">
        <f>'Port(Span)'!M10</f>
        <v>0</v>
      </c>
      <c r="D8" s="24"/>
      <c r="E8" s="24"/>
      <c r="F8" s="24"/>
      <c r="G8" s="24"/>
      <c r="H8" s="24"/>
      <c r="I8" s="24"/>
      <c r="J8" s="24"/>
      <c r="K8" s="24">
        <f>'Port(Span)'!P10</f>
        <v>0</v>
      </c>
      <c r="L8" s="35">
        <f t="shared" si="0"/>
        <v>95.238095238095255</v>
      </c>
      <c r="M8" s="21"/>
      <c r="N8" s="24">
        <f>'Port(Span)'!J10</f>
        <v>66.666666666666671</v>
      </c>
      <c r="O8" s="24">
        <f>'Port(Span)'!N10</f>
        <v>0</v>
      </c>
      <c r="P8" s="24"/>
      <c r="Q8" s="24"/>
      <c r="R8" s="24"/>
      <c r="S8" s="24"/>
      <c r="T8" s="24"/>
      <c r="U8" s="24"/>
      <c r="V8" s="24"/>
      <c r="W8" s="24">
        <f>'Port(Span)'!Q10</f>
        <v>0</v>
      </c>
      <c r="X8" s="35">
        <f t="shared" si="1"/>
        <v>66.666666666666671</v>
      </c>
      <c r="Y8" s="21"/>
      <c r="Z8" s="76"/>
      <c r="AA8" s="76"/>
      <c r="AB8" s="76"/>
      <c r="AC8" s="76"/>
    </row>
    <row r="9" spans="1:29">
      <c r="A9" s="43">
        <v>1506</v>
      </c>
      <c r="B9" s="24">
        <f>'Port(Span)'!I11</f>
        <v>95.238095238095255</v>
      </c>
      <c r="C9" s="24">
        <f>'Port(Span)'!M11</f>
        <v>0</v>
      </c>
      <c r="D9" s="24"/>
      <c r="E9" s="24"/>
      <c r="F9" s="24"/>
      <c r="G9" s="24"/>
      <c r="H9" s="24"/>
      <c r="I9" s="24"/>
      <c r="J9" s="24"/>
      <c r="K9" s="24">
        <f>'Port(Span)'!P11</f>
        <v>0</v>
      </c>
      <c r="L9" s="35">
        <f t="shared" si="0"/>
        <v>95.238095238095255</v>
      </c>
      <c r="M9" s="21"/>
      <c r="N9" s="24">
        <f>'Port(Span)'!J11</f>
        <v>66.666666666666671</v>
      </c>
      <c r="O9" s="24">
        <f>'Port(Span)'!N11</f>
        <v>0</v>
      </c>
      <c r="P9" s="24"/>
      <c r="Q9" s="24"/>
      <c r="R9" s="24"/>
      <c r="S9" s="24"/>
      <c r="T9" s="24"/>
      <c r="U9" s="24"/>
      <c r="V9" s="24"/>
      <c r="W9" s="24">
        <f>'Port(Span)'!Q11</f>
        <v>0</v>
      </c>
      <c r="X9" s="35">
        <f t="shared" si="1"/>
        <v>66.666666666666671</v>
      </c>
      <c r="Y9" s="21"/>
      <c r="Z9" s="76"/>
      <c r="AA9" s="76"/>
      <c r="AB9" s="76"/>
      <c r="AC9" s="76"/>
    </row>
    <row r="10" spans="1:29">
      <c r="A10" s="43">
        <v>1507</v>
      </c>
      <c r="B10" s="24">
        <f>'Port(Span)'!I12</f>
        <v>95.238095238095255</v>
      </c>
      <c r="C10" s="24">
        <f>'Port(Span)'!M12</f>
        <v>0</v>
      </c>
      <c r="D10" s="24"/>
      <c r="E10" s="24"/>
      <c r="F10" s="24"/>
      <c r="G10" s="24"/>
      <c r="H10" s="24"/>
      <c r="I10" s="24"/>
      <c r="J10" s="24"/>
      <c r="K10" s="24">
        <f>'Port(Span)'!P12</f>
        <v>0</v>
      </c>
      <c r="L10" s="35">
        <f t="shared" si="0"/>
        <v>95.238095238095255</v>
      </c>
      <c r="M10" s="21"/>
      <c r="N10" s="24">
        <f>'Port(Span)'!J12</f>
        <v>66.666666666666671</v>
      </c>
      <c r="O10" s="24">
        <f>'Port(Span)'!N12</f>
        <v>0</v>
      </c>
      <c r="P10" s="24"/>
      <c r="Q10" s="24"/>
      <c r="R10" s="24"/>
      <c r="S10" s="24"/>
      <c r="T10" s="24"/>
      <c r="U10" s="24"/>
      <c r="V10" s="24"/>
      <c r="W10" s="24">
        <f>'Port(Span)'!Q12</f>
        <v>0</v>
      </c>
      <c r="X10" s="35">
        <f t="shared" si="1"/>
        <v>66.666666666666671</v>
      </c>
      <c r="Y10" s="21"/>
      <c r="Z10" s="76"/>
      <c r="AA10" s="76"/>
      <c r="AB10" s="76"/>
      <c r="AC10" s="76"/>
    </row>
    <row r="11" spans="1:29">
      <c r="A11" s="43">
        <v>1508</v>
      </c>
      <c r="B11" s="24">
        <f>'Port(Span)'!I13</f>
        <v>95.238095238095255</v>
      </c>
      <c r="C11" s="24">
        <f>'Port(Span)'!M13</f>
        <v>0</v>
      </c>
      <c r="D11" s="24"/>
      <c r="E11" s="24"/>
      <c r="F11" s="24"/>
      <c r="G11" s="24"/>
      <c r="H11" s="24"/>
      <c r="I11" s="24"/>
      <c r="J11" s="24"/>
      <c r="K11" s="24">
        <f>'Port(Span)'!P13</f>
        <v>0</v>
      </c>
      <c r="L11" s="35">
        <f t="shared" si="0"/>
        <v>95.238095238095255</v>
      </c>
      <c r="M11" s="21"/>
      <c r="N11" s="24">
        <f>'Port(Span)'!J13</f>
        <v>66.666666666666671</v>
      </c>
      <c r="O11" s="24">
        <f>'Port(Span)'!N13</f>
        <v>0</v>
      </c>
      <c r="P11" s="24"/>
      <c r="Q11" s="24"/>
      <c r="R11" s="24"/>
      <c r="S11" s="24"/>
      <c r="T11" s="24"/>
      <c r="U11" s="24"/>
      <c r="V11" s="24"/>
      <c r="W11" s="24">
        <f>'Port(Span)'!Q13</f>
        <v>0</v>
      </c>
      <c r="X11" s="35">
        <f t="shared" si="1"/>
        <v>66.666666666666671</v>
      </c>
      <c r="Y11" s="21"/>
      <c r="Z11" s="76"/>
      <c r="AA11" s="76"/>
      <c r="AB11" s="76"/>
      <c r="AC11" s="76"/>
    </row>
    <row r="12" spans="1:29">
      <c r="A12" s="43">
        <v>1509</v>
      </c>
      <c r="B12" s="24">
        <f>'Port(Span)'!I14</f>
        <v>95.238095238095255</v>
      </c>
      <c r="C12" s="24">
        <f>'Port(Span)'!M14</f>
        <v>0</v>
      </c>
      <c r="D12" s="24"/>
      <c r="E12" s="24"/>
      <c r="F12" s="24"/>
      <c r="G12" s="24"/>
      <c r="H12" s="24"/>
      <c r="I12" s="24"/>
      <c r="J12" s="24"/>
      <c r="K12" s="24">
        <f>'Port(Span)'!P14</f>
        <v>0</v>
      </c>
      <c r="L12" s="35">
        <f t="shared" si="0"/>
        <v>95.238095238095255</v>
      </c>
      <c r="M12" s="21"/>
      <c r="N12" s="24">
        <f>'Port(Span)'!J14</f>
        <v>66.666666666666671</v>
      </c>
      <c r="O12" s="24">
        <f>'Port(Span)'!N14</f>
        <v>0</v>
      </c>
      <c r="P12" s="24"/>
      <c r="Q12" s="24"/>
      <c r="R12" s="24"/>
      <c r="S12" s="24"/>
      <c r="T12" s="24"/>
      <c r="U12" s="24"/>
      <c r="V12" s="24"/>
      <c r="W12" s="24">
        <f>'Port(Span)'!Q14</f>
        <v>0</v>
      </c>
      <c r="X12" s="35">
        <f t="shared" si="1"/>
        <v>66.666666666666671</v>
      </c>
      <c r="Y12" s="21"/>
      <c r="Z12" s="76"/>
      <c r="AA12" s="76"/>
      <c r="AB12" s="76"/>
      <c r="AC12" s="76"/>
    </row>
    <row r="13" spans="1:29">
      <c r="A13" s="43">
        <v>1510</v>
      </c>
      <c r="B13" s="24">
        <f>'Port(Span)'!I15</f>
        <v>95.238095238095255</v>
      </c>
      <c r="C13" s="24">
        <f>'Port(Span)'!M15</f>
        <v>0</v>
      </c>
      <c r="D13" s="24"/>
      <c r="E13" s="24"/>
      <c r="F13" s="24"/>
      <c r="G13" s="24"/>
      <c r="H13" s="24"/>
      <c r="I13" s="24"/>
      <c r="J13" s="24"/>
      <c r="K13" s="24">
        <f>'Port(Span)'!P15</f>
        <v>0</v>
      </c>
      <c r="L13" s="35">
        <f t="shared" si="0"/>
        <v>95.238095238095255</v>
      </c>
      <c r="M13" s="21"/>
      <c r="N13" s="24">
        <f>'Port(Span)'!J15</f>
        <v>66.666666666666671</v>
      </c>
      <c r="O13" s="24">
        <f>'Port(Span)'!N15</f>
        <v>0</v>
      </c>
      <c r="P13" s="24"/>
      <c r="Q13" s="24"/>
      <c r="R13" s="24"/>
      <c r="S13" s="24"/>
      <c r="T13" s="24"/>
      <c r="U13" s="24"/>
      <c r="V13" s="24"/>
      <c r="W13" s="24">
        <f>'Port(Span)'!Q15</f>
        <v>0</v>
      </c>
      <c r="X13" s="35">
        <f t="shared" si="1"/>
        <v>66.666666666666671</v>
      </c>
      <c r="Y13" s="21"/>
      <c r="Z13" s="76"/>
      <c r="AA13" s="76"/>
      <c r="AB13" s="76"/>
      <c r="AC13" s="76"/>
    </row>
    <row r="14" spans="1:29">
      <c r="A14" s="43">
        <v>1511</v>
      </c>
      <c r="B14" s="24">
        <f>'Port(Span)'!I16</f>
        <v>95.238095238095255</v>
      </c>
      <c r="C14" s="24">
        <f>'Port(Span)'!M16</f>
        <v>0</v>
      </c>
      <c r="D14" s="24"/>
      <c r="E14" s="24"/>
      <c r="F14" s="24"/>
      <c r="G14" s="24"/>
      <c r="H14" s="24"/>
      <c r="I14" s="24"/>
      <c r="J14" s="24"/>
      <c r="K14" s="24">
        <f>'Port(Span)'!P16</f>
        <v>0</v>
      </c>
      <c r="L14" s="35">
        <f t="shared" si="0"/>
        <v>95.238095238095255</v>
      </c>
      <c r="M14" s="21"/>
      <c r="N14" s="24">
        <f>'Port(Span)'!J16</f>
        <v>66.666666666666671</v>
      </c>
      <c r="O14" s="24">
        <f>'Port(Span)'!N16</f>
        <v>0</v>
      </c>
      <c r="P14" s="24"/>
      <c r="Q14" s="24"/>
      <c r="R14" s="24"/>
      <c r="S14" s="24"/>
      <c r="T14" s="24"/>
      <c r="U14" s="24"/>
      <c r="V14" s="24"/>
      <c r="W14" s="24">
        <f>'Port(Span)'!Q16</f>
        <v>0</v>
      </c>
      <c r="X14" s="35">
        <f t="shared" si="1"/>
        <v>66.666666666666671</v>
      </c>
      <c r="Y14" s="21"/>
      <c r="Z14" s="76"/>
      <c r="AA14" s="76"/>
      <c r="AB14" s="76"/>
      <c r="AC14" s="76"/>
    </row>
    <row r="15" spans="1:29">
      <c r="A15" s="43">
        <v>1512</v>
      </c>
      <c r="B15" s="24">
        <f>'Port(Span)'!I17</f>
        <v>95.238095238095255</v>
      </c>
      <c r="C15" s="24">
        <f>'Port(Span)'!M17</f>
        <v>0</v>
      </c>
      <c r="D15" s="24"/>
      <c r="E15" s="24"/>
      <c r="F15" s="24"/>
      <c r="G15" s="24"/>
      <c r="H15" s="24"/>
      <c r="I15" s="24"/>
      <c r="J15" s="24"/>
      <c r="K15" s="24">
        <f>'Port(Span)'!P17</f>
        <v>0</v>
      </c>
      <c r="L15" s="35">
        <f t="shared" si="0"/>
        <v>95.238095238095255</v>
      </c>
      <c r="M15" s="21"/>
      <c r="N15" s="24">
        <f>'Port(Span)'!J17</f>
        <v>66.666666666666671</v>
      </c>
      <c r="O15" s="24">
        <f>'Port(Span)'!N17</f>
        <v>0</v>
      </c>
      <c r="P15" s="24"/>
      <c r="Q15" s="24"/>
      <c r="R15" s="24"/>
      <c r="S15" s="24"/>
      <c r="T15" s="24"/>
      <c r="U15" s="24"/>
      <c r="V15" s="24"/>
      <c r="W15" s="24">
        <f>'Port(Span)'!Q17</f>
        <v>0</v>
      </c>
      <c r="X15" s="35">
        <f t="shared" si="1"/>
        <v>66.666666666666671</v>
      </c>
      <c r="Y15" s="21"/>
      <c r="Z15" s="76"/>
      <c r="AA15" s="76"/>
      <c r="AB15" s="76"/>
      <c r="AC15" s="76"/>
    </row>
    <row r="16" spans="1:29">
      <c r="A16" s="43">
        <v>1513</v>
      </c>
      <c r="B16" s="24">
        <f>'Port(Span)'!I18</f>
        <v>95.238095238095255</v>
      </c>
      <c r="C16" s="24">
        <f>'Port(Span)'!M18</f>
        <v>0</v>
      </c>
      <c r="D16" s="24"/>
      <c r="E16" s="24"/>
      <c r="F16" s="24"/>
      <c r="G16" s="24"/>
      <c r="H16" s="24"/>
      <c r="I16" s="24"/>
      <c r="J16" s="24"/>
      <c r="K16" s="24">
        <f>'Port(Span)'!P18</f>
        <v>0</v>
      </c>
      <c r="L16" s="35">
        <f t="shared" si="0"/>
        <v>95.238095238095255</v>
      </c>
      <c r="M16" s="21"/>
      <c r="N16" s="24">
        <f>'Port(Span)'!J18</f>
        <v>66.666666666666671</v>
      </c>
      <c r="O16" s="24">
        <f>'Port(Span)'!N18</f>
        <v>0</v>
      </c>
      <c r="P16" s="24"/>
      <c r="Q16" s="24"/>
      <c r="R16" s="24"/>
      <c r="S16" s="24"/>
      <c r="T16" s="24"/>
      <c r="U16" s="24"/>
      <c r="V16" s="24"/>
      <c r="W16" s="24">
        <f>'Port(Span)'!Q18</f>
        <v>0</v>
      </c>
      <c r="X16" s="35">
        <f t="shared" si="1"/>
        <v>66.666666666666671</v>
      </c>
      <c r="Y16" s="21"/>
      <c r="Z16" s="76"/>
      <c r="AA16" s="76"/>
      <c r="AB16" s="76"/>
      <c r="AC16" s="76"/>
    </row>
    <row r="17" spans="1:29">
      <c r="A17" s="43">
        <v>1514</v>
      </c>
      <c r="B17" s="24">
        <f>'Port(Span)'!I19</f>
        <v>95.238095238095255</v>
      </c>
      <c r="C17" s="24">
        <f>'Port(Span)'!M19</f>
        <v>0</v>
      </c>
      <c r="D17" s="24"/>
      <c r="E17" s="24"/>
      <c r="F17" s="24"/>
      <c r="G17" s="24"/>
      <c r="H17" s="24"/>
      <c r="I17" s="24"/>
      <c r="J17" s="23">
        <v>236.5</v>
      </c>
      <c r="K17" s="24">
        <f>'Port(Span)'!P19</f>
        <v>0</v>
      </c>
      <c r="L17" s="35">
        <f t="shared" si="0"/>
        <v>331.73809523809524</v>
      </c>
      <c r="M17" s="21"/>
      <c r="N17" s="24">
        <f>'Port(Span)'!J19</f>
        <v>66.666666666666671</v>
      </c>
      <c r="O17" s="24">
        <f>'Port(Span)'!N19</f>
        <v>0</v>
      </c>
      <c r="P17" s="24"/>
      <c r="Q17" s="24"/>
      <c r="R17" s="24"/>
      <c r="S17" s="24"/>
      <c r="T17" s="24"/>
      <c r="U17" s="24"/>
      <c r="V17" s="23">
        <v>167.91499999999999</v>
      </c>
      <c r="W17" s="24">
        <f>'Port(Span)'!Q19</f>
        <v>0</v>
      </c>
      <c r="X17" s="35">
        <f t="shared" si="1"/>
        <v>234.58166666666665</v>
      </c>
      <c r="Y17" s="21"/>
      <c r="Z17" s="76"/>
      <c r="AA17" s="76"/>
      <c r="AB17" s="76"/>
      <c r="AC17" s="76"/>
    </row>
    <row r="18" spans="1:29">
      <c r="A18" s="43">
        <v>1515</v>
      </c>
      <c r="B18" s="24">
        <f>'Port(Span)'!I20</f>
        <v>95.238095238095255</v>
      </c>
      <c r="C18" s="24">
        <f>'Port(Span)'!M20</f>
        <v>0</v>
      </c>
      <c r="D18" s="24"/>
      <c r="E18" s="24"/>
      <c r="F18" s="24"/>
      <c r="G18" s="24"/>
      <c r="H18" s="24"/>
      <c r="I18" s="24"/>
      <c r="J18" s="23"/>
      <c r="K18" s="24">
        <f>'Port(Span)'!P20</f>
        <v>0</v>
      </c>
      <c r="L18" s="35">
        <f t="shared" si="0"/>
        <v>95.238095238095255</v>
      </c>
      <c r="M18" s="21"/>
      <c r="N18" s="24">
        <f>'Port(Span)'!J20</f>
        <v>66.666666666666671</v>
      </c>
      <c r="O18" s="24">
        <f>'Port(Span)'!N20</f>
        <v>0</v>
      </c>
      <c r="P18" s="24"/>
      <c r="Q18" s="24"/>
      <c r="R18" s="24"/>
      <c r="S18" s="24"/>
      <c r="T18" s="24"/>
      <c r="U18" s="24"/>
      <c r="V18" s="23"/>
      <c r="W18" s="24">
        <f>'Port(Span)'!Q20</f>
        <v>0</v>
      </c>
      <c r="X18" s="35">
        <f t="shared" si="1"/>
        <v>66.666666666666671</v>
      </c>
      <c r="Y18" s="21"/>
      <c r="Z18" s="76"/>
      <c r="AA18" s="76"/>
      <c r="AB18" s="76"/>
      <c r="AC18" s="76"/>
    </row>
    <row r="19" spans="1:29">
      <c r="A19" s="43">
        <v>1516</v>
      </c>
      <c r="B19" s="24">
        <f>'Port(Span)'!I21</f>
        <v>785.71428571428578</v>
      </c>
      <c r="C19" s="24">
        <f>'Port(Span)'!M21</f>
        <v>0</v>
      </c>
      <c r="D19" s="24"/>
      <c r="E19" s="24"/>
      <c r="F19" s="24"/>
      <c r="G19" s="24"/>
      <c r="H19" s="24"/>
      <c r="I19" s="24"/>
      <c r="J19" s="23">
        <v>400</v>
      </c>
      <c r="K19" s="24">
        <f>'Port(Span)'!P21</f>
        <v>0</v>
      </c>
      <c r="L19" s="35">
        <f t="shared" si="0"/>
        <v>1185.7142857142858</v>
      </c>
      <c r="M19" s="21"/>
      <c r="N19" s="24">
        <f>'Port(Span)'!J21</f>
        <v>550</v>
      </c>
      <c r="O19" s="24">
        <f>'Port(Span)'!N21</f>
        <v>0</v>
      </c>
      <c r="P19" s="24"/>
      <c r="Q19" s="24"/>
      <c r="R19" s="24"/>
      <c r="S19" s="24"/>
      <c r="T19" s="24"/>
      <c r="U19" s="24"/>
      <c r="V19" s="23">
        <v>284</v>
      </c>
      <c r="W19" s="24">
        <f>'Port(Span)'!Q21</f>
        <v>0</v>
      </c>
      <c r="X19" s="35">
        <f t="shared" si="1"/>
        <v>834</v>
      </c>
      <c r="Y19" s="21"/>
      <c r="Z19" s="76"/>
      <c r="AA19" s="76"/>
      <c r="AB19" s="76"/>
      <c r="AC19" s="76"/>
    </row>
    <row r="20" spans="1:29">
      <c r="A20" s="43">
        <v>1517</v>
      </c>
      <c r="B20" s="24">
        <f>'Port(Span)'!I22</f>
        <v>785.71428571428578</v>
      </c>
      <c r="C20" s="24">
        <f>'Port(Span)'!M22</f>
        <v>0</v>
      </c>
      <c r="D20" s="24"/>
      <c r="E20" s="24"/>
      <c r="F20" s="24"/>
      <c r="G20" s="24"/>
      <c r="H20" s="24"/>
      <c r="I20" s="24"/>
      <c r="J20" s="23"/>
      <c r="K20" s="24">
        <f>'Port(Span)'!P22</f>
        <v>0</v>
      </c>
      <c r="L20" s="35">
        <f t="shared" si="0"/>
        <v>785.71428571428578</v>
      </c>
      <c r="M20" s="21"/>
      <c r="N20" s="24">
        <f>'Port(Span)'!J22</f>
        <v>550</v>
      </c>
      <c r="O20" s="24">
        <f>'Port(Span)'!N22</f>
        <v>0</v>
      </c>
      <c r="P20" s="24"/>
      <c r="Q20" s="24"/>
      <c r="R20" s="24"/>
      <c r="S20" s="24"/>
      <c r="T20" s="24"/>
      <c r="U20" s="24"/>
      <c r="V20" s="23"/>
      <c r="W20" s="24">
        <f>'Port(Span)'!Q22</f>
        <v>0</v>
      </c>
      <c r="X20" s="35">
        <f t="shared" si="1"/>
        <v>550</v>
      </c>
      <c r="Y20" s="21"/>
      <c r="Z20" s="76"/>
      <c r="AA20" s="76"/>
      <c r="AB20" s="76"/>
      <c r="AC20" s="76"/>
    </row>
    <row r="21" spans="1:29">
      <c r="A21" s="43">
        <v>1518</v>
      </c>
      <c r="B21" s="24">
        <f>'Port(Span)'!I23</f>
        <v>785.71428571428578</v>
      </c>
      <c r="C21" s="24">
        <f>'Port(Span)'!M23</f>
        <v>0</v>
      </c>
      <c r="D21" s="24"/>
      <c r="E21" s="24"/>
      <c r="F21" s="24"/>
      <c r="G21" s="24"/>
      <c r="H21" s="24"/>
      <c r="I21" s="24"/>
      <c r="J21" s="23"/>
      <c r="K21" s="24">
        <f>'Port(Span)'!P23</f>
        <v>0</v>
      </c>
      <c r="L21" s="35">
        <f t="shared" si="0"/>
        <v>785.71428571428578</v>
      </c>
      <c r="M21" s="21"/>
      <c r="N21" s="24">
        <f>'Port(Span)'!J23</f>
        <v>550</v>
      </c>
      <c r="O21" s="24">
        <f>'Port(Span)'!N23</f>
        <v>0</v>
      </c>
      <c r="P21" s="24"/>
      <c r="Q21" s="24"/>
      <c r="R21" s="24"/>
      <c r="S21" s="24"/>
      <c r="T21" s="24"/>
      <c r="U21" s="24"/>
      <c r="V21" s="23"/>
      <c r="W21" s="24">
        <f>'Port(Span)'!Q23</f>
        <v>0</v>
      </c>
      <c r="X21" s="35">
        <f t="shared" si="1"/>
        <v>550</v>
      </c>
      <c r="Y21" s="21"/>
      <c r="Z21" s="76"/>
      <c r="AA21" s="76"/>
      <c r="AB21" s="76"/>
      <c r="AC21" s="76"/>
    </row>
    <row r="22" spans="1:29">
      <c r="A22" s="43">
        <v>1519</v>
      </c>
      <c r="B22" s="24">
        <f>'Port(Span)'!I24</f>
        <v>785.71428571428578</v>
      </c>
      <c r="C22" s="24">
        <f>'Port(Span)'!M24</f>
        <v>0</v>
      </c>
      <c r="D22" s="24"/>
      <c r="E22" s="24"/>
      <c r="F22" s="24"/>
      <c r="G22" s="24"/>
      <c r="H22" s="24"/>
      <c r="I22" s="24"/>
      <c r="J22" s="23"/>
      <c r="K22" s="24">
        <f>'Port(Span)'!P24</f>
        <v>0</v>
      </c>
      <c r="L22" s="35">
        <f t="shared" si="0"/>
        <v>785.71428571428578</v>
      </c>
      <c r="M22" s="21"/>
      <c r="N22" s="24">
        <f>'Port(Span)'!J24</f>
        <v>550</v>
      </c>
      <c r="O22" s="24">
        <f>'Port(Span)'!N24</f>
        <v>0</v>
      </c>
      <c r="P22" s="24"/>
      <c r="Q22" s="24"/>
      <c r="R22" s="24"/>
      <c r="S22" s="24"/>
      <c r="T22" s="24"/>
      <c r="U22" s="24"/>
      <c r="V22" s="23"/>
      <c r="W22" s="24">
        <f>'Port(Span)'!Q24</f>
        <v>0</v>
      </c>
      <c r="X22" s="35">
        <f t="shared" si="1"/>
        <v>550</v>
      </c>
      <c r="Y22" s="21"/>
      <c r="Z22" s="76"/>
      <c r="AA22" s="76"/>
      <c r="AB22" s="76"/>
      <c r="AC22" s="76"/>
    </row>
    <row r="23" spans="1:29">
      <c r="A23" s="43">
        <v>1520</v>
      </c>
      <c r="B23" s="24">
        <f>'Port(Span)'!I25</f>
        <v>785.71428571428578</v>
      </c>
      <c r="C23" s="24">
        <f>'Port(Span)'!M25</f>
        <v>0</v>
      </c>
      <c r="D23" s="24"/>
      <c r="E23" s="24"/>
      <c r="F23" s="24"/>
      <c r="G23" s="24"/>
      <c r="H23" s="24"/>
      <c r="I23" s="24"/>
      <c r="J23" s="23"/>
      <c r="K23" s="24">
        <f>'Port(Span)'!P25</f>
        <v>0</v>
      </c>
      <c r="L23" s="35">
        <f t="shared" si="0"/>
        <v>785.71428571428578</v>
      </c>
      <c r="M23" s="21"/>
      <c r="N23" s="24">
        <f>'Port(Span)'!J25</f>
        <v>550</v>
      </c>
      <c r="O23" s="24">
        <f>'Port(Span)'!N25</f>
        <v>0</v>
      </c>
      <c r="P23" s="24"/>
      <c r="Q23" s="24"/>
      <c r="R23" s="24"/>
      <c r="S23" s="24"/>
      <c r="T23" s="24"/>
      <c r="U23" s="24"/>
      <c r="V23" s="23"/>
      <c r="W23" s="24">
        <f>'Port(Span)'!Q25</f>
        <v>0</v>
      </c>
      <c r="X23" s="35">
        <f t="shared" si="1"/>
        <v>550</v>
      </c>
      <c r="Y23" s="21"/>
      <c r="Z23" s="76"/>
      <c r="AA23" s="76"/>
      <c r="AB23" s="76"/>
      <c r="AC23" s="76"/>
    </row>
    <row r="24" spans="1:29">
      <c r="A24" s="43">
        <v>1521</v>
      </c>
      <c r="B24" s="24">
        <f>'Port(Span)'!I26</f>
        <v>201.85714285714289</v>
      </c>
      <c r="C24" s="24">
        <f>'Port(Span)'!M26</f>
        <v>0</v>
      </c>
      <c r="D24" s="24"/>
      <c r="E24" s="24"/>
      <c r="F24" s="24"/>
      <c r="G24" s="24"/>
      <c r="H24" s="24"/>
      <c r="I24" s="24"/>
      <c r="J24" s="23"/>
      <c r="K24" s="24">
        <f>'Port(Span)'!P26</f>
        <v>0</v>
      </c>
      <c r="L24" s="35">
        <f t="shared" si="0"/>
        <v>201.85714285714289</v>
      </c>
      <c r="M24" s="21"/>
      <c r="N24" s="24">
        <f>'Port(Span)'!J26</f>
        <v>141.30000000000001</v>
      </c>
      <c r="O24" s="24">
        <f>'Port(Span)'!N26</f>
        <v>0</v>
      </c>
      <c r="P24" s="24"/>
      <c r="Q24" s="24"/>
      <c r="R24" s="24"/>
      <c r="S24" s="24"/>
      <c r="T24" s="24"/>
      <c r="U24" s="24"/>
      <c r="V24" s="23"/>
      <c r="W24" s="24">
        <f>'Port(Span)'!Q26</f>
        <v>0</v>
      </c>
      <c r="X24" s="35">
        <f t="shared" si="1"/>
        <v>141.30000000000001</v>
      </c>
      <c r="Y24" s="21"/>
      <c r="Z24" s="76"/>
      <c r="AA24" s="76"/>
      <c r="AB24" s="76"/>
      <c r="AC24" s="76"/>
    </row>
    <row r="25" spans="1:29">
      <c r="A25" s="43">
        <v>1522</v>
      </c>
      <c r="B25" s="24">
        <f>'Port(Span)'!I27</f>
        <v>201.85714285714289</v>
      </c>
      <c r="C25" s="24">
        <f>'Port(Span)'!M27</f>
        <v>0</v>
      </c>
      <c r="D25" s="24"/>
      <c r="E25" s="24"/>
      <c r="F25" s="24"/>
      <c r="G25" s="24"/>
      <c r="H25" s="24"/>
      <c r="I25" s="24"/>
      <c r="J25" s="23"/>
      <c r="K25" s="24">
        <f>'Port(Span)'!P27</f>
        <v>0</v>
      </c>
      <c r="L25" s="35">
        <f t="shared" si="0"/>
        <v>201.85714285714289</v>
      </c>
      <c r="M25" s="21"/>
      <c r="N25" s="24">
        <f>'Port(Span)'!J27</f>
        <v>141.30000000000001</v>
      </c>
      <c r="O25" s="24">
        <f>'Port(Span)'!N27</f>
        <v>0</v>
      </c>
      <c r="P25" s="24"/>
      <c r="Q25" s="24"/>
      <c r="R25" s="24"/>
      <c r="S25" s="24"/>
      <c r="T25" s="24"/>
      <c r="U25" s="24"/>
      <c r="V25" s="23"/>
      <c r="W25" s="24">
        <f>'Port(Span)'!Q27</f>
        <v>0</v>
      </c>
      <c r="X25" s="35">
        <f t="shared" si="1"/>
        <v>141.30000000000001</v>
      </c>
      <c r="Y25" s="21"/>
      <c r="Z25" s="76"/>
      <c r="AA25" s="76"/>
      <c r="AB25" s="76"/>
      <c r="AC25" s="76"/>
    </row>
    <row r="26" spans="1:29">
      <c r="A26" s="43">
        <v>1523</v>
      </c>
      <c r="B26" s="24">
        <f>'Port(Span)'!I28</f>
        <v>201.85714285714289</v>
      </c>
      <c r="C26" s="24">
        <f>'Port(Span)'!M28</f>
        <v>0</v>
      </c>
      <c r="D26" s="24"/>
      <c r="E26" s="24"/>
      <c r="F26" s="24"/>
      <c r="G26" s="24"/>
      <c r="H26" s="24"/>
      <c r="I26" s="24"/>
      <c r="J26" s="23"/>
      <c r="K26" s="24">
        <f>'Port(Span)'!P28</f>
        <v>0</v>
      </c>
      <c r="L26" s="35">
        <f t="shared" si="0"/>
        <v>201.85714285714289</v>
      </c>
      <c r="M26" s="21"/>
      <c r="N26" s="24">
        <f>'Port(Span)'!J28</f>
        <v>141.30000000000001</v>
      </c>
      <c r="O26" s="24">
        <f>'Port(Span)'!N28</f>
        <v>0</v>
      </c>
      <c r="P26" s="24"/>
      <c r="Q26" s="24"/>
      <c r="R26" s="24"/>
      <c r="S26" s="24"/>
      <c r="T26" s="24"/>
      <c r="U26" s="24"/>
      <c r="V26" s="23"/>
      <c r="W26" s="24">
        <f>'Port(Span)'!Q28</f>
        <v>0</v>
      </c>
      <c r="X26" s="35">
        <f t="shared" si="1"/>
        <v>141.30000000000001</v>
      </c>
      <c r="Y26" s="21"/>
      <c r="Z26" s="76"/>
      <c r="AA26" s="76"/>
      <c r="AB26" s="76"/>
      <c r="AC26" s="76"/>
    </row>
    <row r="27" spans="1:29">
      <c r="A27" s="43">
        <v>1524</v>
      </c>
      <c r="B27" s="24">
        <f>'Port(Span)'!I29</f>
        <v>201.85714285714289</v>
      </c>
      <c r="C27" s="24">
        <f>'Port(Span)'!M29</f>
        <v>0</v>
      </c>
      <c r="D27" s="24"/>
      <c r="E27" s="24"/>
      <c r="F27" s="24"/>
      <c r="G27" s="24"/>
      <c r="H27" s="24"/>
      <c r="I27" s="24"/>
      <c r="J27" s="23"/>
      <c r="K27" s="24">
        <f>'Port(Span)'!P29</f>
        <v>0</v>
      </c>
      <c r="L27" s="35">
        <f t="shared" si="0"/>
        <v>201.85714285714289</v>
      </c>
      <c r="M27" s="21"/>
      <c r="N27" s="24">
        <f>'Port(Span)'!J29</f>
        <v>141.30000000000001</v>
      </c>
      <c r="O27" s="24">
        <f>'Port(Span)'!N29</f>
        <v>0</v>
      </c>
      <c r="P27" s="24"/>
      <c r="Q27" s="24"/>
      <c r="R27" s="24"/>
      <c r="S27" s="24"/>
      <c r="T27" s="24"/>
      <c r="U27" s="24"/>
      <c r="V27" s="23"/>
      <c r="W27" s="24">
        <f>'Port(Span)'!Q29</f>
        <v>0</v>
      </c>
      <c r="X27" s="35">
        <f t="shared" si="1"/>
        <v>141.30000000000001</v>
      </c>
      <c r="Y27" s="21"/>
      <c r="Z27" s="76"/>
      <c r="AA27" s="76"/>
      <c r="AB27" s="76"/>
      <c r="AC27" s="76"/>
    </row>
    <row r="28" spans="1:29">
      <c r="A28" s="43">
        <v>1525</v>
      </c>
      <c r="B28" s="24">
        <f>'Port(Span)'!I30</f>
        <v>201.85714285714289</v>
      </c>
      <c r="C28" s="24">
        <f>'Port(Span)'!M30</f>
        <v>0</v>
      </c>
      <c r="D28" s="24"/>
      <c r="E28" s="24"/>
      <c r="F28" s="24"/>
      <c r="G28" s="24"/>
      <c r="H28" s="24"/>
      <c r="I28" s="24"/>
      <c r="J28" s="23"/>
      <c r="K28" s="24">
        <f>'Port(Span)'!P30</f>
        <v>0</v>
      </c>
      <c r="L28" s="35">
        <f t="shared" si="0"/>
        <v>201.85714285714289</v>
      </c>
      <c r="M28" s="21"/>
      <c r="N28" s="24">
        <f>'Port(Span)'!J30</f>
        <v>141.30000000000001</v>
      </c>
      <c r="O28" s="24">
        <f>'Port(Span)'!N30</f>
        <v>0</v>
      </c>
      <c r="P28" s="24"/>
      <c r="Q28" s="24"/>
      <c r="R28" s="24"/>
      <c r="S28" s="24"/>
      <c r="T28" s="24"/>
      <c r="U28" s="24"/>
      <c r="V28" s="23"/>
      <c r="W28" s="24">
        <f>'Port(Span)'!Q30</f>
        <v>0</v>
      </c>
      <c r="X28" s="35">
        <f t="shared" si="1"/>
        <v>141.30000000000001</v>
      </c>
      <c r="Y28" s="21"/>
      <c r="Z28" s="76"/>
      <c r="AA28" s="76"/>
      <c r="AB28" s="76"/>
      <c r="AC28" s="76"/>
    </row>
    <row r="29" spans="1:29">
      <c r="A29" s="43">
        <v>1526</v>
      </c>
      <c r="B29" s="24">
        <f>'Port(Span)'!I31</f>
        <v>897.14285714285722</v>
      </c>
      <c r="C29" s="24">
        <f>'Port(Span)'!M31</f>
        <v>0</v>
      </c>
      <c r="D29" s="24"/>
      <c r="E29" s="24"/>
      <c r="F29" s="24"/>
      <c r="G29" s="24"/>
      <c r="H29" s="24"/>
      <c r="I29" s="24"/>
      <c r="J29" s="23"/>
      <c r="K29" s="24">
        <f>'Port(Span)'!P31</f>
        <v>0</v>
      </c>
      <c r="L29" s="35">
        <f t="shared" si="0"/>
        <v>897.14285714285722</v>
      </c>
      <c r="M29" s="21"/>
      <c r="N29" s="24">
        <f>'Port(Span)'!J31</f>
        <v>628</v>
      </c>
      <c r="O29" s="24">
        <f>'Port(Span)'!N31</f>
        <v>0</v>
      </c>
      <c r="P29" s="24"/>
      <c r="Q29" s="24"/>
      <c r="R29" s="24"/>
      <c r="S29" s="24"/>
      <c r="T29" s="24"/>
      <c r="U29" s="24"/>
      <c r="V29" s="23"/>
      <c r="W29" s="24">
        <f>'Port(Span)'!Q31</f>
        <v>0</v>
      </c>
      <c r="X29" s="35">
        <f t="shared" si="1"/>
        <v>628</v>
      </c>
      <c r="Y29" s="21"/>
      <c r="Z29" s="76"/>
      <c r="AA29" s="76"/>
      <c r="AB29" s="76"/>
      <c r="AC29" s="76"/>
    </row>
    <row r="30" spans="1:29">
      <c r="A30" s="43">
        <v>1527</v>
      </c>
      <c r="B30" s="24">
        <f>'Port(Span)'!I32</f>
        <v>897.14285714285722</v>
      </c>
      <c r="C30" s="24">
        <f>'Port(Span)'!M32</f>
        <v>0</v>
      </c>
      <c r="D30" s="24"/>
      <c r="E30" s="24"/>
      <c r="F30" s="24"/>
      <c r="G30" s="24"/>
      <c r="H30" s="24"/>
      <c r="I30" s="24"/>
      <c r="J30" s="23"/>
      <c r="K30" s="24">
        <f>'Port(Span)'!P32</f>
        <v>0</v>
      </c>
      <c r="L30" s="35">
        <f t="shared" si="0"/>
        <v>897.14285714285722</v>
      </c>
      <c r="M30" s="21"/>
      <c r="N30" s="24">
        <f>'Port(Span)'!J32</f>
        <v>628</v>
      </c>
      <c r="O30" s="24">
        <f>'Port(Span)'!N32</f>
        <v>0</v>
      </c>
      <c r="P30" s="24"/>
      <c r="Q30" s="24"/>
      <c r="R30" s="24"/>
      <c r="S30" s="24"/>
      <c r="T30" s="24"/>
      <c r="U30" s="24"/>
      <c r="V30" s="23"/>
      <c r="W30" s="24">
        <f>'Port(Span)'!Q32</f>
        <v>0</v>
      </c>
      <c r="X30" s="35">
        <f t="shared" si="1"/>
        <v>628</v>
      </c>
      <c r="Y30" s="21"/>
      <c r="Z30" s="76"/>
      <c r="AA30" s="76"/>
      <c r="AB30" s="76"/>
      <c r="AC30" s="76"/>
    </row>
    <row r="31" spans="1:29">
      <c r="A31" s="43">
        <v>1528</v>
      </c>
      <c r="B31" s="24">
        <f>'Port(Span)'!I33</f>
        <v>897.14285714285722</v>
      </c>
      <c r="C31" s="24">
        <f>'Port(Span)'!M33</f>
        <v>0</v>
      </c>
      <c r="D31" s="24"/>
      <c r="E31" s="24"/>
      <c r="F31" s="24"/>
      <c r="G31" s="24"/>
      <c r="H31" s="24"/>
      <c r="I31" s="24"/>
      <c r="J31" s="23"/>
      <c r="K31" s="24">
        <f>'Port(Span)'!P33</f>
        <v>0</v>
      </c>
      <c r="L31" s="35">
        <f t="shared" si="0"/>
        <v>897.14285714285722</v>
      </c>
      <c r="M31" s="21"/>
      <c r="N31" s="24">
        <f>'Port(Span)'!J33</f>
        <v>628</v>
      </c>
      <c r="O31" s="24">
        <f>'Port(Span)'!N33</f>
        <v>0</v>
      </c>
      <c r="P31" s="24"/>
      <c r="Q31" s="24"/>
      <c r="R31" s="24"/>
      <c r="S31" s="24"/>
      <c r="T31" s="24"/>
      <c r="U31" s="24"/>
      <c r="V31" s="23"/>
      <c r="W31" s="24">
        <f>'Port(Span)'!Q33</f>
        <v>0</v>
      </c>
      <c r="X31" s="35">
        <f t="shared" si="1"/>
        <v>628</v>
      </c>
      <c r="Y31" s="21"/>
      <c r="Z31" s="76"/>
      <c r="AA31" s="76"/>
      <c r="AB31" s="76"/>
      <c r="AC31" s="76"/>
    </row>
    <row r="32" spans="1:29">
      <c r="A32" s="43">
        <v>1529</v>
      </c>
      <c r="B32" s="24">
        <f>'Port(Span)'!I34</f>
        <v>897.14285714285722</v>
      </c>
      <c r="C32" s="24">
        <f>'Port(Span)'!M34</f>
        <v>0</v>
      </c>
      <c r="D32" s="24"/>
      <c r="E32" s="24"/>
      <c r="F32" s="24"/>
      <c r="G32" s="24"/>
      <c r="H32" s="24"/>
      <c r="I32" s="24"/>
      <c r="J32" s="23"/>
      <c r="K32" s="24">
        <f>'Port(Span)'!P34</f>
        <v>0</v>
      </c>
      <c r="L32" s="35">
        <f t="shared" si="0"/>
        <v>897.14285714285722</v>
      </c>
      <c r="M32" s="21"/>
      <c r="N32" s="24">
        <f>'Port(Span)'!J34</f>
        <v>628</v>
      </c>
      <c r="O32" s="24">
        <f>'Port(Span)'!N34</f>
        <v>0</v>
      </c>
      <c r="P32" s="24"/>
      <c r="Q32" s="24"/>
      <c r="R32" s="24"/>
      <c r="S32" s="24"/>
      <c r="T32" s="24"/>
      <c r="U32" s="24"/>
      <c r="V32" s="23"/>
      <c r="W32" s="24">
        <f>'Port(Span)'!Q34</f>
        <v>0</v>
      </c>
      <c r="X32" s="35">
        <f t="shared" si="1"/>
        <v>628</v>
      </c>
      <c r="Y32" s="21"/>
      <c r="Z32" s="76"/>
      <c r="AA32" s="76"/>
      <c r="AB32" s="76"/>
      <c r="AC32" s="76"/>
    </row>
    <row r="33" spans="1:29">
      <c r="A33" s="43">
        <v>1530</v>
      </c>
      <c r="B33" s="24">
        <f>'Port(Span)'!I35</f>
        <v>897.14285714285722</v>
      </c>
      <c r="C33" s="24">
        <f>'Port(Span)'!M35</f>
        <v>0</v>
      </c>
      <c r="D33" s="24"/>
      <c r="E33" s="24"/>
      <c r="F33" s="24"/>
      <c r="G33" s="24"/>
      <c r="H33" s="24"/>
      <c r="I33" s="24"/>
      <c r="J33" s="23"/>
      <c r="K33" s="24">
        <f>'Port(Span)'!P35</f>
        <v>0</v>
      </c>
      <c r="L33" s="35">
        <f t="shared" si="0"/>
        <v>897.14285714285722</v>
      </c>
      <c r="M33" s="21"/>
      <c r="N33" s="24">
        <f>'Port(Span)'!J35</f>
        <v>628</v>
      </c>
      <c r="O33" s="24">
        <f>'Port(Span)'!N35</f>
        <v>0</v>
      </c>
      <c r="P33" s="24"/>
      <c r="Q33" s="24"/>
      <c r="R33" s="24"/>
      <c r="S33" s="24"/>
      <c r="T33" s="24"/>
      <c r="U33" s="24"/>
      <c r="V33" s="23"/>
      <c r="W33" s="24">
        <f>'Port(Span)'!Q35</f>
        <v>0</v>
      </c>
      <c r="X33" s="35">
        <f t="shared" si="1"/>
        <v>628</v>
      </c>
      <c r="Y33" s="21"/>
      <c r="Z33" s="76"/>
      <c r="AA33" s="76"/>
      <c r="AB33" s="76"/>
      <c r="AC33" s="76"/>
    </row>
    <row r="34" spans="1:29">
      <c r="A34" s="43">
        <v>1531</v>
      </c>
      <c r="B34" s="24">
        <f>'Port(Span)'!I36</f>
        <v>859.57142857142867</v>
      </c>
      <c r="C34" s="24">
        <f>'Port(Span)'!M36</f>
        <v>0</v>
      </c>
      <c r="D34" s="24"/>
      <c r="E34" s="24"/>
      <c r="F34" s="24"/>
      <c r="G34" s="24"/>
      <c r="H34" s="24"/>
      <c r="I34" s="24"/>
      <c r="J34" s="23"/>
      <c r="K34" s="24">
        <f>'Port(Span)'!P36</f>
        <v>0</v>
      </c>
      <c r="L34" s="35">
        <f t="shared" si="0"/>
        <v>859.57142857142867</v>
      </c>
      <c r="M34" s="21"/>
      <c r="N34" s="24">
        <f>'Port(Span)'!J36</f>
        <v>601.70000000000005</v>
      </c>
      <c r="O34" s="24">
        <f>'Port(Span)'!N36</f>
        <v>0</v>
      </c>
      <c r="P34" s="24"/>
      <c r="Q34" s="24"/>
      <c r="R34" s="24"/>
      <c r="S34" s="24"/>
      <c r="T34" s="24"/>
      <c r="U34" s="24"/>
      <c r="V34" s="23"/>
      <c r="W34" s="24">
        <f>'Port(Span)'!Q36</f>
        <v>0</v>
      </c>
      <c r="X34" s="35">
        <f t="shared" si="1"/>
        <v>601.70000000000005</v>
      </c>
      <c r="Y34" s="21"/>
      <c r="Z34" s="76"/>
      <c r="AA34" s="76"/>
      <c r="AB34" s="76"/>
      <c r="AC34" s="76"/>
    </row>
    <row r="35" spans="1:29">
      <c r="A35" s="43">
        <v>1532</v>
      </c>
      <c r="B35" s="24">
        <f>'Port(Span)'!I37</f>
        <v>859.57142857142867</v>
      </c>
      <c r="C35" s="24">
        <f>'Port(Span)'!M37</f>
        <v>0</v>
      </c>
      <c r="D35" s="24"/>
      <c r="E35" s="24"/>
      <c r="F35" s="24"/>
      <c r="G35" s="24"/>
      <c r="H35" s="24"/>
      <c r="I35" s="24"/>
      <c r="J35" s="23"/>
      <c r="K35" s="24">
        <f>'Port(Span)'!P37</f>
        <v>0</v>
      </c>
      <c r="L35" s="35">
        <f t="shared" si="0"/>
        <v>859.57142857142867</v>
      </c>
      <c r="M35" s="21"/>
      <c r="N35" s="24">
        <f>'Port(Span)'!J37</f>
        <v>601.70000000000005</v>
      </c>
      <c r="O35" s="24">
        <f>'Port(Span)'!N37</f>
        <v>0</v>
      </c>
      <c r="P35" s="24"/>
      <c r="Q35" s="24"/>
      <c r="R35" s="24"/>
      <c r="S35" s="24"/>
      <c r="T35" s="24"/>
      <c r="U35" s="24"/>
      <c r="V35" s="23"/>
      <c r="W35" s="24">
        <f>'Port(Span)'!Q37</f>
        <v>0</v>
      </c>
      <c r="X35" s="35">
        <f t="shared" si="1"/>
        <v>601.70000000000005</v>
      </c>
      <c r="Y35" s="21"/>
      <c r="Z35" s="76"/>
      <c r="AA35" s="76"/>
      <c r="AB35" s="76"/>
      <c r="AC35" s="76"/>
    </row>
    <row r="36" spans="1:29">
      <c r="A36" s="43">
        <v>1533</v>
      </c>
      <c r="B36" s="24">
        <f>'Port(Span)'!I38</f>
        <v>859.57142857142867</v>
      </c>
      <c r="C36" s="24">
        <f>'Port(Span)'!M38</f>
        <v>0</v>
      </c>
      <c r="D36" s="24"/>
      <c r="E36" s="24"/>
      <c r="F36" s="24"/>
      <c r="G36" s="24"/>
      <c r="H36" s="24"/>
      <c r="I36" s="24"/>
      <c r="J36" s="23"/>
      <c r="K36" s="24">
        <f>'Port(Span)'!P38</f>
        <v>0</v>
      </c>
      <c r="L36" s="35">
        <f t="shared" si="0"/>
        <v>859.57142857142867</v>
      </c>
      <c r="M36" s="21"/>
      <c r="N36" s="24">
        <f>'Port(Span)'!J38</f>
        <v>601.70000000000005</v>
      </c>
      <c r="O36" s="24">
        <f>'Port(Span)'!N38</f>
        <v>0</v>
      </c>
      <c r="P36" s="24"/>
      <c r="Q36" s="24"/>
      <c r="R36" s="24"/>
      <c r="S36" s="24"/>
      <c r="T36" s="24"/>
      <c r="U36" s="24"/>
      <c r="V36" s="23"/>
      <c r="W36" s="24">
        <f>'Port(Span)'!Q38</f>
        <v>0</v>
      </c>
      <c r="X36" s="35">
        <f t="shared" si="1"/>
        <v>601.70000000000005</v>
      </c>
      <c r="Y36" s="21"/>
      <c r="Z36" s="76"/>
      <c r="AA36" s="76"/>
      <c r="AB36" s="76"/>
      <c r="AC36" s="76"/>
    </row>
    <row r="37" spans="1:29">
      <c r="A37" s="43">
        <v>1534</v>
      </c>
      <c r="B37" s="24">
        <f>'Port(Span)'!I39</f>
        <v>859.57142857142867</v>
      </c>
      <c r="C37" s="24">
        <f>'Port(Span)'!M39</f>
        <v>0</v>
      </c>
      <c r="D37" s="24"/>
      <c r="E37" s="24"/>
      <c r="F37" s="24"/>
      <c r="G37" s="24"/>
      <c r="H37" s="24"/>
      <c r="I37" s="24"/>
      <c r="J37" s="23"/>
      <c r="K37" s="24">
        <f>'Port(Span)'!P39</f>
        <v>0</v>
      </c>
      <c r="L37" s="35">
        <f t="shared" si="0"/>
        <v>859.57142857142867</v>
      </c>
      <c r="M37" s="21"/>
      <c r="N37" s="24">
        <f>'Port(Span)'!J39</f>
        <v>601.70000000000005</v>
      </c>
      <c r="O37" s="24">
        <f>'Port(Span)'!N39</f>
        <v>0</v>
      </c>
      <c r="P37" s="24"/>
      <c r="Q37" s="24"/>
      <c r="R37" s="24"/>
      <c r="S37" s="24"/>
      <c r="T37" s="24"/>
      <c r="U37" s="24"/>
      <c r="V37" s="23"/>
      <c r="W37" s="24">
        <f>'Port(Span)'!Q39</f>
        <v>0</v>
      </c>
      <c r="X37" s="35">
        <f t="shared" si="1"/>
        <v>601.70000000000005</v>
      </c>
      <c r="Y37" s="21"/>
      <c r="Z37" s="76"/>
      <c r="AA37" s="76"/>
      <c r="AB37" s="76"/>
      <c r="AC37" s="76"/>
    </row>
    <row r="38" spans="1:29">
      <c r="A38" s="43">
        <v>1535</v>
      </c>
      <c r="B38" s="24">
        <f>'Port(Span)'!I40</f>
        <v>859.57142857142867</v>
      </c>
      <c r="C38" s="24">
        <f>'Port(Span)'!M40</f>
        <v>0</v>
      </c>
      <c r="D38" s="24"/>
      <c r="E38" s="24"/>
      <c r="F38" s="24"/>
      <c r="G38" s="24"/>
      <c r="H38" s="24"/>
      <c r="I38" s="24"/>
      <c r="J38" s="23"/>
      <c r="K38" s="24">
        <f>'Port(Span)'!P40</f>
        <v>236.47887323943664</v>
      </c>
      <c r="L38" s="35">
        <f t="shared" si="0"/>
        <v>859.57142857142867</v>
      </c>
      <c r="M38" s="89"/>
      <c r="N38" s="24">
        <f>'Port(Span)'!J40</f>
        <v>601.70000000000005</v>
      </c>
      <c r="O38" s="24">
        <f>'Port(Span)'!N40</f>
        <v>0</v>
      </c>
      <c r="P38" s="24"/>
      <c r="Q38" s="24"/>
      <c r="R38" s="24"/>
      <c r="S38" s="24"/>
      <c r="T38" s="24"/>
      <c r="U38" s="24"/>
      <c r="V38" s="23"/>
      <c r="W38" s="24">
        <f>'Port(Span)'!Q40</f>
        <v>167.9</v>
      </c>
      <c r="X38" s="35">
        <f t="shared" si="1"/>
        <v>601.70000000000005</v>
      </c>
      <c r="Y38" s="89"/>
      <c r="Z38" s="76"/>
      <c r="AA38" s="76"/>
      <c r="AB38" s="76"/>
      <c r="AC38" s="76"/>
    </row>
    <row r="39" spans="1:29">
      <c r="A39" s="43">
        <v>1536</v>
      </c>
      <c r="B39" s="24">
        <f>'Port(Span)'!I41</f>
        <v>578.28571428571433</v>
      </c>
      <c r="C39" s="24">
        <f>'Port(Span)'!M41</f>
        <v>0</v>
      </c>
      <c r="D39" s="24"/>
      <c r="E39" s="24"/>
      <c r="F39" s="24"/>
      <c r="G39" s="24"/>
      <c r="H39" s="24"/>
      <c r="I39" s="24"/>
      <c r="J39" s="23"/>
      <c r="K39" s="24">
        <f>'Port(Span)'!P41</f>
        <v>0</v>
      </c>
      <c r="L39" s="35">
        <f t="shared" si="0"/>
        <v>578.28571428571433</v>
      </c>
      <c r="M39" s="21"/>
      <c r="N39" s="24">
        <f>'Port(Span)'!J41</f>
        <v>404.8</v>
      </c>
      <c r="O39" s="24">
        <f>'Port(Span)'!N41</f>
        <v>0</v>
      </c>
      <c r="P39" s="24"/>
      <c r="Q39" s="24"/>
      <c r="R39" s="24"/>
      <c r="S39" s="24"/>
      <c r="T39" s="24"/>
      <c r="U39" s="24"/>
      <c r="V39" s="23"/>
      <c r="W39" s="24">
        <f>'Port(Span)'!Q41</f>
        <v>0</v>
      </c>
      <c r="X39" s="35">
        <f t="shared" si="1"/>
        <v>404.8</v>
      </c>
      <c r="Y39" s="21"/>
      <c r="Z39" s="76"/>
      <c r="AA39" s="76"/>
      <c r="AB39" s="76"/>
      <c r="AC39" s="76"/>
    </row>
    <row r="40" spans="1:29">
      <c r="A40" s="43">
        <v>1537</v>
      </c>
      <c r="B40" s="24">
        <f>'Port(Span)'!I42</f>
        <v>578.28571428571433</v>
      </c>
      <c r="C40" s="24">
        <f>'Port(Span)'!M42</f>
        <v>0</v>
      </c>
      <c r="D40" s="24"/>
      <c r="E40" s="24"/>
      <c r="F40" s="24"/>
      <c r="G40" s="24"/>
      <c r="H40" s="24"/>
      <c r="I40" s="24"/>
      <c r="J40" s="23"/>
      <c r="K40" s="24">
        <f>'Port(Span)'!P42</f>
        <v>0</v>
      </c>
      <c r="L40" s="35">
        <f t="shared" si="0"/>
        <v>578.28571428571433</v>
      </c>
      <c r="M40" s="21"/>
      <c r="N40" s="24">
        <f>'Port(Span)'!J42</f>
        <v>404.8</v>
      </c>
      <c r="O40" s="24">
        <f>'Port(Span)'!N42</f>
        <v>0</v>
      </c>
      <c r="P40" s="24"/>
      <c r="Q40" s="24"/>
      <c r="R40" s="24"/>
      <c r="S40" s="24"/>
      <c r="T40" s="24"/>
      <c r="U40" s="24"/>
      <c r="V40" s="23"/>
      <c r="W40" s="24">
        <f>'Port(Span)'!Q42</f>
        <v>0</v>
      </c>
      <c r="X40" s="35">
        <f t="shared" si="1"/>
        <v>404.8</v>
      </c>
      <c r="Y40" s="21"/>
      <c r="Z40" s="76"/>
      <c r="AA40" s="76"/>
      <c r="AB40" s="76"/>
      <c r="AC40" s="76"/>
    </row>
    <row r="41" spans="1:29">
      <c r="A41" s="43">
        <v>1538</v>
      </c>
      <c r="B41" s="24">
        <f>'Port(Span)'!I43</f>
        <v>578.28571428571433</v>
      </c>
      <c r="C41" s="24">
        <f>'Port(Span)'!M43</f>
        <v>0</v>
      </c>
      <c r="D41" s="24"/>
      <c r="E41" s="24"/>
      <c r="F41" s="24"/>
      <c r="G41" s="24"/>
      <c r="H41" s="24"/>
      <c r="I41" s="24"/>
      <c r="J41" s="23"/>
      <c r="K41" s="24">
        <f>'Port(Span)'!P43</f>
        <v>0</v>
      </c>
      <c r="L41" s="35">
        <f t="shared" si="0"/>
        <v>578.28571428571433</v>
      </c>
      <c r="M41" s="21"/>
      <c r="N41" s="24">
        <f>'Port(Span)'!J43</f>
        <v>404.8</v>
      </c>
      <c r="O41" s="24">
        <f>'Port(Span)'!N43</f>
        <v>0</v>
      </c>
      <c r="P41" s="24"/>
      <c r="Q41" s="24"/>
      <c r="R41" s="24"/>
      <c r="S41" s="24"/>
      <c r="T41" s="24"/>
      <c r="U41" s="24"/>
      <c r="V41" s="23"/>
      <c r="W41" s="24">
        <f>'Port(Span)'!Q43</f>
        <v>0</v>
      </c>
      <c r="X41" s="35">
        <f t="shared" si="1"/>
        <v>404.8</v>
      </c>
      <c r="Y41" s="21"/>
      <c r="Z41" s="76"/>
      <c r="AA41" s="76"/>
      <c r="AB41" s="76"/>
      <c r="AC41" s="76"/>
    </row>
    <row r="42" spans="1:29">
      <c r="A42" s="43">
        <v>1539</v>
      </c>
      <c r="B42" s="24">
        <f>'Port(Span)'!I44</f>
        <v>578.28571428571433</v>
      </c>
      <c r="C42" s="24">
        <f>'Port(Span)'!M44</f>
        <v>0</v>
      </c>
      <c r="D42" s="24"/>
      <c r="E42" s="24"/>
      <c r="F42" s="24"/>
      <c r="G42" s="24"/>
      <c r="H42" s="24"/>
      <c r="I42" s="24"/>
      <c r="J42" s="23"/>
      <c r="K42" s="24">
        <f>'Port(Span)'!P44</f>
        <v>0</v>
      </c>
      <c r="L42" s="35">
        <f t="shared" si="0"/>
        <v>578.28571428571433</v>
      </c>
      <c r="M42" s="21"/>
      <c r="N42" s="24">
        <f>'Port(Span)'!J44</f>
        <v>404.8</v>
      </c>
      <c r="O42" s="24">
        <f>'Port(Span)'!N44</f>
        <v>0</v>
      </c>
      <c r="P42" s="24"/>
      <c r="Q42" s="24"/>
      <c r="R42" s="24"/>
      <c r="S42" s="24"/>
      <c r="T42" s="24"/>
      <c r="U42" s="24"/>
      <c r="V42" s="23"/>
      <c r="W42" s="24">
        <f>'Port(Span)'!Q44</f>
        <v>0</v>
      </c>
      <c r="X42" s="35">
        <f t="shared" si="1"/>
        <v>404.8</v>
      </c>
      <c r="Y42" s="21"/>
      <c r="Z42" s="76"/>
      <c r="AA42" s="76"/>
      <c r="AB42" s="76"/>
      <c r="AC42" s="76"/>
    </row>
    <row r="43" spans="1:29">
      <c r="A43" s="43">
        <v>1540</v>
      </c>
      <c r="B43" s="24">
        <f>'Port(Span)'!I45</f>
        <v>578.28571428571433</v>
      </c>
      <c r="C43" s="24">
        <f>'Port(Span)'!M45</f>
        <v>0</v>
      </c>
      <c r="D43" s="24"/>
      <c r="E43" s="24"/>
      <c r="F43" s="24"/>
      <c r="G43" s="24"/>
      <c r="H43" s="24"/>
      <c r="I43" s="24"/>
      <c r="J43" s="23"/>
      <c r="K43" s="24">
        <f>'Port(Span)'!P45</f>
        <v>0</v>
      </c>
      <c r="L43" s="35">
        <f t="shared" si="0"/>
        <v>578.28571428571433</v>
      </c>
      <c r="M43" s="21"/>
      <c r="N43" s="24">
        <f>'Port(Span)'!J45</f>
        <v>404.8</v>
      </c>
      <c r="O43" s="24">
        <f>'Port(Span)'!N45</f>
        <v>0</v>
      </c>
      <c r="P43" s="24"/>
      <c r="Q43" s="24"/>
      <c r="R43" s="24"/>
      <c r="S43" s="24"/>
      <c r="T43" s="24"/>
      <c r="U43" s="24"/>
      <c r="V43" s="23"/>
      <c r="W43" s="24">
        <f>'Port(Span)'!Q45</f>
        <v>0</v>
      </c>
      <c r="X43" s="35">
        <f t="shared" si="1"/>
        <v>404.8</v>
      </c>
      <c r="Y43" s="21"/>
      <c r="Z43" s="76"/>
      <c r="AA43" s="76"/>
      <c r="AB43" s="76"/>
      <c r="AC43" s="76"/>
    </row>
    <row r="44" spans="1:29">
      <c r="A44" s="43">
        <v>1541</v>
      </c>
      <c r="B44" s="24">
        <f>'Port(Span)'!I46</f>
        <v>1795.7142857142858</v>
      </c>
      <c r="C44" s="24">
        <f>'Port(Span)'!M46</f>
        <v>0</v>
      </c>
      <c r="D44" s="24"/>
      <c r="E44" s="24"/>
      <c r="F44" s="24"/>
      <c r="G44" s="24"/>
      <c r="H44" s="24"/>
      <c r="I44" s="24"/>
      <c r="J44" s="23"/>
      <c r="K44" s="24">
        <f>'Port(Span)'!P46</f>
        <v>0</v>
      </c>
      <c r="L44" s="35">
        <f t="shared" si="0"/>
        <v>1795.7142857142858</v>
      </c>
      <c r="M44" s="21"/>
      <c r="N44" s="24">
        <f>'Port(Span)'!J46</f>
        <v>1257</v>
      </c>
      <c r="O44" s="24">
        <f>'Port(Span)'!N46</f>
        <v>0</v>
      </c>
      <c r="P44" s="24"/>
      <c r="Q44" s="24"/>
      <c r="R44" s="24"/>
      <c r="S44" s="24"/>
      <c r="T44" s="24"/>
      <c r="U44" s="24"/>
      <c r="V44" s="23"/>
      <c r="W44" s="24">
        <f>'Port(Span)'!Q46</f>
        <v>0</v>
      </c>
      <c r="X44" s="35">
        <f t="shared" si="1"/>
        <v>1257</v>
      </c>
      <c r="Y44" s="21"/>
      <c r="Z44" s="76"/>
      <c r="AA44" s="76"/>
      <c r="AB44" s="76"/>
      <c r="AC44" s="76"/>
    </row>
    <row r="45" spans="1:29">
      <c r="A45" s="43">
        <v>1542</v>
      </c>
      <c r="B45" s="24">
        <f>'Port(Span)'!I47</f>
        <v>1795.7142857142858</v>
      </c>
      <c r="C45" s="24">
        <f>'Port(Span)'!M47</f>
        <v>0</v>
      </c>
      <c r="D45" s="24"/>
      <c r="E45" s="24"/>
      <c r="F45" s="24"/>
      <c r="G45" s="24"/>
      <c r="H45" s="24"/>
      <c r="I45" s="24"/>
      <c r="J45" s="23"/>
      <c r="K45" s="24">
        <f>'Port(Span)'!P47</f>
        <v>0</v>
      </c>
      <c r="L45" s="35">
        <f t="shared" si="0"/>
        <v>1795.7142857142858</v>
      </c>
      <c r="M45" s="21"/>
      <c r="N45" s="24">
        <f>'Port(Span)'!J47</f>
        <v>1257</v>
      </c>
      <c r="O45" s="24">
        <f>'Port(Span)'!N47</f>
        <v>0</v>
      </c>
      <c r="P45" s="24"/>
      <c r="Q45" s="24"/>
      <c r="R45" s="24"/>
      <c r="S45" s="24"/>
      <c r="T45" s="24"/>
      <c r="U45" s="24"/>
      <c r="V45" s="23"/>
      <c r="W45" s="24">
        <f>'Port(Span)'!Q47</f>
        <v>0</v>
      </c>
      <c r="X45" s="35">
        <f t="shared" si="1"/>
        <v>1257</v>
      </c>
      <c r="Y45" s="21"/>
      <c r="Z45" s="76"/>
      <c r="AA45" s="76"/>
      <c r="AB45" s="76"/>
      <c r="AC45" s="76"/>
    </row>
    <row r="46" spans="1:29">
      <c r="A46" s="43">
        <v>1543</v>
      </c>
      <c r="B46" s="24">
        <f>'Port(Span)'!I48</f>
        <v>1795.7142857142858</v>
      </c>
      <c r="C46" s="24">
        <f>'Port(Span)'!M48</f>
        <v>0</v>
      </c>
      <c r="D46" s="24"/>
      <c r="E46" s="24"/>
      <c r="F46" s="24"/>
      <c r="G46" s="24"/>
      <c r="H46" s="24"/>
      <c r="I46" s="24"/>
      <c r="J46" s="23"/>
      <c r="K46" s="24">
        <f>'Port(Span)'!P48</f>
        <v>0</v>
      </c>
      <c r="L46" s="35">
        <f t="shared" si="0"/>
        <v>1795.7142857142858</v>
      </c>
      <c r="M46" s="21"/>
      <c r="N46" s="24">
        <f>'Port(Span)'!J48</f>
        <v>1257</v>
      </c>
      <c r="O46" s="24">
        <f>'Port(Span)'!N48</f>
        <v>0</v>
      </c>
      <c r="P46" s="24"/>
      <c r="Q46" s="24"/>
      <c r="R46" s="24"/>
      <c r="S46" s="24"/>
      <c r="T46" s="24"/>
      <c r="U46" s="24"/>
      <c r="V46" s="23"/>
      <c r="W46" s="24">
        <f>'Port(Span)'!Q48</f>
        <v>0</v>
      </c>
      <c r="X46" s="35">
        <f t="shared" si="1"/>
        <v>1257</v>
      </c>
      <c r="Y46" s="21"/>
      <c r="Z46" s="76"/>
      <c r="AA46" s="76"/>
      <c r="AB46" s="76"/>
      <c r="AC46" s="76"/>
    </row>
    <row r="47" spans="1:29">
      <c r="A47" s="43">
        <v>1544</v>
      </c>
      <c r="B47" s="24">
        <f>'Port(Span)'!I49</f>
        <v>1795.7142857142858</v>
      </c>
      <c r="C47" s="24">
        <f>'Port(Span)'!M49</f>
        <v>0</v>
      </c>
      <c r="D47" s="24"/>
      <c r="E47" s="24"/>
      <c r="F47" s="24"/>
      <c r="G47" s="24"/>
      <c r="H47" s="24"/>
      <c r="I47" s="24"/>
      <c r="J47" s="23"/>
      <c r="K47" s="24">
        <f>'Port(Span)'!P49</f>
        <v>0</v>
      </c>
      <c r="L47" s="35">
        <f t="shared" si="0"/>
        <v>1795.7142857142858</v>
      </c>
      <c r="M47" s="21"/>
      <c r="N47" s="24">
        <f>'Port(Span)'!J49</f>
        <v>1257</v>
      </c>
      <c r="O47" s="24">
        <f>'Port(Span)'!N49</f>
        <v>0</v>
      </c>
      <c r="P47" s="24"/>
      <c r="Q47" s="24"/>
      <c r="R47" s="24"/>
      <c r="S47" s="24"/>
      <c r="T47" s="24"/>
      <c r="U47" s="24"/>
      <c r="V47" s="23"/>
      <c r="W47" s="24">
        <f>'Port(Span)'!Q49</f>
        <v>0</v>
      </c>
      <c r="X47" s="35">
        <f t="shared" si="1"/>
        <v>1257</v>
      </c>
      <c r="Y47" s="21"/>
      <c r="Z47" s="76"/>
      <c r="AA47" s="76"/>
      <c r="AB47" s="76"/>
      <c r="AC47" s="76"/>
    </row>
    <row r="48" spans="1:29">
      <c r="A48" s="43">
        <v>1545</v>
      </c>
      <c r="B48" s="24">
        <f>'Port(Span)'!I50</f>
        <v>1795.7142857142858</v>
      </c>
      <c r="C48" s="24">
        <f>'Port(Span)'!M50</f>
        <v>0</v>
      </c>
      <c r="D48" s="24"/>
      <c r="E48" s="24"/>
      <c r="F48" s="24"/>
      <c r="G48" s="24"/>
      <c r="H48" s="24"/>
      <c r="I48" s="24"/>
      <c r="J48" s="23"/>
      <c r="K48" s="24">
        <f>'Port(Span)'!P50</f>
        <v>0</v>
      </c>
      <c r="L48" s="35">
        <f t="shared" si="0"/>
        <v>1795.7142857142858</v>
      </c>
      <c r="M48" s="21"/>
      <c r="N48" s="24">
        <f>'Port(Span)'!J50</f>
        <v>1257</v>
      </c>
      <c r="O48" s="24">
        <f>'Port(Span)'!N50</f>
        <v>0</v>
      </c>
      <c r="P48" s="24"/>
      <c r="Q48" s="24"/>
      <c r="R48" s="24"/>
      <c r="S48" s="24"/>
      <c r="T48" s="24"/>
      <c r="U48" s="24"/>
      <c r="V48" s="23"/>
      <c r="W48" s="24">
        <f>'Port(Span)'!Q50</f>
        <v>0</v>
      </c>
      <c r="X48" s="35">
        <f t="shared" si="1"/>
        <v>1257</v>
      </c>
      <c r="Y48" s="21"/>
      <c r="Z48" s="76"/>
      <c r="AA48" s="76"/>
      <c r="AB48" s="76"/>
      <c r="AC48" s="76"/>
    </row>
    <row r="49" spans="1:29">
      <c r="A49" s="43">
        <v>1546</v>
      </c>
      <c r="B49" s="24">
        <f>'Port(Span)'!I51</f>
        <v>941.57142857142867</v>
      </c>
      <c r="C49" s="24">
        <f>'Port(Span)'!M51</f>
        <v>0</v>
      </c>
      <c r="D49" s="24"/>
      <c r="E49" s="24"/>
      <c r="F49" s="24"/>
      <c r="G49" s="24"/>
      <c r="H49" s="24"/>
      <c r="I49" s="24"/>
      <c r="J49" s="23"/>
      <c r="K49" s="24">
        <f>'Port(Span)'!P51</f>
        <v>0</v>
      </c>
      <c r="L49" s="35">
        <f t="shared" si="0"/>
        <v>941.57142857142867</v>
      </c>
      <c r="M49" s="21"/>
      <c r="N49" s="24">
        <f>'Port(Span)'!J51</f>
        <v>659.1</v>
      </c>
      <c r="O49" s="24">
        <f>'Port(Span)'!N51</f>
        <v>0</v>
      </c>
      <c r="P49" s="24"/>
      <c r="Q49" s="24"/>
      <c r="R49" s="24"/>
      <c r="S49" s="24"/>
      <c r="T49" s="24"/>
      <c r="U49" s="24"/>
      <c r="V49" s="23"/>
      <c r="W49" s="24">
        <f>'Port(Span)'!Q51</f>
        <v>0</v>
      </c>
      <c r="X49" s="35">
        <f t="shared" si="1"/>
        <v>659.1</v>
      </c>
      <c r="Y49" s="21"/>
      <c r="Z49" s="76"/>
      <c r="AA49" s="76"/>
      <c r="AB49" s="76"/>
      <c r="AC49" s="76"/>
    </row>
    <row r="50" spans="1:29">
      <c r="A50" s="43">
        <v>1547</v>
      </c>
      <c r="B50" s="24">
        <f>'Port(Span)'!I52</f>
        <v>941.57142857142867</v>
      </c>
      <c r="C50" s="24">
        <f>'Port(Span)'!M52</f>
        <v>0</v>
      </c>
      <c r="D50" s="24"/>
      <c r="E50" s="24"/>
      <c r="F50" s="24"/>
      <c r="G50" s="24"/>
      <c r="H50" s="24"/>
      <c r="I50" s="24"/>
      <c r="J50" s="23"/>
      <c r="K50" s="24">
        <f>'Port(Span)'!P52</f>
        <v>0</v>
      </c>
      <c r="L50" s="35">
        <f t="shared" si="0"/>
        <v>941.57142857142867</v>
      </c>
      <c r="M50" s="21"/>
      <c r="N50" s="24">
        <f>'Port(Span)'!J52</f>
        <v>659.1</v>
      </c>
      <c r="O50" s="24">
        <f>'Port(Span)'!N52</f>
        <v>0</v>
      </c>
      <c r="P50" s="24"/>
      <c r="Q50" s="24"/>
      <c r="R50" s="24"/>
      <c r="S50" s="24"/>
      <c r="T50" s="24"/>
      <c r="U50" s="24"/>
      <c r="V50" s="23"/>
      <c r="W50" s="24">
        <f>'Port(Span)'!Q52</f>
        <v>0</v>
      </c>
      <c r="X50" s="35">
        <f t="shared" si="1"/>
        <v>659.1</v>
      </c>
      <c r="Y50" s="21"/>
      <c r="Z50" s="76"/>
      <c r="AA50" s="76"/>
      <c r="AB50" s="76"/>
      <c r="AC50" s="76"/>
    </row>
    <row r="51" spans="1:29">
      <c r="A51" s="43">
        <v>1548</v>
      </c>
      <c r="B51" s="24">
        <f>'Port(Span)'!I53</f>
        <v>941.57142857142867</v>
      </c>
      <c r="C51" s="24">
        <f>'Port(Span)'!M53</f>
        <v>0</v>
      </c>
      <c r="D51" s="24"/>
      <c r="E51" s="24"/>
      <c r="F51" s="24"/>
      <c r="G51" s="24"/>
      <c r="H51" s="24"/>
      <c r="I51" s="24"/>
      <c r="J51" s="23"/>
      <c r="K51" s="24">
        <f>'Port(Span)'!P53</f>
        <v>0</v>
      </c>
      <c r="L51" s="35">
        <f t="shared" si="0"/>
        <v>941.57142857142867</v>
      </c>
      <c r="M51" s="21"/>
      <c r="N51" s="24">
        <f>'Port(Span)'!J53</f>
        <v>659.1</v>
      </c>
      <c r="O51" s="24">
        <f>'Port(Span)'!N53</f>
        <v>0</v>
      </c>
      <c r="P51" s="24"/>
      <c r="Q51" s="24"/>
      <c r="R51" s="24"/>
      <c r="S51" s="24"/>
      <c r="T51" s="24"/>
      <c r="U51" s="24"/>
      <c r="V51" s="23"/>
      <c r="W51" s="24">
        <f>'Port(Span)'!Q53</f>
        <v>0</v>
      </c>
      <c r="X51" s="35">
        <f t="shared" si="1"/>
        <v>659.1</v>
      </c>
      <c r="Y51" s="21"/>
      <c r="Z51" s="76"/>
      <c r="AA51" s="76"/>
      <c r="AB51" s="76"/>
      <c r="AC51" s="76"/>
    </row>
    <row r="52" spans="1:29">
      <c r="A52" s="43">
        <v>1549</v>
      </c>
      <c r="B52" s="24">
        <f>'Port(Span)'!I54</f>
        <v>941.57142857142867</v>
      </c>
      <c r="C52" s="24">
        <f>'Port(Span)'!M54</f>
        <v>0</v>
      </c>
      <c r="D52" s="24"/>
      <c r="E52" s="24"/>
      <c r="F52" s="24"/>
      <c r="G52" s="24"/>
      <c r="H52" s="24"/>
      <c r="I52" s="24"/>
      <c r="J52" s="23"/>
      <c r="K52" s="24">
        <f>'Port(Span)'!P54</f>
        <v>0</v>
      </c>
      <c r="L52" s="35">
        <f t="shared" si="0"/>
        <v>941.57142857142867</v>
      </c>
      <c r="M52" s="21"/>
      <c r="N52" s="24">
        <f>'Port(Span)'!J54</f>
        <v>659.1</v>
      </c>
      <c r="O52" s="24">
        <f>'Port(Span)'!N54</f>
        <v>0</v>
      </c>
      <c r="P52" s="24"/>
      <c r="Q52" s="24"/>
      <c r="R52" s="24"/>
      <c r="S52" s="24"/>
      <c r="T52" s="24"/>
      <c r="U52" s="24"/>
      <c r="V52" s="23"/>
      <c r="W52" s="24">
        <f>'Port(Span)'!Q54</f>
        <v>0</v>
      </c>
      <c r="X52" s="35">
        <f t="shared" si="1"/>
        <v>659.1</v>
      </c>
      <c r="Y52" s="21"/>
      <c r="Z52" s="76"/>
      <c r="AA52" s="76"/>
      <c r="AB52" s="76"/>
      <c r="AC52" s="76"/>
    </row>
    <row r="53" spans="1:29">
      <c r="A53" s="43">
        <v>1550</v>
      </c>
      <c r="B53" s="24">
        <f>'Port(Span)'!I55</f>
        <v>941.57142857142867</v>
      </c>
      <c r="C53" s="24">
        <f>'Port(Span)'!M55</f>
        <v>0</v>
      </c>
      <c r="D53" s="24"/>
      <c r="E53" s="24"/>
      <c r="F53" s="24"/>
      <c r="G53" s="24"/>
      <c r="H53" s="24"/>
      <c r="I53" s="24"/>
      <c r="J53" s="23"/>
      <c r="K53" s="24">
        <f>'Port(Span)'!P55</f>
        <v>0</v>
      </c>
      <c r="L53" s="35">
        <f t="shared" si="0"/>
        <v>941.57142857142867</v>
      </c>
      <c r="M53" s="21"/>
      <c r="N53" s="24">
        <f>'Port(Span)'!J55</f>
        <v>659.1</v>
      </c>
      <c r="O53" s="24">
        <f>'Port(Span)'!N55</f>
        <v>0</v>
      </c>
      <c r="P53" s="24"/>
      <c r="Q53" s="24"/>
      <c r="R53" s="24"/>
      <c r="S53" s="24"/>
      <c r="T53" s="24"/>
      <c r="U53" s="24"/>
      <c r="V53" s="23"/>
      <c r="W53" s="24">
        <f>'Port(Span)'!Q55</f>
        <v>0</v>
      </c>
      <c r="X53" s="35">
        <f t="shared" si="1"/>
        <v>659.1</v>
      </c>
      <c r="Y53" s="21"/>
      <c r="Z53" s="76"/>
      <c r="AA53" s="76"/>
      <c r="AB53" s="76"/>
      <c r="AC53" s="76"/>
    </row>
    <row r="54" spans="1:29">
      <c r="A54" s="43">
        <v>1551</v>
      </c>
      <c r="B54" s="24">
        <f>'Port(Span)'!I56</f>
        <v>137.28571428571428</v>
      </c>
      <c r="C54" s="24">
        <f>'Port(Span)'!M56</f>
        <v>0</v>
      </c>
      <c r="D54" s="24"/>
      <c r="E54" s="24"/>
      <c r="F54" s="24"/>
      <c r="G54" s="24"/>
      <c r="H54" s="24"/>
      <c r="I54" s="24"/>
      <c r="J54" s="23"/>
      <c r="K54" s="24">
        <f>'Port(Span)'!P56</f>
        <v>0</v>
      </c>
      <c r="L54" s="35">
        <f t="shared" si="0"/>
        <v>137.28571428571428</v>
      </c>
      <c r="M54" s="21"/>
      <c r="N54" s="24">
        <f>'Port(Span)'!J56</f>
        <v>96.1</v>
      </c>
      <c r="O54" s="24">
        <f>'Port(Span)'!N56</f>
        <v>0</v>
      </c>
      <c r="P54" s="24"/>
      <c r="Q54" s="24"/>
      <c r="R54" s="24"/>
      <c r="S54" s="24"/>
      <c r="T54" s="24"/>
      <c r="U54" s="24"/>
      <c r="V54" s="23"/>
      <c r="W54" s="24">
        <f>'Port(Span)'!Q56</f>
        <v>0</v>
      </c>
      <c r="X54" s="35">
        <f t="shared" si="1"/>
        <v>96.1</v>
      </c>
      <c r="Y54" s="21"/>
      <c r="Z54" s="76"/>
      <c r="AA54" s="76"/>
      <c r="AB54" s="76"/>
      <c r="AC54" s="76"/>
    </row>
    <row r="55" spans="1:29">
      <c r="A55" s="43">
        <v>1552</v>
      </c>
      <c r="B55" s="24">
        <f>'Port(Span)'!I57</f>
        <v>137.28571428571428</v>
      </c>
      <c r="C55" s="24">
        <f>'Port(Span)'!M57</f>
        <v>0</v>
      </c>
      <c r="D55" s="24"/>
      <c r="E55" s="24"/>
      <c r="F55" s="24"/>
      <c r="G55" s="24"/>
      <c r="H55" s="24"/>
      <c r="I55" s="24"/>
      <c r="J55" s="23"/>
      <c r="K55" s="24">
        <f>'Port(Span)'!P57</f>
        <v>0</v>
      </c>
      <c r="L55" s="35">
        <f t="shared" si="0"/>
        <v>137.28571428571428</v>
      </c>
      <c r="M55" s="21"/>
      <c r="N55" s="24">
        <f>'Port(Span)'!J57</f>
        <v>96.1</v>
      </c>
      <c r="O55" s="24">
        <f>'Port(Span)'!N57</f>
        <v>0</v>
      </c>
      <c r="P55" s="24"/>
      <c r="Q55" s="24"/>
      <c r="R55" s="24"/>
      <c r="S55" s="24"/>
      <c r="T55" s="24"/>
      <c r="U55" s="24"/>
      <c r="V55" s="23"/>
      <c r="W55" s="24">
        <f>'Port(Span)'!Q57</f>
        <v>0</v>
      </c>
      <c r="X55" s="35">
        <f t="shared" si="1"/>
        <v>96.1</v>
      </c>
      <c r="Y55" s="21"/>
      <c r="Z55" s="76"/>
      <c r="AA55" s="76"/>
      <c r="AB55" s="76"/>
      <c r="AC55" s="76"/>
    </row>
    <row r="56" spans="1:29">
      <c r="A56" s="43">
        <v>1553</v>
      </c>
      <c r="B56" s="24">
        <f>'Port(Span)'!I58</f>
        <v>137.28571428571428</v>
      </c>
      <c r="C56" s="24">
        <f>'Port(Span)'!M58</f>
        <v>0</v>
      </c>
      <c r="D56" s="24"/>
      <c r="E56" s="24"/>
      <c r="F56" s="24"/>
      <c r="G56" s="24"/>
      <c r="H56" s="24"/>
      <c r="I56" s="24"/>
      <c r="J56" s="23"/>
      <c r="K56" s="24">
        <f>'Port(Span)'!P58</f>
        <v>0</v>
      </c>
      <c r="L56" s="35">
        <f t="shared" si="0"/>
        <v>137.28571428571428</v>
      </c>
      <c r="M56" s="21"/>
      <c r="N56" s="24">
        <f>'Port(Span)'!J58</f>
        <v>96.1</v>
      </c>
      <c r="O56" s="24">
        <f>'Port(Span)'!N58</f>
        <v>0</v>
      </c>
      <c r="P56" s="24"/>
      <c r="Q56" s="24"/>
      <c r="R56" s="24"/>
      <c r="S56" s="24"/>
      <c r="T56" s="24"/>
      <c r="U56" s="24"/>
      <c r="V56" s="23"/>
      <c r="W56" s="24">
        <f>'Port(Span)'!Q58</f>
        <v>0</v>
      </c>
      <c r="X56" s="35">
        <f t="shared" si="1"/>
        <v>96.1</v>
      </c>
      <c r="Y56" s="21"/>
      <c r="Z56" s="76"/>
      <c r="AA56" s="76"/>
      <c r="AB56" s="76"/>
      <c r="AC56" s="76"/>
    </row>
    <row r="57" spans="1:29">
      <c r="A57" s="43">
        <v>1554</v>
      </c>
      <c r="B57" s="24">
        <f>'Port(Span)'!I59</f>
        <v>137.28571428571428</v>
      </c>
      <c r="C57" s="24">
        <f>'Port(Span)'!M59</f>
        <v>0</v>
      </c>
      <c r="D57" s="24"/>
      <c r="E57" s="24"/>
      <c r="F57" s="24"/>
      <c r="G57" s="24"/>
      <c r="H57" s="24"/>
      <c r="I57" s="24"/>
      <c r="J57" s="23"/>
      <c r="K57" s="24">
        <f>'Port(Span)'!P59</f>
        <v>0</v>
      </c>
      <c r="L57" s="35">
        <f t="shared" si="0"/>
        <v>137.28571428571428</v>
      </c>
      <c r="M57" s="21"/>
      <c r="N57" s="24">
        <f>'Port(Span)'!J59</f>
        <v>96.1</v>
      </c>
      <c r="O57" s="24">
        <f>'Port(Span)'!N59</f>
        <v>0</v>
      </c>
      <c r="P57" s="24"/>
      <c r="Q57" s="24"/>
      <c r="R57" s="24"/>
      <c r="S57" s="24"/>
      <c r="T57" s="24"/>
      <c r="U57" s="24"/>
      <c r="V57" s="23"/>
      <c r="W57" s="24">
        <f>'Port(Span)'!Q59</f>
        <v>0</v>
      </c>
      <c r="X57" s="35">
        <f t="shared" si="1"/>
        <v>96.1</v>
      </c>
      <c r="Y57" s="21"/>
      <c r="Z57" s="76"/>
      <c r="AA57" s="76"/>
      <c r="AB57" s="76"/>
      <c r="AC57" s="76"/>
    </row>
    <row r="58" spans="1:29">
      <c r="A58" s="43">
        <v>1555</v>
      </c>
      <c r="B58" s="24">
        <f>'Port(Span)'!I60</f>
        <v>137.28571428571428</v>
      </c>
      <c r="C58" s="24">
        <f>'Port(Span)'!M60</f>
        <v>0</v>
      </c>
      <c r="D58" s="24"/>
      <c r="E58" s="24"/>
      <c r="F58" s="24"/>
      <c r="G58" s="24"/>
      <c r="H58" s="24"/>
      <c r="I58" s="24"/>
      <c r="J58" s="23"/>
      <c r="K58" s="24">
        <f>'Port(Span)'!P60</f>
        <v>0</v>
      </c>
      <c r="L58" s="35">
        <f t="shared" si="0"/>
        <v>137.28571428571428</v>
      </c>
      <c r="M58" s="21"/>
      <c r="N58" s="24">
        <f>'Port(Span)'!J60</f>
        <v>96.1</v>
      </c>
      <c r="O58" s="24">
        <f>'Port(Span)'!N60</f>
        <v>0</v>
      </c>
      <c r="P58" s="24"/>
      <c r="Q58" s="24"/>
      <c r="R58" s="24"/>
      <c r="S58" s="24"/>
      <c r="T58" s="24"/>
      <c r="U58" s="24"/>
      <c r="V58" s="23"/>
      <c r="W58" s="24">
        <f>'Port(Span)'!Q60</f>
        <v>0</v>
      </c>
      <c r="X58" s="35">
        <f t="shared" si="1"/>
        <v>96.1</v>
      </c>
      <c r="Y58" s="21"/>
      <c r="Z58" s="76"/>
      <c r="AA58" s="76"/>
      <c r="AB58" s="76"/>
      <c r="AC58" s="76"/>
    </row>
    <row r="59" spans="1:29">
      <c r="A59" s="43">
        <v>1556</v>
      </c>
      <c r="B59" s="24">
        <f>'Port(Span)'!I61</f>
        <v>426.71428571428572</v>
      </c>
      <c r="C59" s="24">
        <f>'Port(Span)'!M61</f>
        <v>0</v>
      </c>
      <c r="D59" s="24"/>
      <c r="E59" s="24"/>
      <c r="F59" s="24"/>
      <c r="G59" s="24"/>
      <c r="H59" s="24"/>
      <c r="I59" s="24"/>
      <c r="J59" s="23"/>
      <c r="K59" s="24">
        <f>'Port(Span)'!P61</f>
        <v>0</v>
      </c>
      <c r="L59" s="35">
        <f t="shared" si="0"/>
        <v>426.71428571428572</v>
      </c>
      <c r="M59" s="21"/>
      <c r="N59" s="24">
        <f>'Port(Span)'!J61</f>
        <v>298.7</v>
      </c>
      <c r="O59" s="24">
        <f>'Port(Span)'!N61</f>
        <v>0</v>
      </c>
      <c r="P59" s="24"/>
      <c r="Q59" s="24"/>
      <c r="R59" s="24"/>
      <c r="S59" s="24"/>
      <c r="T59" s="24"/>
      <c r="U59" s="24"/>
      <c r="V59" s="23"/>
      <c r="W59" s="24">
        <f>'Port(Span)'!Q61</f>
        <v>0</v>
      </c>
      <c r="X59" s="35">
        <f t="shared" si="1"/>
        <v>298.7</v>
      </c>
      <c r="Y59" s="21"/>
      <c r="Z59" s="76"/>
      <c r="AA59" s="76"/>
      <c r="AB59" s="76"/>
      <c r="AC59" s="76"/>
    </row>
    <row r="60" spans="1:29">
      <c r="A60" s="43">
        <v>1557</v>
      </c>
      <c r="B60" s="24">
        <f>'Port(Span)'!I62</f>
        <v>426.71428571428572</v>
      </c>
      <c r="C60" s="24">
        <f>'Port(Span)'!M62</f>
        <v>0</v>
      </c>
      <c r="D60" s="24"/>
      <c r="E60" s="24"/>
      <c r="F60" s="24"/>
      <c r="G60" s="24"/>
      <c r="H60" s="24"/>
      <c r="I60" s="24"/>
      <c r="J60" s="23"/>
      <c r="K60" s="24">
        <f>'Port(Span)'!P62</f>
        <v>0</v>
      </c>
      <c r="L60" s="35">
        <f t="shared" si="0"/>
        <v>426.71428571428572</v>
      </c>
      <c r="M60" s="21"/>
      <c r="N60" s="24">
        <f>'Port(Span)'!J62</f>
        <v>298.7</v>
      </c>
      <c r="O60" s="24">
        <f>'Port(Span)'!N62</f>
        <v>0</v>
      </c>
      <c r="P60" s="24"/>
      <c r="Q60" s="24"/>
      <c r="R60" s="24"/>
      <c r="S60" s="24"/>
      <c r="T60" s="24"/>
      <c r="U60" s="24"/>
      <c r="V60" s="23"/>
      <c r="W60" s="24">
        <f>'Port(Span)'!Q62</f>
        <v>0</v>
      </c>
      <c r="X60" s="35">
        <f t="shared" si="1"/>
        <v>298.7</v>
      </c>
      <c r="Y60" s="21"/>
      <c r="Z60" s="76"/>
      <c r="AA60" s="76"/>
      <c r="AB60" s="76"/>
      <c r="AC60" s="76"/>
    </row>
    <row r="61" spans="1:29">
      <c r="A61" s="43">
        <v>1558</v>
      </c>
      <c r="B61" s="24">
        <f>'Port(Span)'!I63</f>
        <v>426.71428571428572</v>
      </c>
      <c r="C61" s="24">
        <f>'Port(Span)'!M63</f>
        <v>0</v>
      </c>
      <c r="D61" s="24"/>
      <c r="E61" s="24"/>
      <c r="F61" s="24"/>
      <c r="G61" s="24"/>
      <c r="H61" s="24"/>
      <c r="I61" s="24"/>
      <c r="J61" s="23"/>
      <c r="K61" s="24">
        <f>'Port(Span)'!P63</f>
        <v>0</v>
      </c>
      <c r="L61" s="35">
        <f t="shared" si="0"/>
        <v>426.71428571428572</v>
      </c>
      <c r="M61" s="21"/>
      <c r="N61" s="24">
        <f>'Port(Span)'!J63</f>
        <v>298.7</v>
      </c>
      <c r="O61" s="24">
        <f>'Port(Span)'!N63</f>
        <v>0</v>
      </c>
      <c r="P61" s="24"/>
      <c r="Q61" s="24"/>
      <c r="R61" s="24"/>
      <c r="S61" s="24"/>
      <c r="T61" s="24"/>
      <c r="U61" s="24"/>
      <c r="V61" s="23"/>
      <c r="W61" s="24">
        <f>'Port(Span)'!Q63</f>
        <v>0</v>
      </c>
      <c r="X61" s="35">
        <f t="shared" si="1"/>
        <v>298.7</v>
      </c>
      <c r="Y61" s="21"/>
      <c r="Z61" s="76"/>
      <c r="AA61" s="76"/>
      <c r="AB61" s="76"/>
      <c r="AC61" s="76"/>
    </row>
    <row r="62" spans="1:29">
      <c r="A62" s="43">
        <v>1559</v>
      </c>
      <c r="B62" s="24">
        <f>'Port(Span)'!I64</f>
        <v>426.71428571428572</v>
      </c>
      <c r="C62" s="24">
        <f>'Port(Span)'!M64</f>
        <v>0</v>
      </c>
      <c r="D62" s="24"/>
      <c r="E62" s="24"/>
      <c r="F62" s="24"/>
      <c r="G62" s="24"/>
      <c r="H62" s="24"/>
      <c r="I62" s="24"/>
      <c r="J62" s="23"/>
      <c r="K62" s="24">
        <f>'Port(Span)'!P64</f>
        <v>172</v>
      </c>
      <c r="L62" s="35">
        <f t="shared" si="0"/>
        <v>426.71428571428572</v>
      </c>
      <c r="M62" s="21"/>
      <c r="N62" s="24">
        <f>'Port(Span)'!J64</f>
        <v>298.7</v>
      </c>
      <c r="O62" s="24">
        <f>'Port(Span)'!N64</f>
        <v>0</v>
      </c>
      <c r="P62" s="24"/>
      <c r="Q62" s="24"/>
      <c r="R62" s="24"/>
      <c r="S62" s="24"/>
      <c r="T62" s="24"/>
      <c r="U62" s="24"/>
      <c r="V62" s="23"/>
      <c r="W62" s="24">
        <f>'Port(Span)'!Q64</f>
        <v>0</v>
      </c>
      <c r="X62" s="35">
        <f t="shared" si="1"/>
        <v>298.7</v>
      </c>
      <c r="Y62" s="21"/>
      <c r="Z62" s="76"/>
      <c r="AA62" s="76"/>
      <c r="AB62" s="76"/>
      <c r="AC62" s="76"/>
    </row>
    <row r="63" spans="1:29">
      <c r="A63" s="43">
        <v>1560</v>
      </c>
      <c r="B63" s="24">
        <f>'Port(Span)'!I65</f>
        <v>426.71428571428572</v>
      </c>
      <c r="C63" s="24">
        <f>'Port(Span)'!M65</f>
        <v>0</v>
      </c>
      <c r="D63" s="24"/>
      <c r="E63" s="24"/>
      <c r="F63" s="24"/>
      <c r="G63" s="24"/>
      <c r="H63" s="24"/>
      <c r="I63" s="24"/>
      <c r="J63" s="23"/>
      <c r="K63" s="24">
        <f>'Port(Span)'!P65</f>
        <v>0</v>
      </c>
      <c r="L63" s="35">
        <f t="shared" si="0"/>
        <v>426.71428571428572</v>
      </c>
      <c r="M63" s="21"/>
      <c r="N63" s="24">
        <f>'Port(Span)'!J65</f>
        <v>298.7</v>
      </c>
      <c r="O63" s="24">
        <f>'Port(Span)'!N65</f>
        <v>0</v>
      </c>
      <c r="P63" s="24"/>
      <c r="Q63" s="24"/>
      <c r="R63" s="24"/>
      <c r="S63" s="24"/>
      <c r="T63" s="24"/>
      <c r="U63" s="24"/>
      <c r="V63" s="23"/>
      <c r="W63" s="24">
        <f>'Port(Span)'!Q65</f>
        <v>0</v>
      </c>
      <c r="X63" s="35">
        <f t="shared" si="1"/>
        <v>298.7</v>
      </c>
      <c r="Y63" s="21"/>
      <c r="Z63" s="76"/>
      <c r="AA63" s="76"/>
      <c r="AB63" s="76"/>
      <c r="AC63" s="76"/>
    </row>
    <row r="64" spans="1:29">
      <c r="A64" s="43">
        <v>1561</v>
      </c>
      <c r="B64" s="24">
        <f>'Port(Span)'!I66</f>
        <v>2334.5714285714289</v>
      </c>
      <c r="C64" s="24">
        <f>'Port(Span)'!M66</f>
        <v>0</v>
      </c>
      <c r="D64" s="24"/>
      <c r="E64" s="24"/>
      <c r="F64" s="24">
        <f>Pernambuco!$H7</f>
        <v>119.04761904761905</v>
      </c>
      <c r="G64" s="24"/>
      <c r="H64" s="24"/>
      <c r="I64" s="24"/>
      <c r="J64" s="23"/>
      <c r="K64" s="24">
        <f>'Port(Span)'!P66</f>
        <v>0</v>
      </c>
      <c r="L64" s="35">
        <f t="shared" si="0"/>
        <v>2453.6190476190482</v>
      </c>
      <c r="M64" s="21"/>
      <c r="N64" s="24">
        <f>'Port(Span)'!J66</f>
        <v>1634.2</v>
      </c>
      <c r="O64" s="24">
        <f>'Port(Span)'!N66</f>
        <v>0</v>
      </c>
      <c r="P64" s="24"/>
      <c r="Q64" s="24"/>
      <c r="R64" s="24">
        <f>Pernambuco!$D7</f>
        <v>100</v>
      </c>
      <c r="S64" s="24"/>
      <c r="T64" s="24"/>
      <c r="U64" s="24"/>
      <c r="V64" s="23"/>
      <c r="W64" s="24">
        <f>'Port(Span)'!Q66</f>
        <v>0</v>
      </c>
      <c r="X64" s="35">
        <f t="shared" si="1"/>
        <v>1734.2</v>
      </c>
      <c r="Y64" s="21"/>
      <c r="Z64" s="76"/>
      <c r="AA64" s="76"/>
      <c r="AB64" s="76"/>
      <c r="AC64" s="76"/>
    </row>
    <row r="65" spans="1:29">
      <c r="A65" s="43">
        <v>1562</v>
      </c>
      <c r="B65" s="24">
        <f>'Port(Span)'!I67</f>
        <v>2334.5714285714289</v>
      </c>
      <c r="C65" s="24">
        <f>'Port(Span)'!M67</f>
        <v>0</v>
      </c>
      <c r="D65" s="24"/>
      <c r="E65" s="24"/>
      <c r="F65" s="24">
        <f>Pernambuco!$H8</f>
        <v>127.0452380952381</v>
      </c>
      <c r="G65" s="24"/>
      <c r="H65" s="24"/>
      <c r="I65" s="24"/>
      <c r="J65" s="23"/>
      <c r="K65" s="24">
        <f>'Port(Span)'!P67</f>
        <v>236.47887323943664</v>
      </c>
      <c r="L65" s="35">
        <f t="shared" si="0"/>
        <v>2461.6166666666668</v>
      </c>
      <c r="M65" s="89"/>
      <c r="N65" s="24">
        <f>'Port(Span)'!J67</f>
        <v>1634.2</v>
      </c>
      <c r="O65" s="24">
        <f>'Port(Span)'!N67</f>
        <v>0</v>
      </c>
      <c r="P65" s="24"/>
      <c r="Q65" s="24"/>
      <c r="R65" s="24">
        <f>Pernambuco!$D8</f>
        <v>106.718</v>
      </c>
      <c r="S65" s="24"/>
      <c r="T65" s="24"/>
      <c r="U65" s="24"/>
      <c r="V65" s="23"/>
      <c r="W65" s="24">
        <f>'Port(Span)'!Q67</f>
        <v>167.9</v>
      </c>
      <c r="X65" s="35">
        <f t="shared" si="1"/>
        <v>1740.9180000000001</v>
      </c>
      <c r="Y65" s="89"/>
      <c r="Z65" s="76"/>
      <c r="AA65" s="76"/>
      <c r="AB65" s="76"/>
      <c r="AC65" s="76"/>
    </row>
    <row r="66" spans="1:29">
      <c r="A66" s="43">
        <v>1563</v>
      </c>
      <c r="B66" s="24">
        <f>'Port(Span)'!I68</f>
        <v>2334.5714285714289</v>
      </c>
      <c r="C66" s="24">
        <f>'Port(Span)'!M68</f>
        <v>0</v>
      </c>
      <c r="D66" s="24"/>
      <c r="E66" s="24"/>
      <c r="F66" s="24">
        <f>Pernambuco!$H9</f>
        <v>135.58013719047619</v>
      </c>
      <c r="G66" s="24"/>
      <c r="H66" s="24"/>
      <c r="I66" s="24"/>
      <c r="J66" s="23"/>
      <c r="K66" s="24">
        <f>'Port(Span)'!P68</f>
        <v>0</v>
      </c>
      <c r="L66" s="35">
        <f t="shared" si="0"/>
        <v>2470.1515657619052</v>
      </c>
      <c r="M66" s="21"/>
      <c r="N66" s="24">
        <f>'Port(Span)'!J68</f>
        <v>1634.2</v>
      </c>
      <c r="O66" s="24">
        <f>'Port(Span)'!N68</f>
        <v>0</v>
      </c>
      <c r="P66" s="24"/>
      <c r="Q66" s="24"/>
      <c r="R66" s="24">
        <f>Pernambuco!$D9</f>
        <v>113.88731524000001</v>
      </c>
      <c r="S66" s="24"/>
      <c r="T66" s="24"/>
      <c r="U66" s="24"/>
      <c r="V66" s="23"/>
      <c r="W66" s="24">
        <f>'Port(Span)'!Q68</f>
        <v>0</v>
      </c>
      <c r="X66" s="35">
        <f t="shared" si="1"/>
        <v>1748.08731524</v>
      </c>
      <c r="Y66" s="21"/>
      <c r="Z66" s="76"/>
      <c r="AA66" s="76"/>
      <c r="AB66" s="76"/>
      <c r="AC66" s="76"/>
    </row>
    <row r="67" spans="1:29">
      <c r="A67" s="43">
        <v>1564</v>
      </c>
      <c r="B67" s="24">
        <f>'Port(Span)'!I69</f>
        <v>2334.5714285714289</v>
      </c>
      <c r="C67" s="24">
        <f>'Port(Span)'!M69</f>
        <v>0</v>
      </c>
      <c r="D67" s="24"/>
      <c r="E67" s="24"/>
      <c r="F67" s="24">
        <f>Pernambuco!$H10</f>
        <v>144.68841080693241</v>
      </c>
      <c r="G67" s="24"/>
      <c r="H67" s="24"/>
      <c r="I67" s="24"/>
      <c r="J67" s="23"/>
      <c r="K67" s="24">
        <f>'Port(Span)'!P69</f>
        <v>0</v>
      </c>
      <c r="L67" s="35">
        <f t="shared" si="0"/>
        <v>2479.2598393783614</v>
      </c>
      <c r="M67" s="21"/>
      <c r="N67" s="24">
        <f>'Port(Span)'!J69</f>
        <v>1634.2</v>
      </c>
      <c r="O67" s="24">
        <f>'Port(Span)'!N69</f>
        <v>0</v>
      </c>
      <c r="P67" s="24"/>
      <c r="Q67" s="24"/>
      <c r="R67" s="24">
        <f>Pernambuco!$D10</f>
        <v>121.53826507782321</v>
      </c>
      <c r="S67" s="24"/>
      <c r="T67" s="24"/>
      <c r="U67" s="24"/>
      <c r="V67" s="23"/>
      <c r="W67" s="24">
        <f>'Port(Span)'!Q69</f>
        <v>0</v>
      </c>
      <c r="X67" s="35">
        <f t="shared" si="1"/>
        <v>1755.7382650778231</v>
      </c>
      <c r="Y67" s="21"/>
      <c r="Z67" s="76"/>
      <c r="AA67" s="76"/>
      <c r="AB67" s="76"/>
      <c r="AC67" s="76"/>
    </row>
    <row r="68" spans="1:29">
      <c r="A68" s="43">
        <v>1565</v>
      </c>
      <c r="B68" s="24">
        <f>'Port(Span)'!I70</f>
        <v>2334.5714285714289</v>
      </c>
      <c r="C68" s="24">
        <f>'Port(Span)'!M70</f>
        <v>0</v>
      </c>
      <c r="D68" s="24"/>
      <c r="E68" s="24"/>
      <c r="F68" s="24">
        <f>Pernambuco!$H11</f>
        <v>154.40857824494213</v>
      </c>
      <c r="G68" s="24"/>
      <c r="H68" s="24"/>
      <c r="I68" s="24"/>
      <c r="J68" s="23"/>
      <c r="K68" s="24">
        <f>'Port(Span)'!P70</f>
        <v>0</v>
      </c>
      <c r="L68" s="35">
        <f t="shared" si="0"/>
        <v>2488.9800068163709</v>
      </c>
      <c r="M68" s="21"/>
      <c r="N68" s="24">
        <f>'Port(Span)'!J70</f>
        <v>1634.2</v>
      </c>
      <c r="O68" s="24">
        <f>'Port(Span)'!N70</f>
        <v>0</v>
      </c>
      <c r="P68" s="24"/>
      <c r="Q68" s="24"/>
      <c r="R68" s="24">
        <f>Pernambuco!$D11</f>
        <v>129.70320572575139</v>
      </c>
      <c r="S68" s="24"/>
      <c r="T68" s="24"/>
      <c r="U68" s="24"/>
      <c r="V68" s="23"/>
      <c r="W68" s="24">
        <f>'Port(Span)'!Q70</f>
        <v>0</v>
      </c>
      <c r="X68" s="35">
        <f t="shared" si="1"/>
        <v>1763.9032057257514</v>
      </c>
      <c r="Y68" s="21"/>
      <c r="Z68" s="76"/>
      <c r="AA68" s="76"/>
      <c r="AB68" s="76"/>
      <c r="AC68" s="76"/>
    </row>
    <row r="69" spans="1:29">
      <c r="A69" s="43">
        <v>1566</v>
      </c>
      <c r="B69" s="24">
        <f>'Port(Span)'!I71</f>
        <v>1415.1428571428573</v>
      </c>
      <c r="C69" s="24">
        <f>'Port(Span)'!M71</f>
        <v>0</v>
      </c>
      <c r="D69" s="24"/>
      <c r="E69" s="24"/>
      <c r="F69" s="24">
        <f>Pernambuco!$H12</f>
        <v>164.78174653143734</v>
      </c>
      <c r="G69" s="24"/>
      <c r="H69" s="24"/>
      <c r="I69" s="24"/>
      <c r="J69" s="23"/>
      <c r="K69" s="24">
        <f>'Port(Span)'!P71</f>
        <v>0</v>
      </c>
      <c r="L69" s="35">
        <f t="shared" ref="L69:L132" si="2">SUM(B69:J69)</f>
        <v>1579.9246036742948</v>
      </c>
      <c r="M69" s="21"/>
      <c r="N69" s="24">
        <f>'Port(Span)'!J71</f>
        <v>990.6</v>
      </c>
      <c r="O69" s="24">
        <f>'Port(Span)'!N71</f>
        <v>0</v>
      </c>
      <c r="P69" s="24"/>
      <c r="Q69" s="24"/>
      <c r="R69" s="24">
        <f>Pernambuco!$D12</f>
        <v>138.41666708640736</v>
      </c>
      <c r="S69" s="24"/>
      <c r="T69" s="24"/>
      <c r="U69" s="24"/>
      <c r="V69" s="23"/>
      <c r="W69" s="24">
        <f>'Port(Span)'!Q71</f>
        <v>0</v>
      </c>
      <c r="X69" s="35">
        <f t="shared" ref="X69:X132" si="3">SUM(N69:V69)</f>
        <v>1129.0166670864073</v>
      </c>
      <c r="Y69" s="21"/>
      <c r="Z69" s="76"/>
      <c r="AA69" s="76"/>
      <c r="AB69" s="76"/>
      <c r="AC69" s="76"/>
    </row>
    <row r="70" spans="1:29">
      <c r="A70" s="43">
        <v>1567</v>
      </c>
      <c r="B70" s="24">
        <f>'Port(Span)'!I72</f>
        <v>1415.1428571428573</v>
      </c>
      <c r="C70" s="24">
        <f>'Port(Span)'!M72</f>
        <v>0</v>
      </c>
      <c r="D70" s="24"/>
      <c r="E70" s="24"/>
      <c r="F70" s="24">
        <f>Pernambuco!$H13</f>
        <v>175.85178426341929</v>
      </c>
      <c r="G70" s="24"/>
      <c r="H70" s="24"/>
      <c r="I70" s="24"/>
      <c r="J70" s="23"/>
      <c r="K70" s="24">
        <f>'Port(Span)'!P72</f>
        <v>0</v>
      </c>
      <c r="L70" s="35">
        <f t="shared" si="2"/>
        <v>1590.9946414062765</v>
      </c>
      <c r="M70" s="21"/>
      <c r="N70" s="24">
        <f>'Port(Span)'!J72</f>
        <v>990.6</v>
      </c>
      <c r="O70" s="24">
        <f>'Port(Span)'!N72</f>
        <v>0</v>
      </c>
      <c r="P70" s="24"/>
      <c r="Q70" s="24"/>
      <c r="R70" s="24">
        <f>Pernambuco!$D13</f>
        <v>147.7154987812722</v>
      </c>
      <c r="S70" s="24"/>
      <c r="T70" s="24"/>
      <c r="U70" s="24"/>
      <c r="V70" s="23"/>
      <c r="W70" s="24">
        <f>'Port(Span)'!Q72</f>
        <v>0</v>
      </c>
      <c r="X70" s="35">
        <f t="shared" si="3"/>
        <v>1138.3154987812723</v>
      </c>
      <c r="Y70" s="21"/>
      <c r="Z70" s="76"/>
      <c r="AA70" s="76"/>
      <c r="AB70" s="76"/>
      <c r="AC70" s="76"/>
    </row>
    <row r="71" spans="1:29">
      <c r="A71" s="43">
        <v>1568</v>
      </c>
      <c r="B71" s="24">
        <f>'Port(Span)'!I73</f>
        <v>1415.1428571428573</v>
      </c>
      <c r="C71" s="24">
        <f>'Port(Span)'!M73</f>
        <v>0</v>
      </c>
      <c r="D71" s="24"/>
      <c r="E71" s="24"/>
      <c r="F71" s="24">
        <f>Pernambuco!$H14</f>
        <v>187.66550713023582</v>
      </c>
      <c r="G71" s="24"/>
      <c r="H71" s="24"/>
      <c r="I71" s="24"/>
      <c r="J71" s="23"/>
      <c r="K71" s="24">
        <f>'Port(Span)'!P73</f>
        <v>135</v>
      </c>
      <c r="L71" s="35">
        <f t="shared" si="2"/>
        <v>1602.808364273093</v>
      </c>
      <c r="M71" s="89"/>
      <c r="N71" s="24">
        <f>'Port(Span)'!J73</f>
        <v>990.6</v>
      </c>
      <c r="O71" s="24">
        <f>'Port(Span)'!N73</f>
        <v>0</v>
      </c>
      <c r="P71" s="24"/>
      <c r="Q71" s="24"/>
      <c r="R71" s="24">
        <f>Pernambuco!$D14</f>
        <v>157.63902598939808</v>
      </c>
      <c r="S71" s="24"/>
      <c r="T71" s="24"/>
      <c r="U71" s="24"/>
      <c r="V71" s="23"/>
      <c r="W71" s="24">
        <f>'Port(Span)'!Q73</f>
        <v>95.85</v>
      </c>
      <c r="X71" s="35">
        <f t="shared" si="3"/>
        <v>1148.2390259893982</v>
      </c>
      <c r="Y71" s="89"/>
      <c r="Z71" s="76"/>
      <c r="AA71" s="76"/>
      <c r="AB71" s="76"/>
      <c r="AC71" s="76"/>
    </row>
    <row r="72" spans="1:29">
      <c r="A72" s="43">
        <v>1569</v>
      </c>
      <c r="B72" s="24">
        <f>'Port(Span)'!I74</f>
        <v>1415.1428571428573</v>
      </c>
      <c r="C72" s="24">
        <f>'Port(Span)'!M74</f>
        <v>0</v>
      </c>
      <c r="D72" s="24"/>
      <c r="E72" s="24"/>
      <c r="F72" s="24">
        <f>Pernambuco!$H15</f>
        <v>200.27287589924507</v>
      </c>
      <c r="G72" s="24"/>
      <c r="H72" s="24"/>
      <c r="I72" s="24"/>
      <c r="J72" s="23"/>
      <c r="K72" s="24">
        <f>'Port(Span)'!P74</f>
        <v>0</v>
      </c>
      <c r="L72" s="35">
        <f t="shared" si="2"/>
        <v>1615.4157330421024</v>
      </c>
      <c r="M72" s="21"/>
      <c r="N72" s="24">
        <f>'Port(Span)'!J74</f>
        <v>990.6</v>
      </c>
      <c r="O72" s="24">
        <f>'Port(Span)'!N74</f>
        <v>0</v>
      </c>
      <c r="P72" s="24"/>
      <c r="Q72" s="24"/>
      <c r="R72" s="24">
        <f>Pernambuco!$D15</f>
        <v>168.22921575536586</v>
      </c>
      <c r="S72" s="24"/>
      <c r="T72" s="24"/>
      <c r="U72" s="24"/>
      <c r="V72" s="23"/>
      <c r="W72" s="24">
        <f>'Port(Span)'!Q74</f>
        <v>0</v>
      </c>
      <c r="X72" s="35">
        <f t="shared" si="3"/>
        <v>1158.8292157553658</v>
      </c>
      <c r="Y72" s="21"/>
      <c r="Z72" s="76"/>
      <c r="AA72" s="76"/>
      <c r="AB72" s="76"/>
      <c r="AC72" s="76"/>
    </row>
    <row r="73" spans="1:29">
      <c r="A73" s="43">
        <v>1570</v>
      </c>
      <c r="B73" s="24">
        <f>'Port(Span)'!I75</f>
        <v>1415.1428571428573</v>
      </c>
      <c r="C73" s="24">
        <f>'Port(Span)'!M75</f>
        <v>0</v>
      </c>
      <c r="D73" s="24"/>
      <c r="E73" s="24"/>
      <c r="F73" s="24">
        <f>Pernambuco!$H16</f>
        <v>213.72720770215636</v>
      </c>
      <c r="G73" s="24"/>
      <c r="H73" s="24"/>
      <c r="I73" s="24"/>
      <c r="J73" s="23"/>
      <c r="K73" s="24">
        <f>'Port(Span)'!P75</f>
        <v>0</v>
      </c>
      <c r="L73" s="35">
        <f t="shared" si="2"/>
        <v>1628.8700648450138</v>
      </c>
      <c r="M73" s="21"/>
      <c r="N73" s="24">
        <f>'Port(Span)'!J75</f>
        <v>990.6</v>
      </c>
      <c r="O73" s="24">
        <f>'Port(Span)'!N75</f>
        <v>0</v>
      </c>
      <c r="P73" s="24"/>
      <c r="Q73" s="24"/>
      <c r="R73" s="24">
        <f>Pernambuco!$D16</f>
        <v>179.53085446981135</v>
      </c>
      <c r="S73" s="24"/>
      <c r="T73" s="24"/>
      <c r="U73" s="24"/>
      <c r="V73" s="23"/>
      <c r="W73" s="24">
        <f>'Port(Span)'!Q75</f>
        <v>0</v>
      </c>
      <c r="X73" s="35">
        <f t="shared" si="3"/>
        <v>1170.1308544698113</v>
      </c>
      <c r="Y73" s="21"/>
      <c r="Z73" s="76"/>
      <c r="AA73" s="76"/>
      <c r="AB73" s="76"/>
      <c r="AC73" s="76"/>
    </row>
    <row r="74" spans="1:29">
      <c r="A74" s="43">
        <v>1571</v>
      </c>
      <c r="B74" s="24">
        <f>'Port(Span)'!I76</f>
        <v>1317.4285714285716</v>
      </c>
      <c r="C74" s="24">
        <f>'Port(Span)'!M76</f>
        <v>0</v>
      </c>
      <c r="D74" s="24"/>
      <c r="E74" s="24"/>
      <c r="F74" s="24">
        <f>Pernambuco!$H17</f>
        <v>228.08540151558725</v>
      </c>
      <c r="G74" s="24"/>
      <c r="H74" s="24"/>
      <c r="I74" s="24"/>
      <c r="J74" s="23"/>
      <c r="K74" s="24">
        <f>'Port(Span)'!P76</f>
        <v>0</v>
      </c>
      <c r="L74" s="35">
        <f t="shared" si="2"/>
        <v>1545.5139729441589</v>
      </c>
      <c r="M74" s="21"/>
      <c r="N74" s="24">
        <f>'Port(Span)'!J76</f>
        <v>922.2</v>
      </c>
      <c r="O74" s="24">
        <f>'Port(Span)'!N76</f>
        <v>0</v>
      </c>
      <c r="P74" s="24"/>
      <c r="Q74" s="24"/>
      <c r="R74" s="24">
        <f>Pernambuco!$D17</f>
        <v>191.59173727309329</v>
      </c>
      <c r="S74" s="24"/>
      <c r="T74" s="24"/>
      <c r="U74" s="24"/>
      <c r="V74" s="23"/>
      <c r="W74" s="24">
        <f>'Port(Span)'!Q76</f>
        <v>0</v>
      </c>
      <c r="X74" s="35">
        <f t="shared" si="3"/>
        <v>1113.7917372730933</v>
      </c>
      <c r="Y74" s="21"/>
      <c r="Z74" s="76"/>
      <c r="AA74" s="76"/>
      <c r="AB74" s="76"/>
      <c r="AC74" s="76"/>
    </row>
    <row r="75" spans="1:29">
      <c r="A75" s="43">
        <v>1572</v>
      </c>
      <c r="B75" s="24">
        <f>'Port(Span)'!I77</f>
        <v>1317.4285714285716</v>
      </c>
      <c r="C75" s="24">
        <f>'Port(Span)'!M77</f>
        <v>0</v>
      </c>
      <c r="D75" s="24"/>
      <c r="E75" s="24"/>
      <c r="F75" s="24">
        <f>Pernambuco!$H18</f>
        <v>243.40817878940442</v>
      </c>
      <c r="G75" s="24"/>
      <c r="H75" s="24"/>
      <c r="I75" s="24"/>
      <c r="J75" s="23"/>
      <c r="K75" s="24">
        <f>'Port(Span)'!P77</f>
        <v>144</v>
      </c>
      <c r="L75" s="35">
        <f t="shared" si="2"/>
        <v>1560.836750217976</v>
      </c>
      <c r="M75" s="89"/>
      <c r="N75" s="24">
        <f>'Port(Span)'!J77</f>
        <v>922.2</v>
      </c>
      <c r="O75" s="24">
        <f>'Port(Span)'!N77</f>
        <v>0</v>
      </c>
      <c r="P75" s="24"/>
      <c r="Q75" s="24"/>
      <c r="R75" s="24">
        <f>Pernambuco!$D18</f>
        <v>204.46287018309971</v>
      </c>
      <c r="S75" s="24"/>
      <c r="T75" s="24"/>
      <c r="U75" s="24"/>
      <c r="V75" s="23"/>
      <c r="W75" s="24">
        <f>'Port(Span)'!Q77</f>
        <v>102.24</v>
      </c>
      <c r="X75" s="35">
        <f t="shared" si="3"/>
        <v>1126.6628701830998</v>
      </c>
      <c r="Y75" s="89"/>
      <c r="Z75" s="76"/>
      <c r="AA75" s="76"/>
      <c r="AB75" s="76"/>
      <c r="AC75" s="76"/>
    </row>
    <row r="76" spans="1:29">
      <c r="A76" s="43">
        <v>1573</v>
      </c>
      <c r="B76" s="24">
        <f>'Port(Span)'!I78</f>
        <v>1317.4285714285716</v>
      </c>
      <c r="C76" s="24">
        <f>'Port(Span)'!M78</f>
        <v>0</v>
      </c>
      <c r="D76" s="24"/>
      <c r="E76" s="24"/>
      <c r="F76" s="24">
        <f>Pernambuco!$H19</f>
        <v>259.76034024047658</v>
      </c>
      <c r="G76" s="24"/>
      <c r="H76" s="24"/>
      <c r="I76" s="24"/>
      <c r="J76" s="23"/>
      <c r="K76" s="24">
        <f>'Port(Span)'!P78</f>
        <v>0</v>
      </c>
      <c r="L76" s="35">
        <f t="shared" si="2"/>
        <v>1577.1889116690481</v>
      </c>
      <c r="M76" s="21"/>
      <c r="N76" s="24">
        <f>'Port(Span)'!J78</f>
        <v>922.2</v>
      </c>
      <c r="O76" s="24">
        <f>'Port(Span)'!N78</f>
        <v>0</v>
      </c>
      <c r="P76" s="24"/>
      <c r="Q76" s="24"/>
      <c r="R76" s="24">
        <f>Pernambuco!$D19</f>
        <v>218.19868580200034</v>
      </c>
      <c r="S76" s="24"/>
      <c r="T76" s="24"/>
      <c r="U76" s="24"/>
      <c r="V76" s="23"/>
      <c r="W76" s="24">
        <f>'Port(Span)'!Q78</f>
        <v>0</v>
      </c>
      <c r="X76" s="35">
        <f t="shared" si="3"/>
        <v>1140.3986858020003</v>
      </c>
      <c r="Y76" s="21"/>
      <c r="Z76" s="76"/>
      <c r="AA76" s="76"/>
      <c r="AB76" s="76"/>
      <c r="AC76" s="76"/>
    </row>
    <row r="77" spans="1:29">
      <c r="A77" s="43">
        <v>1574</v>
      </c>
      <c r="B77" s="24">
        <f>'Port(Span)'!I79</f>
        <v>1317.4285714285716</v>
      </c>
      <c r="C77" s="24">
        <f>'Port(Span)'!M79</f>
        <v>0</v>
      </c>
      <c r="D77" s="24"/>
      <c r="E77" s="24"/>
      <c r="F77" s="24">
        <f>Pernambuco!$H20</f>
        <v>277.21103989783182</v>
      </c>
      <c r="G77" s="24"/>
      <c r="H77" s="24"/>
      <c r="I77" s="24"/>
      <c r="J77" s="23"/>
      <c r="K77" s="24">
        <f>'Port(Span)'!P79</f>
        <v>0</v>
      </c>
      <c r="L77" s="35">
        <f t="shared" si="2"/>
        <v>1594.6396113264034</v>
      </c>
      <c r="M77" s="21"/>
      <c r="N77" s="24">
        <f>'Port(Span)'!J79</f>
        <v>922.2</v>
      </c>
      <c r="O77" s="24">
        <f>'Port(Span)'!N79</f>
        <v>0</v>
      </c>
      <c r="P77" s="24"/>
      <c r="Q77" s="24"/>
      <c r="R77" s="24">
        <f>Pernambuco!$D20</f>
        <v>232.85727351417873</v>
      </c>
      <c r="S77" s="24"/>
      <c r="T77" s="24"/>
      <c r="U77" s="24"/>
      <c r="V77" s="23"/>
      <c r="W77" s="24">
        <f>'Port(Span)'!Q79</f>
        <v>0</v>
      </c>
      <c r="X77" s="35">
        <f t="shared" si="3"/>
        <v>1155.0572735141789</v>
      </c>
      <c r="Y77" s="21"/>
      <c r="Z77" s="76"/>
      <c r="AA77" s="76"/>
      <c r="AB77" s="76"/>
      <c r="AC77" s="76"/>
    </row>
    <row r="78" spans="1:29">
      <c r="A78" s="43">
        <v>1575</v>
      </c>
      <c r="B78" s="24">
        <f>'Port(Span)'!I80</f>
        <v>1317.4285714285716</v>
      </c>
      <c r="C78" s="24">
        <f>'Port(Span)'!M80</f>
        <v>0</v>
      </c>
      <c r="D78" s="24"/>
      <c r="E78" s="24"/>
      <c r="F78" s="24">
        <f>Pernambuco!$H21</f>
        <v>295.83407755816819</v>
      </c>
      <c r="G78" s="24"/>
      <c r="H78" s="24"/>
      <c r="I78" s="24"/>
      <c r="J78" s="23"/>
      <c r="K78" s="24">
        <f>'Port(Span)'!P80</f>
        <v>0</v>
      </c>
      <c r="L78" s="35">
        <f t="shared" si="2"/>
        <v>1613.2626489867398</v>
      </c>
      <c r="M78" s="21"/>
      <c r="N78" s="24">
        <f>'Port(Span)'!J80</f>
        <v>922.2</v>
      </c>
      <c r="O78" s="24">
        <f>'Port(Span)'!N80</f>
        <v>0</v>
      </c>
      <c r="P78" s="24"/>
      <c r="Q78" s="24"/>
      <c r="R78" s="24">
        <f>Pernambuco!$D21</f>
        <v>248.50062514886125</v>
      </c>
      <c r="S78" s="24"/>
      <c r="T78" s="24"/>
      <c r="U78" s="24"/>
      <c r="V78" s="23"/>
      <c r="W78" s="24">
        <f>'Port(Span)'!Q80</f>
        <v>0</v>
      </c>
      <c r="X78" s="35">
        <f t="shared" si="3"/>
        <v>1170.7006251488613</v>
      </c>
      <c r="Y78" s="21"/>
      <c r="Z78" s="76"/>
      <c r="AA78" s="76"/>
      <c r="AB78" s="76"/>
      <c r="AC78" s="76"/>
    </row>
    <row r="79" spans="1:29">
      <c r="A79" s="43">
        <v>1576</v>
      </c>
      <c r="B79" s="24">
        <f>'Port(Span)'!I81</f>
        <v>1291.2857142857144</v>
      </c>
      <c r="C79" s="24">
        <f>'Port(Span)'!M81</f>
        <v>0</v>
      </c>
      <c r="D79" s="24"/>
      <c r="E79" s="24"/>
      <c r="F79" s="24">
        <f>Pernambuco!$H22</f>
        <v>315.70821088852591</v>
      </c>
      <c r="G79" s="24"/>
      <c r="H79" s="24"/>
      <c r="I79" s="24"/>
      <c r="J79" s="23"/>
      <c r="K79" s="24">
        <f>'Port(Span)'!P81</f>
        <v>0</v>
      </c>
      <c r="L79" s="35">
        <f t="shared" si="2"/>
        <v>1606.9939251742403</v>
      </c>
      <c r="M79" s="21"/>
      <c r="N79" s="24">
        <f>'Port(Span)'!J81</f>
        <v>903.9</v>
      </c>
      <c r="O79" s="24">
        <f>'Port(Span)'!N81</f>
        <v>0</v>
      </c>
      <c r="P79" s="24"/>
      <c r="Q79" s="24"/>
      <c r="R79" s="24">
        <f>Pernambuco!$D22</f>
        <v>265.19489714636177</v>
      </c>
      <c r="S79" s="24"/>
      <c r="T79" s="24"/>
      <c r="U79" s="24"/>
      <c r="V79" s="23"/>
      <c r="W79" s="24">
        <f>'Port(Span)'!Q81</f>
        <v>0</v>
      </c>
      <c r="X79" s="35">
        <f t="shared" si="3"/>
        <v>1169.0948971463617</v>
      </c>
      <c r="Y79" s="21"/>
      <c r="Z79" s="76"/>
      <c r="AA79" s="76"/>
      <c r="AB79" s="76"/>
      <c r="AC79" s="76"/>
    </row>
    <row r="80" spans="1:29">
      <c r="A80" s="43">
        <v>1577</v>
      </c>
      <c r="B80" s="24">
        <f>'Port(Span)'!I82</f>
        <v>1291.2857142857144</v>
      </c>
      <c r="C80" s="24">
        <f>'Port(Span)'!M82</f>
        <v>0</v>
      </c>
      <c r="D80" s="24"/>
      <c r="E80" s="24"/>
      <c r="F80" s="24">
        <f>Pernambuco!$H23</f>
        <v>336.91748849601709</v>
      </c>
      <c r="G80" s="24"/>
      <c r="H80" s="24"/>
      <c r="I80" s="24"/>
      <c r="J80" s="23"/>
      <c r="K80" s="24">
        <f>'Port(Span)'!P82</f>
        <v>0</v>
      </c>
      <c r="L80" s="35">
        <f t="shared" si="2"/>
        <v>1628.2032027817315</v>
      </c>
      <c r="M80" s="21"/>
      <c r="N80" s="24">
        <f>'Port(Span)'!J82</f>
        <v>903.9</v>
      </c>
      <c r="O80" s="24">
        <f>'Port(Span)'!N82</f>
        <v>0</v>
      </c>
      <c r="P80" s="24"/>
      <c r="Q80" s="24"/>
      <c r="R80" s="24">
        <f>Pernambuco!$D23</f>
        <v>283.01069033665436</v>
      </c>
      <c r="S80" s="24"/>
      <c r="T80" s="24"/>
      <c r="U80" s="24"/>
      <c r="V80" s="23"/>
      <c r="W80" s="24">
        <f>'Port(Span)'!Q82</f>
        <v>0</v>
      </c>
      <c r="X80" s="35">
        <f t="shared" si="3"/>
        <v>1186.9106903366544</v>
      </c>
      <c r="Y80" s="21"/>
      <c r="Z80" s="76"/>
      <c r="AA80" s="76"/>
      <c r="AB80" s="76"/>
      <c r="AC80" s="76"/>
    </row>
    <row r="81" spans="1:29">
      <c r="A81" s="43">
        <v>1578</v>
      </c>
      <c r="B81" s="24">
        <f>'Port(Span)'!I83</f>
        <v>1291.2857142857144</v>
      </c>
      <c r="C81" s="24">
        <f>'Port(Span)'!M83</f>
        <v>0</v>
      </c>
      <c r="D81" s="24"/>
      <c r="E81" s="24"/>
      <c r="F81" s="24">
        <f>Pernambuco!$H24</f>
        <v>359.55160537317954</v>
      </c>
      <c r="G81" s="24"/>
      <c r="H81" s="24"/>
      <c r="I81" s="24"/>
      <c r="J81" s="23"/>
      <c r="K81" s="24">
        <f>'Port(Span)'!P83</f>
        <v>0</v>
      </c>
      <c r="L81" s="35">
        <f t="shared" si="2"/>
        <v>1650.8373196588941</v>
      </c>
      <c r="M81" s="21"/>
      <c r="N81" s="24">
        <f>'Port(Span)'!J83</f>
        <v>903.9</v>
      </c>
      <c r="O81" s="24">
        <f>'Port(Span)'!N83</f>
        <v>0</v>
      </c>
      <c r="P81" s="24"/>
      <c r="Q81" s="24"/>
      <c r="R81" s="24">
        <f>Pernambuco!$D24</f>
        <v>302.02334851347081</v>
      </c>
      <c r="S81" s="24"/>
      <c r="T81" s="24"/>
      <c r="U81" s="24"/>
      <c r="V81" s="23"/>
      <c r="W81" s="24">
        <f>'Port(Span)'!Q83</f>
        <v>0</v>
      </c>
      <c r="X81" s="35">
        <f t="shared" si="3"/>
        <v>1205.9233485134707</v>
      </c>
      <c r="Y81" s="21"/>
      <c r="Z81" s="76"/>
      <c r="AA81" s="76"/>
      <c r="AB81" s="76"/>
      <c r="AC81" s="76"/>
    </row>
    <row r="82" spans="1:29">
      <c r="A82" s="43">
        <v>1579</v>
      </c>
      <c r="B82" s="24">
        <f>'Port(Span)'!I84</f>
        <v>1291.2857142857144</v>
      </c>
      <c r="C82" s="24">
        <f>'Port(Span)'!M84</f>
        <v>0</v>
      </c>
      <c r="D82" s="24"/>
      <c r="E82" s="24"/>
      <c r="F82" s="24">
        <f>Pernambuco!$H25</f>
        <v>383.70628222214975</v>
      </c>
      <c r="G82" s="24"/>
      <c r="H82" s="24"/>
      <c r="I82" s="24"/>
      <c r="J82" s="23"/>
      <c r="K82" s="24">
        <f>'Port(Span)'!P84</f>
        <v>0</v>
      </c>
      <c r="L82" s="35">
        <f t="shared" si="2"/>
        <v>1674.9919965078643</v>
      </c>
      <c r="M82" s="21"/>
      <c r="N82" s="24">
        <f>'Port(Span)'!J84</f>
        <v>903.9</v>
      </c>
      <c r="O82" s="24">
        <f>'Port(Span)'!N84</f>
        <v>0</v>
      </c>
      <c r="P82" s="24"/>
      <c r="Q82" s="24"/>
      <c r="R82" s="24">
        <f>Pernambuco!$D25</f>
        <v>322.31327706660579</v>
      </c>
      <c r="S82" s="24"/>
      <c r="T82" s="24"/>
      <c r="U82" s="24"/>
      <c r="V82" s="23"/>
      <c r="W82" s="24">
        <f>'Port(Span)'!Q84</f>
        <v>0</v>
      </c>
      <c r="X82" s="35">
        <f t="shared" si="3"/>
        <v>1226.2132770666058</v>
      </c>
      <c r="Y82" s="21"/>
      <c r="Z82" s="76"/>
      <c r="AA82" s="76"/>
      <c r="AB82" s="76"/>
      <c r="AC82" s="76"/>
    </row>
    <row r="83" spans="1:29">
      <c r="A83" s="38">
        <v>1580</v>
      </c>
      <c r="B83" s="24">
        <f>'Port(Span)'!I85</f>
        <v>1291.2857142857144</v>
      </c>
      <c r="C83" s="24">
        <f>'Port(Span)'!M85</f>
        <v>0</v>
      </c>
      <c r="D83" s="24"/>
      <c r="E83" s="24">
        <f>Bahia!H5</f>
        <v>117.64705882352942</v>
      </c>
      <c r="F83" s="24">
        <f>Pernambuco!$H26</f>
        <v>409.48367026183377</v>
      </c>
      <c r="G83" s="24">
        <f>'SE Brazil'!H5</f>
        <v>82.352941176470594</v>
      </c>
      <c r="H83" s="24"/>
      <c r="I83" s="24"/>
      <c r="J83" s="23"/>
      <c r="K83" s="24">
        <f>'Port(Span)'!P85</f>
        <v>0</v>
      </c>
      <c r="L83" s="35">
        <f t="shared" si="2"/>
        <v>1900.7693845475483</v>
      </c>
      <c r="M83" s="21"/>
      <c r="N83" s="24">
        <f>'Port(Span)'!J85</f>
        <v>903.9</v>
      </c>
      <c r="O83" s="24">
        <f>'Port(Span)'!N85</f>
        <v>0</v>
      </c>
      <c r="P83" s="24"/>
      <c r="Q83" s="24">
        <f>Bahia!D5</f>
        <v>100</v>
      </c>
      <c r="R83" s="24">
        <f>Pernambuco!$D26</f>
        <v>343.96628301994036</v>
      </c>
      <c r="S83" s="24">
        <f>'SE Brazil'!D5</f>
        <v>70</v>
      </c>
      <c r="T83" s="24"/>
      <c r="U83" s="24"/>
      <c r="V83" s="23"/>
      <c r="W83" s="24">
        <f>'Port(Span)'!Q85</f>
        <v>0</v>
      </c>
      <c r="X83" s="35">
        <f t="shared" si="3"/>
        <v>1417.8662830199403</v>
      </c>
      <c r="Y83" s="21"/>
      <c r="Z83" s="76"/>
      <c r="AA83" s="76"/>
      <c r="AB83" s="76"/>
      <c r="AC83" s="76"/>
    </row>
    <row r="84" spans="1:29">
      <c r="A84" s="38">
        <v>1581</v>
      </c>
      <c r="B84" s="24">
        <f>'Port(Span)'!I86</f>
        <v>2198.4285714285716</v>
      </c>
      <c r="C84" s="24">
        <f>'Port(Span)'!M86</f>
        <v>0</v>
      </c>
      <c r="D84" s="24"/>
      <c r="E84" s="24">
        <f>Bahia!H6</f>
        <v>128.18588235294118</v>
      </c>
      <c r="F84" s="24">
        <f>Pernambuco!$H27</f>
        <v>436.99278323002375</v>
      </c>
      <c r="G84" s="24">
        <f>'SE Brazil'!H6</f>
        <v>89.730117647058819</v>
      </c>
      <c r="H84" s="24"/>
      <c r="I84" s="24"/>
      <c r="J84" s="23"/>
      <c r="K84" s="24">
        <f>'Port(Span)'!P86</f>
        <v>0</v>
      </c>
      <c r="L84" s="35">
        <f t="shared" si="2"/>
        <v>2853.3373546585949</v>
      </c>
      <c r="M84" s="21"/>
      <c r="N84" s="24">
        <f>'Port(Span)'!J86</f>
        <v>1538.9</v>
      </c>
      <c r="O84" s="24">
        <f>'Port(Span)'!N86</f>
        <v>0</v>
      </c>
      <c r="P84" s="24"/>
      <c r="Q84" s="24">
        <f>Bahia!D6</f>
        <v>108.958</v>
      </c>
      <c r="R84" s="24">
        <f>Pernambuco!$D27</f>
        <v>367.07393791321994</v>
      </c>
      <c r="S84" s="24">
        <f>'SE Brazil'!D6</f>
        <v>76.270599999999988</v>
      </c>
      <c r="T84" s="24"/>
      <c r="U84" s="24"/>
      <c r="V84" s="23"/>
      <c r="W84" s="24">
        <f>'Port(Span)'!Q86</f>
        <v>0</v>
      </c>
      <c r="X84" s="35">
        <f t="shared" si="3"/>
        <v>2091.2025379132201</v>
      </c>
      <c r="Y84" s="21"/>
      <c r="Z84" s="76"/>
      <c r="AA84" s="76"/>
      <c r="AB84" s="76"/>
      <c r="AC84" s="76"/>
    </row>
    <row r="85" spans="1:29">
      <c r="A85" s="38">
        <v>1582</v>
      </c>
      <c r="B85" s="24">
        <f>'Port(Span)'!I87</f>
        <v>2198.4285714285716</v>
      </c>
      <c r="C85" s="24">
        <f>'Port(Span)'!M87</f>
        <v>0</v>
      </c>
      <c r="D85" s="24"/>
      <c r="E85" s="24">
        <f>Bahia!H7</f>
        <v>139.66877369411765</v>
      </c>
      <c r="F85" s="24">
        <f>Pernambuco!$H28</f>
        <v>466.34995840741681</v>
      </c>
      <c r="G85" s="24">
        <f>'SE Brazil'!H7</f>
        <v>97.768141585882347</v>
      </c>
      <c r="H85" s="24"/>
      <c r="I85" s="24"/>
      <c r="J85" s="23"/>
      <c r="K85" s="24">
        <f>'Port(Span)'!P87</f>
        <v>0</v>
      </c>
      <c r="L85" s="35">
        <f t="shared" si="2"/>
        <v>2902.2154451159886</v>
      </c>
      <c r="M85" s="21"/>
      <c r="N85" s="24">
        <f>'Port(Span)'!J87</f>
        <v>1538.9</v>
      </c>
      <c r="O85" s="24">
        <f>'Port(Span)'!N87</f>
        <v>0</v>
      </c>
      <c r="P85" s="24"/>
      <c r="Q85" s="24">
        <f>Bahia!D7</f>
        <v>118.71845764</v>
      </c>
      <c r="R85" s="24">
        <f>Pernambuco!$D28</f>
        <v>391.73396506223008</v>
      </c>
      <c r="S85" s="24">
        <f>'SE Brazil'!D7</f>
        <v>83.102920347999998</v>
      </c>
      <c r="T85" s="24"/>
      <c r="U85" s="24"/>
      <c r="V85" s="23"/>
      <c r="W85" s="24">
        <f>'Port(Span)'!Q87</f>
        <v>0</v>
      </c>
      <c r="X85" s="35">
        <f t="shared" si="3"/>
        <v>2132.4553430502301</v>
      </c>
      <c r="Y85" s="21"/>
      <c r="Z85" s="76"/>
      <c r="AA85" s="76"/>
      <c r="AB85" s="76"/>
      <c r="AC85" s="76"/>
    </row>
    <row r="86" spans="1:29">
      <c r="A86" s="38">
        <v>1583</v>
      </c>
      <c r="B86" s="24">
        <f>'Port(Span)'!I88</f>
        <v>2198.4285714285716</v>
      </c>
      <c r="C86" s="24">
        <f>'Port(Span)'!M88</f>
        <v>0</v>
      </c>
      <c r="D86" s="24"/>
      <c r="E86" s="24">
        <f>Bahia!H8</f>
        <v>152.18030244163668</v>
      </c>
      <c r="F86" s="24">
        <f>Pernambuco!$H29</f>
        <v>497.67934861322709</v>
      </c>
      <c r="G86" s="24">
        <f>'SE Brazil'!H8</f>
        <v>106.52621170914567</v>
      </c>
      <c r="H86" s="24"/>
      <c r="I86" s="24"/>
      <c r="J86" s="23"/>
      <c r="K86" s="24">
        <f>'Port(Span)'!P88</f>
        <v>0</v>
      </c>
      <c r="L86" s="35">
        <f t="shared" si="2"/>
        <v>2954.8144341925808</v>
      </c>
      <c r="M86" s="21"/>
      <c r="N86" s="24">
        <f>'Port(Span)'!J88</f>
        <v>1538.9</v>
      </c>
      <c r="O86" s="24">
        <f>'Port(Span)'!N88</f>
        <v>0</v>
      </c>
      <c r="P86" s="24"/>
      <c r="Q86" s="24">
        <f>Bahia!D8</f>
        <v>129.35325707539118</v>
      </c>
      <c r="R86" s="24">
        <f>Pernambuco!$D29</f>
        <v>418.05065283511072</v>
      </c>
      <c r="S86" s="24">
        <f>'SE Brazil'!D8</f>
        <v>90.54727995277382</v>
      </c>
      <c r="T86" s="24"/>
      <c r="U86" s="24"/>
      <c r="V86" s="23"/>
      <c r="W86" s="24">
        <f>'Port(Span)'!Q88</f>
        <v>0</v>
      </c>
      <c r="X86" s="35">
        <f t="shared" si="3"/>
        <v>2176.851189863276</v>
      </c>
      <c r="Y86" s="21"/>
      <c r="Z86" s="76"/>
      <c r="AA86" s="76"/>
      <c r="AB86" s="76"/>
      <c r="AC86" s="76"/>
    </row>
    <row r="87" spans="1:29">
      <c r="A87" s="38">
        <v>1584</v>
      </c>
      <c r="B87" s="24">
        <f>'Port(Span)'!I89</f>
        <v>2198.4285714285716</v>
      </c>
      <c r="C87" s="24">
        <f>'Port(Span)'!M89</f>
        <v>0</v>
      </c>
      <c r="D87" s="24"/>
      <c r="E87" s="24">
        <f>Bahia!H9</f>
        <v>165.8126139343585</v>
      </c>
      <c r="F87" s="24">
        <f>Pernambuco!$H30</f>
        <v>531.11344725306367</v>
      </c>
      <c r="G87" s="24">
        <f>'SE Brazil'!H9</f>
        <v>116.06882975405094</v>
      </c>
      <c r="H87" s="24"/>
      <c r="I87" s="24"/>
      <c r="J87" s="23"/>
      <c r="K87" s="24">
        <f>'Port(Span)'!P89</f>
        <v>0</v>
      </c>
      <c r="L87" s="35">
        <f t="shared" si="2"/>
        <v>3011.4234623700449</v>
      </c>
      <c r="M87" s="21"/>
      <c r="N87" s="24">
        <f>'Port(Span)'!J89</f>
        <v>1538.9</v>
      </c>
      <c r="O87" s="24">
        <f>'Port(Span)'!N89</f>
        <v>0</v>
      </c>
      <c r="P87" s="24"/>
      <c r="Q87" s="24">
        <f>Bahia!D9</f>
        <v>140.94072184420472</v>
      </c>
      <c r="R87" s="24">
        <f>Pernambuco!$D30</f>
        <v>446.13529569257349</v>
      </c>
      <c r="S87" s="24">
        <f>'SE Brazil'!D9</f>
        <v>98.658505290943296</v>
      </c>
      <c r="T87" s="24"/>
      <c r="U87" s="24"/>
      <c r="V87" s="23"/>
      <c r="W87" s="24">
        <f>'Port(Span)'!Q89</f>
        <v>0</v>
      </c>
      <c r="X87" s="35">
        <f t="shared" si="3"/>
        <v>2224.6345228277214</v>
      </c>
      <c r="Y87" s="21"/>
      <c r="Z87" s="76"/>
      <c r="AA87" s="76"/>
      <c r="AB87" s="76"/>
      <c r="AC87" s="76"/>
    </row>
    <row r="88" spans="1:29">
      <c r="A88" s="38">
        <v>1585</v>
      </c>
      <c r="B88" s="24">
        <f>'Port(Span)'!I90</f>
        <v>2198.4285714285716</v>
      </c>
      <c r="C88" s="24">
        <f>'Port(Span)'!M90</f>
        <v>0</v>
      </c>
      <c r="D88" s="24"/>
      <c r="E88" s="24">
        <f>Bahia!H10</f>
        <v>180.66610789059834</v>
      </c>
      <c r="F88" s="24">
        <f>Pernambuco!$H31</f>
        <v>566.79364863952458</v>
      </c>
      <c r="G88" s="24">
        <f>'SE Brazil'!H10</f>
        <v>126.46627552341883</v>
      </c>
      <c r="H88" s="24"/>
      <c r="I88" s="24"/>
      <c r="J88" s="23"/>
      <c r="K88" s="24">
        <f>'Port(Span)'!P90</f>
        <v>0</v>
      </c>
      <c r="L88" s="35">
        <f t="shared" si="2"/>
        <v>3072.3546034821134</v>
      </c>
      <c r="M88" s="21"/>
      <c r="N88" s="24">
        <f>'Port(Span)'!J90</f>
        <v>1538.9</v>
      </c>
      <c r="O88" s="24">
        <f>'Port(Span)'!N90</f>
        <v>0</v>
      </c>
      <c r="P88" s="24"/>
      <c r="Q88" s="24">
        <f>Bahia!D10</f>
        <v>153.56619170700858</v>
      </c>
      <c r="R88" s="24">
        <f>Pernambuco!$D31</f>
        <v>476.1066648572006</v>
      </c>
      <c r="S88" s="24">
        <f>'SE Brazil'!D10</f>
        <v>107.496334194906</v>
      </c>
      <c r="T88" s="24"/>
      <c r="U88" s="24"/>
      <c r="V88" s="23"/>
      <c r="W88" s="24">
        <f>'Port(Span)'!Q90</f>
        <v>0</v>
      </c>
      <c r="X88" s="35">
        <f t="shared" si="3"/>
        <v>2276.0691907591154</v>
      </c>
      <c r="Y88" s="21"/>
      <c r="Z88" s="76"/>
      <c r="AA88" s="76"/>
      <c r="AB88" s="76"/>
      <c r="AC88" s="76"/>
    </row>
    <row r="89" spans="1:29">
      <c r="A89" s="38">
        <v>1586</v>
      </c>
      <c r="B89" s="24">
        <f>'Port(Span)'!I91</f>
        <v>2540.5714285714289</v>
      </c>
      <c r="C89" s="24">
        <f>'Port(Span)'!M91</f>
        <v>0</v>
      </c>
      <c r="D89" s="24"/>
      <c r="E89" s="24">
        <f>Bahia!H11</f>
        <v>196.85017783543813</v>
      </c>
      <c r="F89" s="24">
        <f>Pernambuco!$H32</f>
        <v>604.87084595512783</v>
      </c>
      <c r="G89" s="24">
        <f>'SE Brazil'!H11</f>
        <v>137.79512448480668</v>
      </c>
      <c r="H89" s="24"/>
      <c r="I89" s="24"/>
      <c r="J89" s="23"/>
      <c r="K89" s="24">
        <f>'Port(Span)'!P91</f>
        <v>0</v>
      </c>
      <c r="L89" s="35">
        <f t="shared" si="2"/>
        <v>3480.0875768468018</v>
      </c>
      <c r="M89" s="21"/>
      <c r="N89" s="24">
        <f>'Port(Span)'!J91</f>
        <v>1778.4</v>
      </c>
      <c r="O89" s="24">
        <f>'Port(Span)'!N91</f>
        <v>0</v>
      </c>
      <c r="P89" s="24"/>
      <c r="Q89" s="24">
        <f>Bahia!D11</f>
        <v>167.3226511601224</v>
      </c>
      <c r="R89" s="24">
        <f>Pernambuco!$D32</f>
        <v>508.09151060230732</v>
      </c>
      <c r="S89" s="24">
        <f>'SE Brazil'!D11</f>
        <v>117.12585581208567</v>
      </c>
      <c r="T89" s="24"/>
      <c r="U89" s="24"/>
      <c r="V89" s="23"/>
      <c r="W89" s="24">
        <f>'Port(Span)'!Q91</f>
        <v>0</v>
      </c>
      <c r="X89" s="35">
        <f t="shared" si="3"/>
        <v>2570.9400175745154</v>
      </c>
      <c r="Y89" s="21"/>
      <c r="Z89" s="76"/>
      <c r="AA89" s="76"/>
      <c r="AB89" s="76"/>
      <c r="AC89" s="76"/>
    </row>
    <row r="90" spans="1:29">
      <c r="A90" s="38">
        <v>1587</v>
      </c>
      <c r="B90" s="24">
        <f>'Port(Span)'!I92</f>
        <v>2540.5714285714289</v>
      </c>
      <c r="C90" s="24">
        <f>'Port(Span)'!M92</f>
        <v>0</v>
      </c>
      <c r="D90" s="24"/>
      <c r="E90" s="24">
        <f>Bahia!H12</f>
        <v>214.48401676593667</v>
      </c>
      <c r="F90" s="24">
        <f>Pernambuco!$H33</f>
        <v>645.50606938639328</v>
      </c>
      <c r="G90" s="24">
        <f>'SE Brazil'!H12</f>
        <v>150.13881173615567</v>
      </c>
      <c r="H90" s="24"/>
      <c r="I90" s="24"/>
      <c r="J90" s="23"/>
      <c r="K90" s="24">
        <f>'Port(Span)'!P92</f>
        <v>0</v>
      </c>
      <c r="L90" s="35">
        <f t="shared" si="2"/>
        <v>3550.7003264599148</v>
      </c>
      <c r="M90" s="21"/>
      <c r="N90" s="24">
        <f>'Port(Span)'!J92</f>
        <v>1778.4</v>
      </c>
      <c r="O90" s="24">
        <f>'Port(Span)'!N92</f>
        <v>0</v>
      </c>
      <c r="P90" s="24"/>
      <c r="Q90" s="24">
        <f>Bahia!D12</f>
        <v>182.31141425104616</v>
      </c>
      <c r="R90" s="24">
        <f>Pernambuco!$D33</f>
        <v>542.22509828457032</v>
      </c>
      <c r="S90" s="24">
        <f>'SE Brazil'!D12</f>
        <v>127.6179899757323</v>
      </c>
      <c r="T90" s="24"/>
      <c r="U90" s="24"/>
      <c r="V90" s="23"/>
      <c r="W90" s="24">
        <f>'Port(Span)'!Q92</f>
        <v>0</v>
      </c>
      <c r="X90" s="35">
        <f t="shared" si="3"/>
        <v>2630.5545025113488</v>
      </c>
      <c r="Y90" s="21"/>
      <c r="Z90" s="76"/>
      <c r="AA90" s="76"/>
      <c r="AB90" s="76"/>
      <c r="AC90" s="76"/>
    </row>
    <row r="91" spans="1:29">
      <c r="A91" s="38">
        <v>1588</v>
      </c>
      <c r="B91" s="24">
        <f>'Port(Span)'!I93</f>
        <v>2540.5714285714289</v>
      </c>
      <c r="C91" s="24">
        <f>'Port(Span)'!M93</f>
        <v>0</v>
      </c>
      <c r="D91" s="24"/>
      <c r="E91" s="24">
        <f>Bahia!H13</f>
        <v>233.69749498782929</v>
      </c>
      <c r="F91" s="24">
        <f>Pernambuco!$H34</f>
        <v>688.87116712777117</v>
      </c>
      <c r="G91" s="24">
        <f>'SE Brazil'!H13</f>
        <v>163.5882464914805</v>
      </c>
      <c r="H91" s="24"/>
      <c r="I91" s="24"/>
      <c r="J91" s="23"/>
      <c r="K91" s="24">
        <f>'Port(Span)'!P93</f>
        <v>236.47887323943664</v>
      </c>
      <c r="L91" s="35">
        <f t="shared" si="2"/>
        <v>3626.7283371785097</v>
      </c>
      <c r="M91" s="89"/>
      <c r="N91" s="24">
        <f>'Port(Span)'!J93</f>
        <v>1778.4</v>
      </c>
      <c r="O91" s="24">
        <f>'Port(Span)'!N93</f>
        <v>0</v>
      </c>
      <c r="P91" s="24"/>
      <c r="Q91" s="24">
        <f>Bahia!D13</f>
        <v>198.64287073965488</v>
      </c>
      <c r="R91" s="24">
        <f>Pernambuco!$D34</f>
        <v>578.65178038732779</v>
      </c>
      <c r="S91" s="24">
        <f>'SE Brazil'!D13</f>
        <v>139.05000951775841</v>
      </c>
      <c r="T91" s="24"/>
      <c r="U91" s="24"/>
      <c r="V91" s="23"/>
      <c r="W91" s="24">
        <f>'Port(Span)'!Q93</f>
        <v>167.9</v>
      </c>
      <c r="X91" s="35">
        <f t="shared" si="3"/>
        <v>2694.7446606447411</v>
      </c>
      <c r="Y91" s="89"/>
      <c r="Z91" s="76"/>
      <c r="AA91" s="76"/>
      <c r="AB91" s="76"/>
      <c r="AC91" s="76"/>
    </row>
    <row r="92" spans="1:29">
      <c r="A92" s="38">
        <v>1589</v>
      </c>
      <c r="B92" s="24">
        <f>'Port(Span)'!I94</f>
        <v>2540.5714285714289</v>
      </c>
      <c r="C92" s="24">
        <f>'Port(Span)'!M94</f>
        <v>0</v>
      </c>
      <c r="D92" s="24"/>
      <c r="E92" s="24">
        <f>Bahia!H14</f>
        <v>254.63211658883904</v>
      </c>
      <c r="F92" s="24">
        <f>Pernambuco!$H35</f>
        <v>735.14953213541492</v>
      </c>
      <c r="G92" s="24">
        <f>'SE Brazil'!H14</f>
        <v>178.24248161218731</v>
      </c>
      <c r="H92" s="24"/>
      <c r="I92" s="24"/>
      <c r="J92" s="23"/>
      <c r="K92" s="24">
        <f>'Port(Span)'!P94</f>
        <v>0</v>
      </c>
      <c r="L92" s="35">
        <f t="shared" si="2"/>
        <v>3708.5955589078703</v>
      </c>
      <c r="M92" s="21"/>
      <c r="N92" s="24">
        <f>'Port(Span)'!J94</f>
        <v>1778.4</v>
      </c>
      <c r="O92" s="24">
        <f>'Port(Span)'!N94</f>
        <v>0</v>
      </c>
      <c r="P92" s="24"/>
      <c r="Q92" s="24">
        <f>Bahia!D14</f>
        <v>216.43729910051317</v>
      </c>
      <c r="R92" s="24">
        <f>Pernambuco!$D35</f>
        <v>617.52560699374851</v>
      </c>
      <c r="S92" s="24">
        <f>'SE Brazil'!D14</f>
        <v>151.50610937035921</v>
      </c>
      <c r="T92" s="24"/>
      <c r="U92" s="24"/>
      <c r="V92" s="23"/>
      <c r="W92" s="24">
        <f>'Port(Span)'!Q94</f>
        <v>0</v>
      </c>
      <c r="X92" s="35">
        <f t="shared" si="3"/>
        <v>2763.869015464621</v>
      </c>
      <c r="Y92" s="21"/>
      <c r="Z92" s="76"/>
      <c r="AA92" s="76"/>
      <c r="AB92" s="76"/>
      <c r="AC92" s="76"/>
    </row>
    <row r="93" spans="1:29">
      <c r="A93" s="38">
        <v>1590</v>
      </c>
      <c r="B93" s="24">
        <f>'Port(Span)'!I95</f>
        <v>2540.5714285714289</v>
      </c>
      <c r="C93" s="24">
        <f>'Port(Span)'!M95</f>
        <v>0</v>
      </c>
      <c r="D93" s="24"/>
      <c r="E93" s="24">
        <f>Bahia!H15</f>
        <v>277.44206159286722</v>
      </c>
      <c r="F93" s="24">
        <f>Pernambuco!$H36</f>
        <v>784.53687770427211</v>
      </c>
      <c r="G93" s="24">
        <f>'SE Brazil'!H15</f>
        <v>194.20944311500705</v>
      </c>
      <c r="H93" s="24"/>
      <c r="I93" s="24"/>
      <c r="J93" s="23"/>
      <c r="K93" s="24">
        <f>'Port(Span)'!P95</f>
        <v>0</v>
      </c>
      <c r="L93" s="35">
        <f t="shared" si="2"/>
        <v>3796.7598109835753</v>
      </c>
      <c r="M93" s="21"/>
      <c r="N93" s="24">
        <f>'Port(Span)'!J95</f>
        <v>1778.4</v>
      </c>
      <c r="O93" s="24">
        <f>'Port(Span)'!N95</f>
        <v>0</v>
      </c>
      <c r="P93" s="24"/>
      <c r="Q93" s="24">
        <f>Bahia!D15</f>
        <v>235.82575235393713</v>
      </c>
      <c r="R93" s="24">
        <f>Pernambuco!$D36</f>
        <v>659.01097727158856</v>
      </c>
      <c r="S93" s="24">
        <f>'SE Brazil'!D15</f>
        <v>165.07802664775599</v>
      </c>
      <c r="T93" s="24"/>
      <c r="U93" s="24"/>
      <c r="V93" s="23"/>
      <c r="W93" s="24">
        <f>'Port(Span)'!Q95</f>
        <v>0</v>
      </c>
      <c r="X93" s="35">
        <f t="shared" si="3"/>
        <v>2838.3147562732815</v>
      </c>
      <c r="Y93" s="21"/>
      <c r="Z93" s="76"/>
      <c r="AA93" s="76"/>
      <c r="AB93" s="76"/>
      <c r="AC93" s="76"/>
    </row>
    <row r="94" spans="1:29">
      <c r="A94" s="38">
        <v>1591</v>
      </c>
      <c r="B94" s="24">
        <f>'Port(Span)'!I96</f>
        <v>1042.5</v>
      </c>
      <c r="C94" s="24">
        <f>'Port(Span)'!M96</f>
        <v>0</v>
      </c>
      <c r="D94" s="24"/>
      <c r="E94" s="24">
        <f>Bahia!H16</f>
        <v>302.29532147035627</v>
      </c>
      <c r="F94" s="24">
        <f>Pernambuco!$H37</f>
        <v>837.24206514844514</v>
      </c>
      <c r="G94" s="24">
        <f>'SE Brazil'!H16</f>
        <v>211.60672502924939</v>
      </c>
      <c r="H94" s="24"/>
      <c r="I94" s="24"/>
      <c r="J94" s="23"/>
      <c r="K94" s="24">
        <f>'Port(Span)'!P96</f>
        <v>0</v>
      </c>
      <c r="L94" s="35">
        <f t="shared" si="2"/>
        <v>2393.6441116480505</v>
      </c>
      <c r="M94" s="21"/>
      <c r="N94" s="24">
        <f>'Port(Span)'!J96</f>
        <v>729.75</v>
      </c>
      <c r="O94" s="24">
        <f>'Port(Span)'!N96</f>
        <v>0</v>
      </c>
      <c r="P94" s="24"/>
      <c r="Q94" s="24">
        <f>Bahia!D16</f>
        <v>256.9510232498028</v>
      </c>
      <c r="R94" s="24">
        <f>Pernambuco!$D37</f>
        <v>703.28333472469387</v>
      </c>
      <c r="S94" s="24">
        <f>'SE Brazil'!D16</f>
        <v>179.86571627486194</v>
      </c>
      <c r="T94" s="24"/>
      <c r="U94" s="24"/>
      <c r="V94" s="23"/>
      <c r="W94" s="24">
        <f>'Port(Span)'!Q96</f>
        <v>0</v>
      </c>
      <c r="X94" s="35">
        <f t="shared" si="3"/>
        <v>1869.8500742493584</v>
      </c>
      <c r="Y94" s="21"/>
      <c r="Z94" s="76"/>
      <c r="AA94" s="76"/>
      <c r="AB94" s="76"/>
      <c r="AC94" s="76"/>
    </row>
    <row r="95" spans="1:29">
      <c r="A95" s="38">
        <v>1592</v>
      </c>
      <c r="B95" s="24">
        <f>'Port(Span)'!I97</f>
        <v>1042.5</v>
      </c>
      <c r="C95" s="24">
        <f>'Port(Span)'!M97</f>
        <v>0</v>
      </c>
      <c r="D95" s="24"/>
      <c r="E95" s="24">
        <f>Bahia!H17</f>
        <v>329.37493636767078</v>
      </c>
      <c r="F95" s="24">
        <f>Pernambuco!$H38</f>
        <v>893.48798708511765</v>
      </c>
      <c r="G95" s="24">
        <f>'SE Brazil'!H17</f>
        <v>230.56245545736954</v>
      </c>
      <c r="H95" s="24"/>
      <c r="I95" s="24"/>
      <c r="J95" s="23"/>
      <c r="K95" s="24">
        <f>'Port(Span)'!P97</f>
        <v>0</v>
      </c>
      <c r="L95" s="35">
        <f t="shared" si="2"/>
        <v>2495.9253789101581</v>
      </c>
      <c r="M95" s="21"/>
      <c r="N95" s="24">
        <f>'Port(Span)'!J97</f>
        <v>729.75</v>
      </c>
      <c r="O95" s="24">
        <f>'Port(Span)'!N97</f>
        <v>0</v>
      </c>
      <c r="P95" s="24"/>
      <c r="Q95" s="24">
        <f>Bahia!D17</f>
        <v>279.96869591252016</v>
      </c>
      <c r="R95" s="24">
        <f>Pernambuco!$D38</f>
        <v>750.52990915149883</v>
      </c>
      <c r="S95" s="24">
        <f>'SE Brazil'!D17</f>
        <v>195.9780871387641</v>
      </c>
      <c r="T95" s="24"/>
      <c r="U95" s="24"/>
      <c r="V95" s="23"/>
      <c r="W95" s="24">
        <f>'Port(Span)'!Q97</f>
        <v>0</v>
      </c>
      <c r="X95" s="35">
        <f t="shared" si="3"/>
        <v>1956.2266922027832</v>
      </c>
      <c r="Y95" s="21"/>
      <c r="Z95" s="76"/>
      <c r="AA95" s="76"/>
      <c r="AB95" s="76"/>
      <c r="AC95" s="76"/>
    </row>
    <row r="96" spans="1:29">
      <c r="A96" s="38">
        <v>1593</v>
      </c>
      <c r="B96" s="24">
        <f>'Port(Span)'!I98</f>
        <v>1042.5</v>
      </c>
      <c r="C96" s="24">
        <f>'Port(Span)'!M98</f>
        <v>0</v>
      </c>
      <c r="D96" s="24"/>
      <c r="E96" s="24">
        <f>Bahia!H18</f>
        <v>358.88034316748673</v>
      </c>
      <c r="F96" s="24">
        <f>Pernambuco!$H39</f>
        <v>953.51251005749589</v>
      </c>
      <c r="G96" s="24">
        <f>'SE Brazil'!H18</f>
        <v>251.21624021724068</v>
      </c>
      <c r="H96" s="24"/>
      <c r="I96" s="24"/>
      <c r="J96" s="23"/>
      <c r="K96" s="24">
        <f>'Port(Span)'!P98</f>
        <v>0</v>
      </c>
      <c r="L96" s="35">
        <f t="shared" si="2"/>
        <v>2606.1090934422232</v>
      </c>
      <c r="M96" s="21"/>
      <c r="N96" s="24">
        <f>'Port(Span)'!J98</f>
        <v>729.75</v>
      </c>
      <c r="O96" s="24">
        <f>'Port(Span)'!N98</f>
        <v>0</v>
      </c>
      <c r="P96" s="24"/>
      <c r="Q96" s="24">
        <f>Bahia!D18</f>
        <v>305.0482916923637</v>
      </c>
      <c r="R96" s="24">
        <f>Pernambuco!$D39</f>
        <v>800.95050844829655</v>
      </c>
      <c r="S96" s="24">
        <f>'SE Brazil'!D18</f>
        <v>213.53380418465457</v>
      </c>
      <c r="T96" s="24"/>
      <c r="U96" s="24"/>
      <c r="V96" s="23"/>
      <c r="W96" s="24">
        <f>'Port(Span)'!Q98</f>
        <v>0</v>
      </c>
      <c r="X96" s="35">
        <f t="shared" si="3"/>
        <v>2049.2826043253149</v>
      </c>
      <c r="Y96" s="21"/>
      <c r="Z96" s="76"/>
      <c r="AA96" s="76"/>
      <c r="AB96" s="76"/>
      <c r="AC96" s="76"/>
    </row>
    <row r="97" spans="1:29">
      <c r="A97" s="38">
        <v>1594</v>
      </c>
      <c r="B97" s="24">
        <f>'Port(Span)'!I99</f>
        <v>1042.5</v>
      </c>
      <c r="C97" s="24">
        <f>'Port(Span)'!M99</f>
        <v>0</v>
      </c>
      <c r="D97" s="24"/>
      <c r="E97" s="24">
        <f>Bahia!H19</f>
        <v>391.02884430843022</v>
      </c>
      <c r="F97" s="24">
        <f>Pernambuco!$H40</f>
        <v>1017.5694804831585</v>
      </c>
      <c r="G97" s="24">
        <f>'SE Brazil'!H19</f>
        <v>273.72019101590115</v>
      </c>
      <c r="H97" s="24"/>
      <c r="I97" s="24"/>
      <c r="J97" s="23"/>
      <c r="K97" s="24">
        <f>'Port(Span)'!P99</f>
        <v>0</v>
      </c>
      <c r="L97" s="35">
        <f t="shared" si="2"/>
        <v>2724.8185158074898</v>
      </c>
      <c r="M97" s="21"/>
      <c r="N97" s="24">
        <f>'Port(Span)'!J99</f>
        <v>729.75</v>
      </c>
      <c r="O97" s="24">
        <f>'Port(Span)'!N99</f>
        <v>0</v>
      </c>
      <c r="P97" s="24"/>
      <c r="Q97" s="24">
        <f>Bahia!D19</f>
        <v>332.37451766216566</v>
      </c>
      <c r="R97" s="24">
        <f>Pernambuco!$D40</f>
        <v>854.75836360585311</v>
      </c>
      <c r="S97" s="24">
        <f>'SE Brazil'!D19</f>
        <v>232.66216236351593</v>
      </c>
      <c r="T97" s="24"/>
      <c r="U97" s="24"/>
      <c r="V97" s="23"/>
      <c r="W97" s="24">
        <f>'Port(Span)'!Q99</f>
        <v>0</v>
      </c>
      <c r="X97" s="35">
        <f t="shared" si="3"/>
        <v>2149.5450436315346</v>
      </c>
      <c r="Y97" s="21"/>
      <c r="Z97" s="76"/>
      <c r="AA97" s="76"/>
      <c r="AB97" s="76"/>
      <c r="AC97" s="76"/>
    </row>
    <row r="98" spans="1:29">
      <c r="A98" s="38">
        <v>1595</v>
      </c>
      <c r="B98" s="24">
        <f>'Port(Span)'!I100</f>
        <v>4288.5714285714284</v>
      </c>
      <c r="C98" s="24">
        <f>'Port(Span)'!M100</f>
        <v>0</v>
      </c>
      <c r="D98" s="24"/>
      <c r="E98" s="24">
        <f>Bahia!H20</f>
        <v>426.05720818157937</v>
      </c>
      <c r="F98" s="24">
        <f>Pernambuco!$H41</f>
        <v>1085.9297981820171</v>
      </c>
      <c r="G98" s="24">
        <f>'SE Brazil'!H20</f>
        <v>298.24004572710555</v>
      </c>
      <c r="H98" s="24"/>
      <c r="I98" s="24"/>
      <c r="J98" s="23"/>
      <c r="K98" s="24">
        <f>'Port(Span)'!P100</f>
        <v>0</v>
      </c>
      <c r="L98" s="35">
        <f t="shared" si="2"/>
        <v>6098.7984806621298</v>
      </c>
      <c r="M98" s="21"/>
      <c r="N98" s="24">
        <f>'Port(Span)'!J100</f>
        <v>3002</v>
      </c>
      <c r="O98" s="24">
        <f>'Port(Span)'!N100</f>
        <v>0</v>
      </c>
      <c r="P98" s="24"/>
      <c r="Q98" s="24">
        <f>Bahia!D20</f>
        <v>362.14862695434243</v>
      </c>
      <c r="R98" s="24">
        <f>Pernambuco!$D41</f>
        <v>912.18103047289435</v>
      </c>
      <c r="S98" s="24">
        <f>'SE Brazil'!D20</f>
        <v>253.50403886803969</v>
      </c>
      <c r="T98" s="24"/>
      <c r="U98" s="24"/>
      <c r="V98" s="23"/>
      <c r="W98" s="24">
        <f>'Port(Span)'!Q100</f>
        <v>0</v>
      </c>
      <c r="X98" s="35">
        <f t="shared" si="3"/>
        <v>4529.8336962952772</v>
      </c>
      <c r="Y98" s="21"/>
      <c r="Z98" s="76"/>
      <c r="AA98" s="76"/>
      <c r="AB98" s="76"/>
      <c r="AC98" s="76"/>
    </row>
    <row r="99" spans="1:29">
      <c r="A99" s="38">
        <v>1596</v>
      </c>
      <c r="B99" s="24">
        <f>'Port(Span)'!I101</f>
        <v>4288.5714285714284</v>
      </c>
      <c r="C99" s="24">
        <f>'Port(Span)'!M101</f>
        <v>0</v>
      </c>
      <c r="D99" s="24"/>
      <c r="E99" s="24">
        <f>Bahia!H21</f>
        <v>464.22341289048518</v>
      </c>
      <c r="F99" s="24">
        <f>Pernambuco!$H42</f>
        <v>1158.8825620238852</v>
      </c>
      <c r="G99" s="24">
        <f>'SE Brazil'!H21</f>
        <v>324.95638902333963</v>
      </c>
      <c r="H99" s="24"/>
      <c r="I99" s="24"/>
      <c r="J99" s="23">
        <v>183.09859154929578</v>
      </c>
      <c r="K99" s="24">
        <f>'Port(Span)'!P101</f>
        <v>0</v>
      </c>
      <c r="L99" s="35">
        <f t="shared" si="2"/>
        <v>6419.7323840584331</v>
      </c>
      <c r="M99" s="21"/>
      <c r="N99" s="24">
        <f>'Port(Span)'!J101</f>
        <v>3002</v>
      </c>
      <c r="O99" s="24">
        <f>'Port(Span)'!N101</f>
        <v>0</v>
      </c>
      <c r="P99" s="24"/>
      <c r="Q99" s="24">
        <f>Bahia!D21</f>
        <v>394.5899009569124</v>
      </c>
      <c r="R99" s="24">
        <f>Pernambuco!$D42</f>
        <v>973.46135210006344</v>
      </c>
      <c r="S99" s="24">
        <f>'SE Brazil'!D21</f>
        <v>276.21293066983867</v>
      </c>
      <c r="T99" s="24"/>
      <c r="U99" s="24"/>
      <c r="V99" s="23">
        <v>130</v>
      </c>
      <c r="W99" s="24">
        <f>'Port(Span)'!Q101</f>
        <v>0</v>
      </c>
      <c r="X99" s="35">
        <f t="shared" si="3"/>
        <v>4776.2641837268147</v>
      </c>
      <c r="Y99" s="21"/>
      <c r="Z99" s="76"/>
      <c r="AA99" s="76"/>
      <c r="AB99" s="76"/>
      <c r="AC99" s="76"/>
    </row>
    <row r="100" spans="1:29">
      <c r="A100" s="38">
        <v>1597</v>
      </c>
      <c r="B100" s="24">
        <f>'Port(Span)'!I102</f>
        <v>4288.5714285714284</v>
      </c>
      <c r="C100" s="24">
        <f>'Port(Span)'!M102</f>
        <v>0</v>
      </c>
      <c r="D100" s="24"/>
      <c r="E100" s="24">
        <f>Bahia!H22</f>
        <v>505.80854621721483</v>
      </c>
      <c r="F100" s="24">
        <f>Pernambuco!$H43</f>
        <v>1236.7362925406496</v>
      </c>
      <c r="G100" s="24">
        <f>'SE Brazil'!H22</f>
        <v>354.06598235205036</v>
      </c>
      <c r="H100" s="24"/>
      <c r="I100" s="24"/>
      <c r="J100" s="23"/>
      <c r="K100" s="24">
        <f>'Port(Span)'!P102</f>
        <v>0</v>
      </c>
      <c r="L100" s="35">
        <f t="shared" si="2"/>
        <v>6385.1822496813429</v>
      </c>
      <c r="M100" s="21"/>
      <c r="N100" s="24">
        <f>'Port(Span)'!J102</f>
        <v>3002</v>
      </c>
      <c r="O100" s="24">
        <f>'Port(Span)'!N102</f>
        <v>0</v>
      </c>
      <c r="P100" s="24"/>
      <c r="Q100" s="24">
        <f>Bahia!D22</f>
        <v>429.93726428463259</v>
      </c>
      <c r="R100" s="24">
        <f>Pernambuco!$D43</f>
        <v>1038.8584857341457</v>
      </c>
      <c r="S100" s="24">
        <f>'SE Brazil'!D22</f>
        <v>300.95608499924282</v>
      </c>
      <c r="T100" s="24"/>
      <c r="U100" s="24"/>
      <c r="V100" s="23"/>
      <c r="W100" s="24">
        <f>'Port(Span)'!Q102</f>
        <v>0</v>
      </c>
      <c r="X100" s="35">
        <f t="shared" si="3"/>
        <v>4771.7518350180217</v>
      </c>
      <c r="Y100" s="21"/>
      <c r="Z100" s="76"/>
      <c r="AA100" s="76"/>
      <c r="AB100" s="76"/>
      <c r="AC100" s="76"/>
    </row>
    <row r="101" spans="1:29">
      <c r="A101" s="38">
        <v>1598</v>
      </c>
      <c r="B101" s="24">
        <f>'Port(Span)'!I103</f>
        <v>4288.5714285714284</v>
      </c>
      <c r="C101" s="24">
        <f>'Port(Span)'!M103</f>
        <v>0</v>
      </c>
      <c r="D101" s="24"/>
      <c r="E101" s="24">
        <f>Bahia!H23</f>
        <v>551.11887578735286</v>
      </c>
      <c r="F101" s="24">
        <f>Pernambuco!$H44</f>
        <v>1319.8202366735304</v>
      </c>
      <c r="G101" s="24">
        <f>'SE Brazil'!H23</f>
        <v>385.78321305114696</v>
      </c>
      <c r="H101" s="24"/>
      <c r="I101" s="24"/>
      <c r="J101" s="23"/>
      <c r="K101" s="24">
        <f>'Port(Span)'!P103</f>
        <v>0</v>
      </c>
      <c r="L101" s="35">
        <f t="shared" si="2"/>
        <v>6545.2937540834582</v>
      </c>
      <c r="M101" s="21"/>
      <c r="N101" s="24">
        <f>'Port(Span)'!J103</f>
        <v>3002</v>
      </c>
      <c r="O101" s="24">
        <f>'Port(Span)'!N103</f>
        <v>0</v>
      </c>
      <c r="P101" s="24"/>
      <c r="Q101" s="24">
        <f>Bahia!D23</f>
        <v>468.45104441924997</v>
      </c>
      <c r="R101" s="24">
        <f>Pernambuco!$D44</f>
        <v>1108.6489988057656</v>
      </c>
      <c r="S101" s="24">
        <f>'SE Brazil'!D23</f>
        <v>327.91573109347496</v>
      </c>
      <c r="T101" s="24"/>
      <c r="U101" s="24"/>
      <c r="V101" s="23"/>
      <c r="W101" s="24">
        <f>'Port(Span)'!Q103</f>
        <v>0</v>
      </c>
      <c r="X101" s="35">
        <f t="shared" si="3"/>
        <v>4907.0157743184909</v>
      </c>
      <c r="Y101" s="21"/>
      <c r="Z101" s="76"/>
      <c r="AA101" s="76"/>
      <c r="AB101" s="76"/>
      <c r="AC101" s="76"/>
    </row>
    <row r="102" spans="1:29">
      <c r="A102" s="38">
        <v>1599</v>
      </c>
      <c r="B102" s="24">
        <f>'Port(Span)'!I104</f>
        <v>4288.5714285714284</v>
      </c>
      <c r="C102" s="24">
        <f>'Port(Span)'!M104</f>
        <v>0</v>
      </c>
      <c r="D102" s="24"/>
      <c r="E102" s="24">
        <f>Bahia!H24</f>
        <v>600.48810468038391</v>
      </c>
      <c r="F102" s="24">
        <f>Pernambuco!$H45</f>
        <v>1408.4857601732585</v>
      </c>
      <c r="G102" s="24">
        <f>'SE Brazil'!H24</f>
        <v>420.34167327626869</v>
      </c>
      <c r="H102" s="24"/>
      <c r="I102" s="24"/>
      <c r="J102" s="23"/>
      <c r="K102" s="24">
        <f>'Port(Span)'!P104</f>
        <v>0</v>
      </c>
      <c r="L102" s="35">
        <f t="shared" si="2"/>
        <v>6717.8869667013396</v>
      </c>
      <c r="M102" s="21"/>
      <c r="N102" s="24">
        <f>'Port(Span)'!J104</f>
        <v>3002</v>
      </c>
      <c r="O102" s="24">
        <f>'Port(Span)'!N104</f>
        <v>0</v>
      </c>
      <c r="P102" s="24"/>
      <c r="Q102" s="24">
        <f>Bahia!D24</f>
        <v>510.41488897832636</v>
      </c>
      <c r="R102" s="24">
        <f>Pernambuco!$D45</f>
        <v>1183.128038545537</v>
      </c>
      <c r="S102" s="24">
        <f>'SE Brazil'!D24</f>
        <v>357.29042228482842</v>
      </c>
      <c r="T102" s="24"/>
      <c r="U102" s="24"/>
      <c r="V102" s="23"/>
      <c r="W102" s="24">
        <f>'Port(Span)'!Q104</f>
        <v>0</v>
      </c>
      <c r="X102" s="35">
        <f t="shared" si="3"/>
        <v>5052.8333498086922</v>
      </c>
      <c r="Y102" s="21"/>
      <c r="Z102" s="76"/>
      <c r="AA102" s="76"/>
      <c r="AB102" s="76"/>
      <c r="AC102" s="76"/>
    </row>
    <row r="103" spans="1:29">
      <c r="A103" s="38">
        <v>1600</v>
      </c>
      <c r="B103" s="24">
        <f>'Port(Span)'!I105</f>
        <v>4288.5714285714284</v>
      </c>
      <c r="C103" s="24">
        <f>'Port(Span)'!M105</f>
        <v>0</v>
      </c>
      <c r="D103" s="24"/>
      <c r="E103" s="24">
        <f>Bahia!H25</f>
        <v>654.27982909765274</v>
      </c>
      <c r="F103" s="24">
        <f>Pernambuco!$H46</f>
        <v>1503.1078335416978</v>
      </c>
      <c r="G103" s="24">
        <f>'SE Brazil'!H25</f>
        <v>457.99588036835689</v>
      </c>
      <c r="H103" s="24"/>
      <c r="I103" s="24"/>
      <c r="J103" s="23"/>
      <c r="K103" s="24">
        <f>'Port(Span)'!P105</f>
        <v>0</v>
      </c>
      <c r="L103" s="35">
        <f t="shared" si="2"/>
        <v>6903.9549715791354</v>
      </c>
      <c r="M103" s="21"/>
      <c r="N103" s="24">
        <f>'Port(Span)'!J105</f>
        <v>3002</v>
      </c>
      <c r="O103" s="24">
        <f>'Port(Span)'!N105</f>
        <v>0</v>
      </c>
      <c r="P103" s="24"/>
      <c r="Q103" s="24">
        <f>Bahia!D25</f>
        <v>556.13785473300481</v>
      </c>
      <c r="R103" s="24">
        <f>Pernambuco!$D46</f>
        <v>1262.6105801750261</v>
      </c>
      <c r="S103" s="24">
        <f>'SE Brazil'!D25</f>
        <v>389.29649831310337</v>
      </c>
      <c r="T103" s="24"/>
      <c r="U103" s="24"/>
      <c r="V103" s="23"/>
      <c r="W103" s="24">
        <f>'Port(Span)'!Q105</f>
        <v>0</v>
      </c>
      <c r="X103" s="35">
        <f t="shared" si="3"/>
        <v>5210.0449332211347</v>
      </c>
      <c r="Y103" s="21"/>
      <c r="Z103" s="76"/>
      <c r="AA103" s="76"/>
      <c r="AB103" s="76"/>
      <c r="AC103" s="76"/>
    </row>
    <row r="104" spans="1:29">
      <c r="A104" s="38">
        <v>1601</v>
      </c>
      <c r="B104" s="24">
        <f>'Port(Span)'!I106</f>
        <v>1904.4285714285713</v>
      </c>
      <c r="C104" s="24">
        <f>'Port(Span)'!M106</f>
        <v>0</v>
      </c>
      <c r="D104" s="24"/>
      <c r="E104" s="24">
        <f>Bahia!H26</f>
        <v>712.89021618822051</v>
      </c>
      <c r="F104" s="24">
        <f>Pernambuco!$H47</f>
        <v>1604.0866177990292</v>
      </c>
      <c r="G104" s="24">
        <f>'SE Brazil'!H26</f>
        <v>499.02315133175432</v>
      </c>
      <c r="H104" s="24"/>
      <c r="I104" s="24"/>
      <c r="J104" s="23"/>
      <c r="K104" s="24">
        <f>'Port(Span)'!P106</f>
        <v>0</v>
      </c>
      <c r="L104" s="35">
        <f t="shared" si="2"/>
        <v>4720.4285567475745</v>
      </c>
      <c r="M104" s="21"/>
      <c r="N104" s="24">
        <f>'Port(Span)'!J106</f>
        <v>1333.1</v>
      </c>
      <c r="O104" s="24">
        <f>'Port(Span)'!N106</f>
        <v>0</v>
      </c>
      <c r="P104" s="24"/>
      <c r="Q104" s="24">
        <f>Bahia!D26</f>
        <v>605.95668375998741</v>
      </c>
      <c r="R104" s="24">
        <f>Pernambuco!$D47</f>
        <v>1347.4327589511845</v>
      </c>
      <c r="S104" s="24">
        <f>'SE Brazil'!D26</f>
        <v>424.16967863199119</v>
      </c>
      <c r="T104" s="24"/>
      <c r="U104" s="24"/>
      <c r="V104" s="23"/>
      <c r="W104" s="24">
        <f>'Port(Span)'!Q106</f>
        <v>0</v>
      </c>
      <c r="X104" s="35">
        <f t="shared" si="3"/>
        <v>3710.659121343163</v>
      </c>
      <c r="Y104" s="21"/>
      <c r="Z104" s="76"/>
      <c r="AA104" s="76"/>
      <c r="AB104" s="76"/>
      <c r="AC104" s="76"/>
    </row>
    <row r="105" spans="1:29">
      <c r="A105" s="38">
        <v>1602</v>
      </c>
      <c r="B105" s="24">
        <f>'Port(Span)'!I107</f>
        <v>1904.4285714285713</v>
      </c>
      <c r="C105" s="24">
        <f>'Port(Span)'!M107</f>
        <v>0</v>
      </c>
      <c r="D105" s="24"/>
      <c r="E105" s="24">
        <f>Bahia!H27</f>
        <v>776.75092175436134</v>
      </c>
      <c r="F105" s="24">
        <f>Pernambuco!$H48</f>
        <v>1711.8491567827682</v>
      </c>
      <c r="G105" s="24">
        <f>'SE Brazil'!H27</f>
        <v>543.72564522805294</v>
      </c>
      <c r="H105" s="24"/>
      <c r="I105" s="24"/>
      <c r="J105" s="23"/>
      <c r="K105" s="24">
        <f>'Port(Span)'!P107</f>
        <v>0</v>
      </c>
      <c r="L105" s="35">
        <f t="shared" si="2"/>
        <v>4936.7542951937539</v>
      </c>
      <c r="M105" s="21"/>
      <c r="N105" s="24">
        <f>'Port(Span)'!J107</f>
        <v>1333.1</v>
      </c>
      <c r="O105" s="24">
        <f>'Port(Span)'!N107</f>
        <v>0</v>
      </c>
      <c r="P105" s="24"/>
      <c r="Q105" s="24">
        <f>Bahia!D27</f>
        <v>660.23828349120708</v>
      </c>
      <c r="R105" s="24">
        <f>Pernambuco!$D48</f>
        <v>1437.9532916975252</v>
      </c>
      <c r="S105" s="24">
        <f>'SE Brazil'!D27</f>
        <v>462.16679844384493</v>
      </c>
      <c r="T105" s="24"/>
      <c r="U105" s="24"/>
      <c r="V105" s="23"/>
      <c r="W105" s="24">
        <f>'Port(Span)'!Q107</f>
        <v>0</v>
      </c>
      <c r="X105" s="35">
        <f t="shared" si="3"/>
        <v>3893.4583736325771</v>
      </c>
      <c r="Y105" s="21"/>
      <c r="Z105" s="76"/>
      <c r="AA105" s="76"/>
      <c r="AB105" s="76"/>
      <c r="AC105" s="76"/>
    </row>
    <row r="106" spans="1:29">
      <c r="A106" s="38">
        <v>1603</v>
      </c>
      <c r="B106" s="24">
        <f>'Port(Span)'!I108</f>
        <v>1904.4285714285713</v>
      </c>
      <c r="C106" s="24">
        <f>'Port(Span)'!M108</f>
        <v>0</v>
      </c>
      <c r="D106" s="24"/>
      <c r="E106" s="24">
        <f>Bahia!H28</f>
        <v>846.33226932511707</v>
      </c>
      <c r="F106" s="24">
        <f>Pernambuco!$H49</f>
        <v>1826.8511831354344</v>
      </c>
      <c r="G106" s="24">
        <f>'SE Brazil'!H28</f>
        <v>592.43258852758186</v>
      </c>
      <c r="H106" s="24"/>
      <c r="I106" s="24"/>
      <c r="J106" s="23"/>
      <c r="K106" s="24">
        <f>'Port(Span)'!P108</f>
        <v>0</v>
      </c>
      <c r="L106" s="35">
        <f t="shared" si="2"/>
        <v>5170.0446124167047</v>
      </c>
      <c r="M106" s="21"/>
      <c r="N106" s="24">
        <f>'Port(Span)'!J108</f>
        <v>1333.1</v>
      </c>
      <c r="O106" s="24">
        <f>'Port(Span)'!N108</f>
        <v>0</v>
      </c>
      <c r="P106" s="24"/>
      <c r="Q106" s="24">
        <f>Bahia!D28</f>
        <v>719.38242892634946</v>
      </c>
      <c r="R106" s="24">
        <f>Pernambuco!$D49</f>
        <v>1534.5549938337649</v>
      </c>
      <c r="S106" s="24">
        <f>'SE Brazil'!D28</f>
        <v>503.56770024844457</v>
      </c>
      <c r="T106" s="24"/>
      <c r="U106" s="24"/>
      <c r="V106" s="23"/>
      <c r="W106" s="24">
        <f>'Port(Span)'!Q108</f>
        <v>0</v>
      </c>
      <c r="X106" s="35">
        <f t="shared" si="3"/>
        <v>4090.6051230085586</v>
      </c>
      <c r="Y106" s="21"/>
      <c r="Z106" s="76"/>
      <c r="AA106" s="76"/>
      <c r="AB106" s="76"/>
      <c r="AC106" s="76"/>
    </row>
    <row r="107" spans="1:29">
      <c r="A107" s="38">
        <v>1604</v>
      </c>
      <c r="B107" s="24">
        <f>'Port(Span)'!I109</f>
        <v>1904.4285714285713</v>
      </c>
      <c r="C107" s="24">
        <f>'Port(Span)'!M109</f>
        <v>0</v>
      </c>
      <c r="D107" s="24"/>
      <c r="E107" s="24">
        <f>Bahia!H29</f>
        <v>922.14671401126111</v>
      </c>
      <c r="F107" s="24">
        <f>Pernambuco!$H50</f>
        <v>1949.5790456184729</v>
      </c>
      <c r="G107" s="24">
        <f>'SE Brazil'!H29</f>
        <v>645.50269980788278</v>
      </c>
      <c r="H107" s="24"/>
      <c r="I107" s="24"/>
      <c r="J107" s="23"/>
      <c r="K107" s="24">
        <f>'Port(Span)'!P109</f>
        <v>0</v>
      </c>
      <c r="L107" s="35">
        <f t="shared" si="2"/>
        <v>5421.6570308661885</v>
      </c>
      <c r="M107" s="21"/>
      <c r="N107" s="24">
        <f>'Port(Span)'!J109</f>
        <v>1333.1</v>
      </c>
      <c r="O107" s="24">
        <f>'Port(Span)'!N109</f>
        <v>0</v>
      </c>
      <c r="P107" s="24"/>
      <c r="Q107" s="24">
        <f>Bahia!D29</f>
        <v>783.82470690957189</v>
      </c>
      <c r="R107" s="24">
        <f>Pernambuco!$D50</f>
        <v>1637.6463983195172</v>
      </c>
      <c r="S107" s="24">
        <f>'SE Brazil'!D29</f>
        <v>548.6772948367003</v>
      </c>
      <c r="T107" s="24"/>
      <c r="U107" s="24"/>
      <c r="V107" s="23"/>
      <c r="W107" s="24">
        <f>'Port(Span)'!Q109</f>
        <v>0</v>
      </c>
      <c r="X107" s="35">
        <f t="shared" si="3"/>
        <v>4303.2484000657896</v>
      </c>
      <c r="Y107" s="21"/>
      <c r="Z107" s="76"/>
      <c r="AA107" s="76"/>
      <c r="AB107" s="76"/>
      <c r="AC107" s="76"/>
    </row>
    <row r="108" spans="1:29">
      <c r="A108" s="38">
        <v>1605</v>
      </c>
      <c r="B108" s="24">
        <f>'Port(Span)'!I110</f>
        <v>1904.4285714285713</v>
      </c>
      <c r="C108" s="24">
        <f>'Port(Span)'!M110</f>
        <v>0</v>
      </c>
      <c r="D108" s="24"/>
      <c r="E108" s="24">
        <f>Bahia!H30</f>
        <v>1004.7526166523899</v>
      </c>
      <c r="F108" s="24">
        <f>Pernambuco!$H51</f>
        <v>2080.551765903122</v>
      </c>
      <c r="G108" s="24">
        <f>'SE Brazil'!H30</f>
        <v>703.32683165667288</v>
      </c>
      <c r="H108" s="24"/>
      <c r="I108" s="24"/>
      <c r="J108" s="23"/>
      <c r="K108" s="24">
        <f>'Port(Span)'!P110</f>
        <v>0</v>
      </c>
      <c r="L108" s="35">
        <f t="shared" si="2"/>
        <v>5693.0597856407558</v>
      </c>
      <c r="M108" s="21"/>
      <c r="N108" s="24">
        <f>'Port(Span)'!J110</f>
        <v>1333.1</v>
      </c>
      <c r="O108" s="24">
        <f>'Port(Span)'!N110</f>
        <v>0</v>
      </c>
      <c r="P108" s="24"/>
      <c r="Q108" s="24">
        <f>Bahia!D30</f>
        <v>854.03972415453131</v>
      </c>
      <c r="R108" s="24">
        <f>Pernambuco!$D51</f>
        <v>1747.6634833586224</v>
      </c>
      <c r="S108" s="24">
        <f>'SE Brazil'!D30</f>
        <v>597.82780690817185</v>
      </c>
      <c r="T108" s="24"/>
      <c r="U108" s="24"/>
      <c r="V108" s="23"/>
      <c r="W108" s="24">
        <f>'Port(Span)'!Q110</f>
        <v>0</v>
      </c>
      <c r="X108" s="35">
        <f t="shared" si="3"/>
        <v>4532.6310144213248</v>
      </c>
      <c r="Y108" s="21"/>
      <c r="Z108" s="76"/>
      <c r="AA108" s="76"/>
      <c r="AB108" s="76"/>
      <c r="AC108" s="76"/>
    </row>
    <row r="109" spans="1:29">
      <c r="A109" s="38">
        <v>1606</v>
      </c>
      <c r="B109" s="24">
        <f>'Port(Span)'!I111</f>
        <v>3161.8571428571431</v>
      </c>
      <c r="C109" s="24">
        <f>'Port(Span)'!M111</f>
        <v>0</v>
      </c>
      <c r="D109" s="24"/>
      <c r="E109" s="24">
        <f>Bahia!H31</f>
        <v>1094.7583560521109</v>
      </c>
      <c r="F109" s="24">
        <f>Pernambuco!$H52</f>
        <v>2220.3232335364937</v>
      </c>
      <c r="G109" s="24">
        <f>'SE Brazil'!H31</f>
        <v>766.33084923647755</v>
      </c>
      <c r="H109" s="24"/>
      <c r="I109" s="24"/>
      <c r="J109" s="23"/>
      <c r="K109" s="24">
        <f>'Port(Span)'!P111</f>
        <v>0</v>
      </c>
      <c r="L109" s="35">
        <f t="shared" si="2"/>
        <v>7243.2695816822252</v>
      </c>
      <c r="M109" s="21"/>
      <c r="N109" s="24">
        <f>'Port(Span)'!J111</f>
        <v>2213.3000000000002</v>
      </c>
      <c r="O109" s="24">
        <f>'Port(Span)'!N111</f>
        <v>0</v>
      </c>
      <c r="P109" s="24"/>
      <c r="Q109" s="24">
        <f>Bahia!D31</f>
        <v>930.54460264429417</v>
      </c>
      <c r="R109" s="24">
        <f>Pernambuco!$D52</f>
        <v>1865.0715161706548</v>
      </c>
      <c r="S109" s="24">
        <f>'SE Brazil'!D31</f>
        <v>651.38122185100588</v>
      </c>
      <c r="T109" s="24"/>
      <c r="U109" s="24"/>
      <c r="V109" s="23"/>
      <c r="W109" s="24">
        <f>'Port(Span)'!Q111</f>
        <v>0</v>
      </c>
      <c r="X109" s="35">
        <f t="shared" si="3"/>
        <v>5660.2973406659548</v>
      </c>
      <c r="Y109" s="21"/>
      <c r="Z109" s="76"/>
      <c r="AA109" s="76"/>
      <c r="AB109" s="76"/>
      <c r="AC109" s="76"/>
    </row>
    <row r="110" spans="1:29">
      <c r="A110" s="38">
        <v>1607</v>
      </c>
      <c r="B110" s="24">
        <f>'Port(Span)'!I112</f>
        <v>3161.8571428571431</v>
      </c>
      <c r="C110" s="110">
        <f>'Port(Span)'!M112</f>
        <v>136.61971830985917</v>
      </c>
      <c r="D110" s="24"/>
      <c r="E110" s="24">
        <f>Bahia!H32</f>
        <v>1192.826809587259</v>
      </c>
      <c r="F110" s="24">
        <f>Pernambuco!$H53</f>
        <v>2369.4845483654758</v>
      </c>
      <c r="G110" s="24">
        <f>'SE Brazil'!H32</f>
        <v>834.97876671108133</v>
      </c>
      <c r="H110" s="24"/>
      <c r="I110" s="24"/>
      <c r="J110" s="23"/>
      <c r="K110" s="24">
        <f>'Port(Span)'!P112</f>
        <v>0</v>
      </c>
      <c r="L110" s="35">
        <f t="shared" si="2"/>
        <v>7695.7669858308182</v>
      </c>
      <c r="M110" s="21"/>
      <c r="N110" s="24">
        <f>'Port(Span)'!J112</f>
        <v>2213.3000000000002</v>
      </c>
      <c r="O110" s="110">
        <f>'Port(Span)'!N112</f>
        <v>97</v>
      </c>
      <c r="P110" s="24"/>
      <c r="Q110" s="24">
        <f>Bahia!D32</f>
        <v>1013.9027881491701</v>
      </c>
      <c r="R110" s="24">
        <f>Pernambuco!$D53</f>
        <v>1990.3670206269994</v>
      </c>
      <c r="S110" s="24">
        <f>'SE Brazil'!D32</f>
        <v>709.73195170441898</v>
      </c>
      <c r="T110" s="24"/>
      <c r="U110" s="24"/>
      <c r="V110" s="23"/>
      <c r="W110" s="24">
        <f>'Port(Span)'!Q112</f>
        <v>0</v>
      </c>
      <c r="X110" s="35">
        <f t="shared" si="3"/>
        <v>6024.3017604805891</v>
      </c>
      <c r="Y110" s="21"/>
      <c r="Z110" s="76"/>
      <c r="AA110" s="76"/>
      <c r="AB110" s="76"/>
      <c r="AC110" s="76"/>
    </row>
    <row r="111" spans="1:29">
      <c r="A111" s="38">
        <v>1608</v>
      </c>
      <c r="B111" s="24">
        <f>'Port(Span)'!I113</f>
        <v>3161.8571428571431</v>
      </c>
      <c r="C111" s="24">
        <f>'Port(Span)'!M113</f>
        <v>0</v>
      </c>
      <c r="D111" s="24"/>
      <c r="E111" s="24">
        <f>Bahia!H33</f>
        <v>1299.6802351900858</v>
      </c>
      <c r="F111" s="24">
        <f>Pernambuco!$H54</f>
        <v>2528.6665203246685</v>
      </c>
      <c r="G111" s="24">
        <f>'SE Brazil'!H33</f>
        <v>909.77616463306003</v>
      </c>
      <c r="H111" s="24"/>
      <c r="I111" s="24"/>
      <c r="J111" s="23"/>
      <c r="K111" s="24">
        <f>'Port(Span)'!P113</f>
        <v>0</v>
      </c>
      <c r="L111" s="35">
        <f t="shared" si="2"/>
        <v>7899.9800630049576</v>
      </c>
      <c r="M111" s="21"/>
      <c r="N111" s="24">
        <f>'Port(Span)'!J113</f>
        <v>2213.3000000000002</v>
      </c>
      <c r="O111" s="24">
        <f>'Port(Span)'!N113</f>
        <v>0</v>
      </c>
      <c r="P111" s="24"/>
      <c r="Q111" s="24">
        <f>Bahia!D33</f>
        <v>1104.7281999115728</v>
      </c>
      <c r="R111" s="24">
        <f>Pernambuco!$D54</f>
        <v>2124.0798770727215</v>
      </c>
      <c r="S111" s="24">
        <f>'SE Brazil'!D33</f>
        <v>773.30973993810096</v>
      </c>
      <c r="T111" s="24"/>
      <c r="U111" s="24"/>
      <c r="V111" s="23"/>
      <c r="W111" s="24">
        <f>'Port(Span)'!Q113</f>
        <v>0</v>
      </c>
      <c r="X111" s="35">
        <f t="shared" si="3"/>
        <v>6215.417816922396</v>
      </c>
      <c r="Y111" s="21"/>
      <c r="Z111" s="76"/>
      <c r="AA111" s="76"/>
      <c r="AB111" s="76"/>
      <c r="AC111" s="76"/>
    </row>
    <row r="112" spans="1:29">
      <c r="A112" s="38">
        <v>1609</v>
      </c>
      <c r="B112" s="24">
        <f>'Port(Span)'!I114</f>
        <v>3161.8571428571431</v>
      </c>
      <c r="C112" s="24">
        <f>'Port(Span)'!M114</f>
        <v>0</v>
      </c>
      <c r="D112" s="24"/>
      <c r="E112" s="24">
        <f>Bahia!H34</f>
        <v>1416.1055906584136</v>
      </c>
      <c r="F112" s="24">
        <f>Pernambuco!$H55</f>
        <v>2698.54233716008</v>
      </c>
      <c r="G112" s="24">
        <f>'SE Brazil'!H34</f>
        <v>991.27391346088939</v>
      </c>
      <c r="H112" s="24"/>
      <c r="I112" s="24"/>
      <c r="J112" s="23"/>
      <c r="K112" s="24">
        <f>'Port(Span)'!P114</f>
        <v>0</v>
      </c>
      <c r="L112" s="35">
        <f t="shared" si="2"/>
        <v>8267.7789841365266</v>
      </c>
      <c r="M112" s="21"/>
      <c r="N112" s="24">
        <f>'Port(Span)'!J114</f>
        <v>2213.3000000000002</v>
      </c>
      <c r="O112" s="24">
        <f>'Port(Span)'!N114</f>
        <v>0</v>
      </c>
      <c r="P112" s="24"/>
      <c r="Q112" s="24">
        <f>Bahia!D34</f>
        <v>1203.6897520596515</v>
      </c>
      <c r="R112" s="24">
        <f>Pernambuco!$D55</f>
        <v>2266.7755632144672</v>
      </c>
      <c r="S112" s="24">
        <f>'SE Brazil'!D34</f>
        <v>842.58282644175597</v>
      </c>
      <c r="T112" s="24"/>
      <c r="U112" s="24"/>
      <c r="V112" s="23"/>
      <c r="W112" s="24">
        <f>'Port(Span)'!Q114</f>
        <v>0</v>
      </c>
      <c r="X112" s="35">
        <f t="shared" si="3"/>
        <v>6526.3481417158746</v>
      </c>
      <c r="Y112" s="21"/>
      <c r="Z112" s="76"/>
      <c r="AA112" s="76"/>
      <c r="AB112" s="76"/>
      <c r="AC112" s="76"/>
    </row>
    <row r="113" spans="1:29">
      <c r="A113" s="38">
        <v>1610</v>
      </c>
      <c r="B113" s="24">
        <f>'Port(Span)'!I115</f>
        <v>3161.8571428571431</v>
      </c>
      <c r="C113" s="24">
        <f>'Port(Span)'!M115</f>
        <v>0</v>
      </c>
      <c r="D113" s="24"/>
      <c r="E113" s="24">
        <f>Bahia!H35</f>
        <v>1542.9603294695942</v>
      </c>
      <c r="F113" s="24">
        <f>Pernambuco!$H56</f>
        <v>2879.8304113704944</v>
      </c>
      <c r="G113" s="24">
        <f>'SE Brazil'!H35</f>
        <v>1080.0722306287159</v>
      </c>
      <c r="H113" s="24"/>
      <c r="I113" s="24"/>
      <c r="J113" s="23"/>
      <c r="K113" s="24">
        <f>'Port(Span)'!P115</f>
        <v>0</v>
      </c>
      <c r="L113" s="35">
        <f t="shared" si="2"/>
        <v>8664.7201143259481</v>
      </c>
      <c r="M113" s="21"/>
      <c r="N113" s="24">
        <f>'Port(Span)'!J115</f>
        <v>2213.3000000000002</v>
      </c>
      <c r="O113" s="24">
        <f>'Port(Span)'!N115</f>
        <v>0</v>
      </c>
      <c r="P113" s="24"/>
      <c r="Q113" s="24">
        <f>Bahia!D35</f>
        <v>1311.5162800491551</v>
      </c>
      <c r="R113" s="24">
        <f>Pernambuco!$D56</f>
        <v>2419.0575455512153</v>
      </c>
      <c r="S113" s="24">
        <f>'SE Brazil'!D35</f>
        <v>918.06139603440852</v>
      </c>
      <c r="T113" s="24"/>
      <c r="U113" s="24"/>
      <c r="V113" s="23"/>
      <c r="W113" s="24">
        <f>'Port(Span)'!Q115</f>
        <v>0</v>
      </c>
      <c r="X113" s="35">
        <f t="shared" si="3"/>
        <v>6861.9352216347797</v>
      </c>
      <c r="Y113" s="21"/>
      <c r="Z113" s="76"/>
      <c r="AA113" s="76"/>
      <c r="AB113" s="76"/>
      <c r="AC113" s="76"/>
    </row>
    <row r="114" spans="1:29">
      <c r="A114" s="38">
        <v>1611</v>
      </c>
      <c r="B114" s="24">
        <f>'Port(Span)'!I116</f>
        <v>1044.8571428571429</v>
      </c>
      <c r="C114" s="24">
        <f>'Port(Span)'!M116</f>
        <v>0</v>
      </c>
      <c r="D114" s="24"/>
      <c r="E114" s="24">
        <f>Bahia!H36</f>
        <v>1681.1787157834804</v>
      </c>
      <c r="F114" s="24">
        <f>Pernambuco!$H57</f>
        <v>3073.2974184063642</v>
      </c>
      <c r="G114" s="24">
        <f>'SE Brazil'!H36</f>
        <v>1176.8251010484362</v>
      </c>
      <c r="H114" s="24"/>
      <c r="I114" s="24"/>
      <c r="J114" s="23"/>
      <c r="K114" s="24">
        <f>'Port(Span)'!P116</f>
        <v>0</v>
      </c>
      <c r="L114" s="35">
        <f t="shared" si="2"/>
        <v>6976.1583780954243</v>
      </c>
      <c r="M114" s="21"/>
      <c r="N114" s="24">
        <f>'Port(Span)'!J116</f>
        <v>731.4</v>
      </c>
      <c r="O114" s="24">
        <f>'Port(Span)'!N116</f>
        <v>0</v>
      </c>
      <c r="P114" s="24"/>
      <c r="Q114" s="24">
        <f>Bahia!D36</f>
        <v>1429.0019084159583</v>
      </c>
      <c r="R114" s="24">
        <f>Pernambuco!$D57</f>
        <v>2581.569831461346</v>
      </c>
      <c r="S114" s="24">
        <f>'SE Brazil'!D36</f>
        <v>1000.3013358911708</v>
      </c>
      <c r="T114" s="24"/>
      <c r="U114" s="24"/>
      <c r="V114" s="23"/>
      <c r="W114" s="24">
        <f>'Port(Span)'!Q116</f>
        <v>0</v>
      </c>
      <c r="X114" s="35">
        <f t="shared" si="3"/>
        <v>5742.2730757684749</v>
      </c>
      <c r="Y114" s="21"/>
      <c r="Z114" s="76"/>
      <c r="AA114" s="76"/>
      <c r="AB114" s="76"/>
      <c r="AC114" s="76"/>
    </row>
    <row r="115" spans="1:29">
      <c r="A115" s="38">
        <v>1612</v>
      </c>
      <c r="B115" s="24">
        <f>'Port(Span)'!I117</f>
        <v>1044.8571428571429</v>
      </c>
      <c r="C115" s="24">
        <f>'Port(Span)'!M117</f>
        <v>0</v>
      </c>
      <c r="D115" s="24"/>
      <c r="E115" s="24">
        <f>Bahia!H37</f>
        <v>1831.7787051433645</v>
      </c>
      <c r="F115" s="24">
        <f>Pernambuco!$H58</f>
        <v>3279.7615389749039</v>
      </c>
      <c r="G115" s="24">
        <f>'SE Brazil'!H37</f>
        <v>1282.2450936003552</v>
      </c>
      <c r="H115" s="24"/>
      <c r="I115" s="24"/>
      <c r="J115" s="23">
        <v>120</v>
      </c>
      <c r="K115" s="24">
        <f>'Port(Span)'!P117</f>
        <v>0</v>
      </c>
      <c r="L115" s="35">
        <f t="shared" si="2"/>
        <v>7558.642480575767</v>
      </c>
      <c r="M115" s="21"/>
      <c r="N115" s="24">
        <f>'Port(Span)'!J117</f>
        <v>731.4</v>
      </c>
      <c r="O115" s="24">
        <f>'Port(Span)'!N117</f>
        <v>0</v>
      </c>
      <c r="P115" s="24"/>
      <c r="Q115" s="24">
        <f>Bahia!D37</f>
        <v>1557.0118993718597</v>
      </c>
      <c r="R115" s="24">
        <f>Pernambuco!$D58</f>
        <v>2754.9996927389193</v>
      </c>
      <c r="S115" s="24">
        <f>'SE Brazil'!D37</f>
        <v>1089.9083295603018</v>
      </c>
      <c r="T115" s="24"/>
      <c r="U115" s="24"/>
      <c r="V115" s="23">
        <v>85.2</v>
      </c>
      <c r="W115" s="24">
        <f>'Port(Span)'!Q117</f>
        <v>0</v>
      </c>
      <c r="X115" s="35">
        <f t="shared" si="3"/>
        <v>6218.5199216710798</v>
      </c>
      <c r="Y115" s="21"/>
      <c r="Z115" s="76"/>
      <c r="AA115" s="76"/>
      <c r="AB115" s="76"/>
      <c r="AC115" s="76"/>
    </row>
    <row r="116" spans="1:29">
      <c r="A116" s="38">
        <v>1613</v>
      </c>
      <c r="B116" s="24">
        <f>'Port(Span)'!I118</f>
        <v>1044.8571428571429</v>
      </c>
      <c r="C116" s="24">
        <f>'Port(Span)'!M118</f>
        <v>0</v>
      </c>
      <c r="D116" s="24"/>
      <c r="E116" s="24">
        <f>Bahia!H38</f>
        <v>1995.869441550107</v>
      </c>
      <c r="F116" s="24">
        <f>Pernambuco!$H59</f>
        <v>3500.0959191632378</v>
      </c>
      <c r="G116" s="24">
        <f>'SE Brazil'!H38</f>
        <v>1397.1086090850749</v>
      </c>
      <c r="H116" s="24"/>
      <c r="I116" s="24"/>
      <c r="J116" s="23"/>
      <c r="K116" s="24">
        <f>'Port(Span)'!P118</f>
        <v>0</v>
      </c>
      <c r="L116" s="35">
        <f t="shared" si="2"/>
        <v>7937.9311126555622</v>
      </c>
      <c r="M116" s="21"/>
      <c r="N116" s="24">
        <f>'Port(Span)'!J118</f>
        <v>731.4</v>
      </c>
      <c r="O116" s="24">
        <f>'Port(Span)'!N118</f>
        <v>0</v>
      </c>
      <c r="P116" s="24"/>
      <c r="Q116" s="24">
        <f>Bahia!D38</f>
        <v>1696.4890253175909</v>
      </c>
      <c r="R116" s="24">
        <f>Pernambuco!$D59</f>
        <v>2940.0805720971198</v>
      </c>
      <c r="S116" s="24">
        <f>'SE Brazil'!D38</f>
        <v>1187.5423177223136</v>
      </c>
      <c r="T116" s="24"/>
      <c r="U116" s="24"/>
      <c r="V116" s="23"/>
      <c r="W116" s="24">
        <f>'Port(Span)'!Q118</f>
        <v>0</v>
      </c>
      <c r="X116" s="35">
        <f t="shared" si="3"/>
        <v>6555.5119151370245</v>
      </c>
      <c r="Y116" s="21"/>
      <c r="Z116" s="76"/>
      <c r="AA116" s="76"/>
      <c r="AB116" s="76"/>
      <c r="AC116" s="76"/>
    </row>
    <row r="117" spans="1:29">
      <c r="A117" s="38">
        <v>1614</v>
      </c>
      <c r="B117" s="24">
        <f>'Port(Span)'!I119</f>
        <v>1044.8571428571429</v>
      </c>
      <c r="C117" s="24">
        <f>'Port(Span)'!M119</f>
        <v>0</v>
      </c>
      <c r="D117" s="24"/>
      <c r="E117" s="24">
        <f>Bahia!H39</f>
        <v>2174.6594261241657</v>
      </c>
      <c r="F117" s="24">
        <f>Pernambuco!$H60</f>
        <v>3735.2323630126243</v>
      </c>
      <c r="G117" s="24">
        <f>'SE Brazil'!H39</f>
        <v>1522.2615982869158</v>
      </c>
      <c r="H117" s="24"/>
      <c r="I117" s="24"/>
      <c r="J117" s="23"/>
      <c r="K117" s="24">
        <f>'Port(Span)'!P119</f>
        <v>0</v>
      </c>
      <c r="L117" s="35">
        <f t="shared" si="2"/>
        <v>8477.0105302808479</v>
      </c>
      <c r="M117" s="89"/>
      <c r="N117" s="24">
        <f>'Port(Span)'!J119</f>
        <v>731.4</v>
      </c>
      <c r="O117" s="24">
        <f>'Port(Span)'!N119</f>
        <v>0</v>
      </c>
      <c r="P117" s="24"/>
      <c r="Q117" s="24">
        <f>Bahia!D39</f>
        <v>1848.4605122055407</v>
      </c>
      <c r="R117" s="24">
        <f>Pernambuco!$D60</f>
        <v>3137.5951849306043</v>
      </c>
      <c r="S117" s="24">
        <f>'SE Brazil'!D39</f>
        <v>1293.9223585438783</v>
      </c>
      <c r="T117" s="24"/>
      <c r="U117" s="24"/>
      <c r="V117" s="23"/>
      <c r="W117" s="24">
        <f>'Port(Span)'!Q119</f>
        <v>0</v>
      </c>
      <c r="X117" s="35">
        <f t="shared" si="3"/>
        <v>7011.3780556800239</v>
      </c>
      <c r="Y117" s="89"/>
      <c r="Z117" s="76"/>
      <c r="AA117" s="76"/>
      <c r="AB117" s="76"/>
      <c r="AC117" s="76"/>
    </row>
    <row r="118" spans="1:29">
      <c r="A118" s="38">
        <v>1615</v>
      </c>
      <c r="B118" s="24">
        <f>'Port(Span)'!I120</f>
        <v>1044.8571428571429</v>
      </c>
      <c r="C118" s="24">
        <f>'Port(Span)'!M120</f>
        <v>0</v>
      </c>
      <c r="D118" s="24"/>
      <c r="E118" s="24">
        <f>Bahia!H40</f>
        <v>2369.4654175163682</v>
      </c>
      <c r="F118" s="24">
        <f>Pernambuco!$H61</f>
        <v>3986.1652731598124</v>
      </c>
      <c r="G118" s="24">
        <f>'SE Brazil'!H40</f>
        <v>1658.6257922614577</v>
      </c>
      <c r="H118" s="24"/>
      <c r="I118" s="24"/>
      <c r="J118" s="23"/>
      <c r="K118" s="24">
        <f>'Port(Span)'!P120</f>
        <v>472</v>
      </c>
      <c r="L118" s="35">
        <f t="shared" si="2"/>
        <v>9059.1136257947801</v>
      </c>
      <c r="M118" s="89"/>
      <c r="N118" s="24">
        <f>'Port(Span)'!J120</f>
        <v>731.4</v>
      </c>
      <c r="O118" s="24">
        <f>'Port(Span)'!N120</f>
        <v>0</v>
      </c>
      <c r="P118" s="24"/>
      <c r="Q118" s="24">
        <f>Bahia!D40</f>
        <v>2014.045604888913</v>
      </c>
      <c r="R118" s="24">
        <f>Pernambuco!$D61</f>
        <v>3348.3788294542424</v>
      </c>
      <c r="S118" s="24">
        <f>'SE Brazil'!D40</f>
        <v>1409.831923422239</v>
      </c>
      <c r="T118" s="24"/>
      <c r="U118" s="24"/>
      <c r="V118" s="23"/>
      <c r="W118" s="24">
        <f>'Port(Span)'!Q120</f>
        <v>336</v>
      </c>
      <c r="X118" s="35">
        <f t="shared" si="3"/>
        <v>7503.6563577653942</v>
      </c>
      <c r="Y118" s="89"/>
      <c r="Z118" s="76"/>
      <c r="AA118" s="76"/>
      <c r="AB118" s="76"/>
      <c r="AC118" s="76"/>
    </row>
    <row r="119" spans="1:29" s="2" customFormat="1">
      <c r="A119" s="54">
        <v>1616</v>
      </c>
      <c r="B119" s="48">
        <f>'Port(Span)'!I121</f>
        <v>5150.8571428571431</v>
      </c>
      <c r="C119" s="48">
        <f>'Port(Span)'!M121</f>
        <v>0</v>
      </c>
      <c r="D119" s="48"/>
      <c r="E119" s="48">
        <f>Bahia!H41</f>
        <v>2581.7221296174848</v>
      </c>
      <c r="F119" s="48">
        <f>Pernambuco!$H62</f>
        <v>4253.9558562106886</v>
      </c>
      <c r="G119" s="48">
        <f>'SE Brazil'!H41</f>
        <v>1807.2054907322392</v>
      </c>
      <c r="H119" s="48"/>
      <c r="I119" s="48"/>
      <c r="J119" s="23"/>
      <c r="K119" s="48">
        <f>'Port(Span)'!P121</f>
        <v>437.55352112676059</v>
      </c>
      <c r="L119" s="35">
        <f t="shared" si="2"/>
        <v>13793.740619417556</v>
      </c>
      <c r="M119" s="116"/>
      <c r="N119" s="48">
        <f>'Port(Span)'!J121</f>
        <v>3605.6</v>
      </c>
      <c r="O119" s="48">
        <f>'Port(Span)'!N121</f>
        <v>0</v>
      </c>
      <c r="P119" s="48"/>
      <c r="Q119" s="48">
        <f>Bahia!D41</f>
        <v>2194.4638101748619</v>
      </c>
      <c r="R119" s="48">
        <f>Pernambuco!$D62</f>
        <v>3573.3229192169783</v>
      </c>
      <c r="S119" s="48">
        <f>'SE Brazil'!D41</f>
        <v>1536.1246671224033</v>
      </c>
      <c r="T119" s="48"/>
      <c r="U119" s="48"/>
      <c r="V119" s="23"/>
      <c r="W119" s="48">
        <f>'Port(Span)'!Q121</f>
        <v>172</v>
      </c>
      <c r="X119" s="35">
        <f t="shared" si="3"/>
        <v>10909.511396514245</v>
      </c>
      <c r="Y119" s="116"/>
      <c r="Z119" s="123"/>
      <c r="AA119" s="123"/>
      <c r="AB119" s="123"/>
      <c r="AC119" s="123"/>
    </row>
    <row r="120" spans="1:29">
      <c r="A120" s="38">
        <v>1617</v>
      </c>
      <c r="B120" s="24">
        <f>'Port(Span)'!I122</f>
        <v>5150.8571428571431</v>
      </c>
      <c r="C120" s="24">
        <f>'Port(Span)'!M122</f>
        <v>0</v>
      </c>
      <c r="D120" s="24"/>
      <c r="E120" s="24">
        <f>Bahia!H42</f>
        <v>2812.9927979886193</v>
      </c>
      <c r="F120" s="24">
        <f>Pernambuco!$H63</f>
        <v>4539.7366106309228</v>
      </c>
      <c r="G120" s="24">
        <f>'SE Brazil'!H42</f>
        <v>1969.0949585920334</v>
      </c>
      <c r="H120" s="24"/>
      <c r="I120" s="24"/>
      <c r="J120" s="23"/>
      <c r="K120" s="24">
        <f>'Port(Span)'!P122</f>
        <v>0</v>
      </c>
      <c r="L120" s="35">
        <f t="shared" si="2"/>
        <v>14472.681510068718</v>
      </c>
      <c r="M120" s="21"/>
      <c r="N120" s="24">
        <f>'Port(Span)'!J122</f>
        <v>3605.6</v>
      </c>
      <c r="O120" s="24">
        <f>'Port(Span)'!N122</f>
        <v>0</v>
      </c>
      <c r="P120" s="24"/>
      <c r="Q120" s="24">
        <f>Bahia!D42</f>
        <v>2391.0438782903261</v>
      </c>
      <c r="R120" s="24">
        <f>Pernambuco!$D63</f>
        <v>3813.3787529299748</v>
      </c>
      <c r="S120" s="24">
        <f>'SE Brazil'!D42</f>
        <v>1673.7307148032282</v>
      </c>
      <c r="T120" s="24"/>
      <c r="U120" s="24"/>
      <c r="V120" s="23"/>
      <c r="W120" s="24">
        <f>'Port(Span)'!Q122</f>
        <v>0</v>
      </c>
      <c r="X120" s="35">
        <f t="shared" si="3"/>
        <v>11483.75334602353</v>
      </c>
      <c r="Y120" s="21"/>
      <c r="Z120" s="76"/>
      <c r="AA120" s="76"/>
      <c r="AB120" s="76"/>
      <c r="AC120" s="76"/>
    </row>
    <row r="121" spans="1:29">
      <c r="A121" s="38">
        <v>1618</v>
      </c>
      <c r="B121" s="24">
        <f>'Port(Span)'!I123</f>
        <v>5150.8571428571431</v>
      </c>
      <c r="C121" s="24">
        <f>'Port(Span)'!M123</f>
        <v>0</v>
      </c>
      <c r="D121" s="24"/>
      <c r="E121" s="24">
        <f>Bahia!H43</f>
        <v>3064.9806928324392</v>
      </c>
      <c r="F121" s="24">
        <f>Pernambuco!$H64</f>
        <v>4844.7161161331078</v>
      </c>
      <c r="G121" s="24">
        <f>'SE Brazil'!H43</f>
        <v>2145.4864849827072</v>
      </c>
      <c r="H121" s="174">
        <v>848</v>
      </c>
      <c r="I121" s="24"/>
      <c r="J121" s="23"/>
      <c r="K121" s="21">
        <v>0</v>
      </c>
      <c r="L121" s="35">
        <f t="shared" si="2"/>
        <v>16054.040436805397</v>
      </c>
      <c r="M121" s="21"/>
      <c r="N121" s="24">
        <f>'Port(Span)'!J123</f>
        <v>3605.6</v>
      </c>
      <c r="O121" s="24">
        <f>'Port(Span)'!N123</f>
        <v>0</v>
      </c>
      <c r="P121" s="24"/>
      <c r="Q121" s="24">
        <f>Bahia!D43</f>
        <v>2605.2335889075734</v>
      </c>
      <c r="R121" s="24">
        <f>Pernambuco!$D64</f>
        <v>4069.5615375518105</v>
      </c>
      <c r="S121" s="24">
        <f>'SE Brazil'!D43</f>
        <v>1823.6635122353014</v>
      </c>
      <c r="T121" s="174">
        <v>736.41120000000001</v>
      </c>
      <c r="U121" s="24"/>
      <c r="V121" s="23"/>
      <c r="W121" s="21"/>
      <c r="X121" s="35">
        <f t="shared" si="3"/>
        <v>12840.469838694686</v>
      </c>
      <c r="Y121" s="21"/>
      <c r="Z121" s="76"/>
      <c r="AA121" s="76"/>
      <c r="AB121" s="76"/>
      <c r="AC121" s="76"/>
    </row>
    <row r="122" spans="1:29">
      <c r="A122" s="38">
        <v>1619</v>
      </c>
      <c r="B122" s="24">
        <f>'Port(Span)'!I124</f>
        <v>5150.8571428571431</v>
      </c>
      <c r="C122" s="24">
        <f>'Port(Span)'!M124</f>
        <v>0</v>
      </c>
      <c r="D122" s="24"/>
      <c r="E122" s="24">
        <f>Bahia!H44</f>
        <v>3339.5416632963693</v>
      </c>
      <c r="F122" s="24">
        <f>Pernambuco!$H65</f>
        <v>5170.1841448149298</v>
      </c>
      <c r="G122" s="24">
        <f>'SE Brazil'!H44</f>
        <v>2337.6791643074584</v>
      </c>
      <c r="H122" s="174"/>
      <c r="I122" s="24"/>
      <c r="J122" s="23"/>
      <c r="K122" s="24">
        <f>'Port(Span)'!P124</f>
        <v>0</v>
      </c>
      <c r="L122" s="35">
        <f t="shared" si="2"/>
        <v>15998.262115275902</v>
      </c>
      <c r="M122" s="21"/>
      <c r="N122" s="24">
        <f>'Port(Span)'!J124</f>
        <v>3605.6</v>
      </c>
      <c r="O122" s="24">
        <f>'Port(Span)'!N124</f>
        <v>0</v>
      </c>
      <c r="P122" s="24"/>
      <c r="Q122" s="24">
        <f>Bahia!D44</f>
        <v>2838.6104138019136</v>
      </c>
      <c r="R122" s="24">
        <f>Pernambuco!$D65</f>
        <v>4342.9546816445409</v>
      </c>
      <c r="S122" s="24">
        <f>'SE Brazil'!D44</f>
        <v>1987.0272896613394</v>
      </c>
      <c r="T122" s="174"/>
      <c r="U122" s="24"/>
      <c r="V122" s="23"/>
      <c r="W122" s="24">
        <f>'Port(Span)'!Q124</f>
        <v>0</v>
      </c>
      <c r="X122" s="35">
        <f t="shared" si="3"/>
        <v>12774.192385107792</v>
      </c>
      <c r="Y122" s="21"/>
      <c r="Z122" s="76"/>
      <c r="AA122" s="76"/>
      <c r="AB122" s="76"/>
      <c r="AC122" s="76"/>
    </row>
    <row r="123" spans="1:29">
      <c r="A123" s="38">
        <v>1620</v>
      </c>
      <c r="B123" s="24">
        <f>'Port(Span)'!I125</f>
        <v>5150.8571428571431</v>
      </c>
      <c r="C123" s="24">
        <f>'Port(Span)'!M125</f>
        <v>0</v>
      </c>
      <c r="D123" s="24"/>
      <c r="E123" s="24">
        <f>Bahia!H45</f>
        <v>3630.5882352941176</v>
      </c>
      <c r="F123" s="24">
        <f>Pernambuco!$H66</f>
        <v>5350.5535055350556</v>
      </c>
      <c r="G123" s="24">
        <f>'SE Brazil'!H45</f>
        <v>2541.411764705882</v>
      </c>
      <c r="H123" s="174"/>
      <c r="I123" s="24"/>
      <c r="J123" s="23"/>
      <c r="K123" s="24">
        <f>'Port(Span)'!P125</f>
        <v>0</v>
      </c>
      <c r="L123" s="35">
        <f t="shared" si="2"/>
        <v>16673.410648392197</v>
      </c>
      <c r="M123" s="21"/>
      <c r="N123" s="24">
        <f>'Port(Span)'!J125</f>
        <v>3605.6</v>
      </c>
      <c r="O123" s="24">
        <f>'Port(Span)'!N125</f>
        <v>0</v>
      </c>
      <c r="P123" s="24"/>
      <c r="Q123" s="24">
        <f>Bahia!D45</f>
        <v>3086</v>
      </c>
      <c r="R123" s="24">
        <f>Pernambuco!$D66</f>
        <v>4640</v>
      </c>
      <c r="S123" s="24">
        <f>'SE Brazil'!D45</f>
        <v>2160.1999999999998</v>
      </c>
      <c r="T123" s="174"/>
      <c r="U123" s="24"/>
      <c r="V123" s="23"/>
      <c r="W123" s="24">
        <f>'Port(Span)'!Q125</f>
        <v>0</v>
      </c>
      <c r="X123" s="35">
        <f t="shared" si="3"/>
        <v>13491.8</v>
      </c>
      <c r="Y123" s="21"/>
      <c r="Z123" s="76"/>
      <c r="AA123" s="76"/>
      <c r="AB123" s="76"/>
      <c r="AC123" s="76"/>
    </row>
    <row r="124" spans="1:29">
      <c r="A124" s="38">
        <v>1621</v>
      </c>
      <c r="B124" s="24">
        <f>'Port(Span)'!I126</f>
        <v>5437.0000000000009</v>
      </c>
      <c r="C124" s="24">
        <f>'Port(Span)'!M126</f>
        <v>0</v>
      </c>
      <c r="D124" s="24"/>
      <c r="E124" s="24">
        <f>Bahia!H46</f>
        <v>3630.5882352941176</v>
      </c>
      <c r="F124" s="24">
        <f>Pernambuco!$H67</f>
        <v>5350.5535055350556</v>
      </c>
      <c r="G124" s="24">
        <f>'SE Brazil'!H46</f>
        <v>2541.411764705882</v>
      </c>
      <c r="H124" s="174"/>
      <c r="I124" s="24"/>
      <c r="J124" s="23"/>
      <c r="K124" s="24">
        <f>'Port(Span)'!P126</f>
        <v>0</v>
      </c>
      <c r="L124" s="35">
        <f t="shared" si="2"/>
        <v>16959.553505535056</v>
      </c>
      <c r="M124" s="21"/>
      <c r="N124" s="24">
        <f>'Port(Span)'!J126</f>
        <v>3805.9</v>
      </c>
      <c r="O124" s="24">
        <f>'Port(Span)'!N126</f>
        <v>0</v>
      </c>
      <c r="P124" s="24"/>
      <c r="Q124" s="24">
        <f>Bahia!D46</f>
        <v>3086</v>
      </c>
      <c r="R124" s="24">
        <f>Pernambuco!$D67</f>
        <v>4640</v>
      </c>
      <c r="S124" s="24">
        <f>'SE Brazil'!D46</f>
        <v>2160.1999999999998</v>
      </c>
      <c r="T124" s="174"/>
      <c r="U124" s="24"/>
      <c r="V124" s="23"/>
      <c r="W124" s="24">
        <f>'Port(Span)'!Q126</f>
        <v>0</v>
      </c>
      <c r="X124" s="35">
        <f t="shared" si="3"/>
        <v>13692.099999999999</v>
      </c>
      <c r="Y124" s="21"/>
      <c r="Z124" s="76"/>
      <c r="AA124" s="76"/>
      <c r="AB124" s="76"/>
      <c r="AC124" s="76"/>
    </row>
    <row r="125" spans="1:29">
      <c r="A125" s="38">
        <v>1622</v>
      </c>
      <c r="B125" s="24">
        <f>'Port(Span)'!I127</f>
        <v>5437.0000000000009</v>
      </c>
      <c r="C125" s="24">
        <f>'Port(Span)'!M127</f>
        <v>0</v>
      </c>
      <c r="D125" s="24"/>
      <c r="E125" s="24">
        <f>Bahia!H47</f>
        <v>3630.5882352941176</v>
      </c>
      <c r="F125" s="24">
        <f>Pernambuco!$H68</f>
        <v>5350.5535055350556</v>
      </c>
      <c r="G125" s="24">
        <f>'SE Brazil'!H47</f>
        <v>2541.411764705882</v>
      </c>
      <c r="H125" s="174"/>
      <c r="I125" s="24"/>
      <c r="J125" s="23"/>
      <c r="K125" s="24">
        <f>'Port(Span)'!P127</f>
        <v>0</v>
      </c>
      <c r="L125" s="35">
        <f t="shared" si="2"/>
        <v>16959.553505535056</v>
      </c>
      <c r="M125" s="21"/>
      <c r="N125" s="24">
        <f>'Port(Span)'!J127</f>
        <v>3805.9</v>
      </c>
      <c r="O125" s="24">
        <f>'Port(Span)'!N127</f>
        <v>0</v>
      </c>
      <c r="P125" s="24"/>
      <c r="Q125" s="24">
        <f>Bahia!D47</f>
        <v>3086</v>
      </c>
      <c r="R125" s="24">
        <f>Pernambuco!$D68</f>
        <v>4640</v>
      </c>
      <c r="S125" s="24">
        <f>'SE Brazil'!D47</f>
        <v>2160.1999999999998</v>
      </c>
      <c r="T125" s="174"/>
      <c r="U125" s="24"/>
      <c r="V125" s="23"/>
      <c r="W125" s="24">
        <f>'Port(Span)'!Q127</f>
        <v>0</v>
      </c>
      <c r="X125" s="35">
        <f t="shared" si="3"/>
        <v>13692.099999999999</v>
      </c>
      <c r="Y125" s="21"/>
      <c r="Z125" s="76"/>
      <c r="AA125" s="76"/>
      <c r="AB125" s="76"/>
      <c r="AC125" s="76"/>
    </row>
    <row r="126" spans="1:29">
      <c r="A126" s="38">
        <v>1623</v>
      </c>
      <c r="B126" s="24">
        <f>'Port(Span)'!I128</f>
        <v>5437.0000000000009</v>
      </c>
      <c r="C126" s="24">
        <f>'Port(Span)'!M128</f>
        <v>0</v>
      </c>
      <c r="D126" s="24"/>
      <c r="E126" s="24">
        <f>Bahia!H48</f>
        <v>3630.5882352941176</v>
      </c>
      <c r="F126" s="24">
        <f>Pernambuco!$H69</f>
        <v>5350.5535055350556</v>
      </c>
      <c r="G126" s="24">
        <f>'SE Brazil'!H48</f>
        <v>2541.411764705882</v>
      </c>
      <c r="H126" s="174"/>
      <c r="I126" s="24"/>
      <c r="J126" s="23"/>
      <c r="K126" s="24">
        <f>'Port(Span)'!P128</f>
        <v>0</v>
      </c>
      <c r="L126" s="35">
        <f t="shared" si="2"/>
        <v>16959.553505535056</v>
      </c>
      <c r="M126" s="21"/>
      <c r="N126" s="24">
        <f>'Port(Span)'!J128</f>
        <v>3805.9</v>
      </c>
      <c r="O126" s="24">
        <f>'Port(Span)'!N128</f>
        <v>0</v>
      </c>
      <c r="P126" s="24"/>
      <c r="Q126" s="24">
        <f>Bahia!D48</f>
        <v>3086</v>
      </c>
      <c r="R126" s="24">
        <f>Pernambuco!$D69</f>
        <v>4640</v>
      </c>
      <c r="S126" s="24">
        <f>'SE Brazil'!D48</f>
        <v>2160.1999999999998</v>
      </c>
      <c r="T126" s="174"/>
      <c r="U126" s="24"/>
      <c r="V126" s="23"/>
      <c r="W126" s="24">
        <f>'Port(Span)'!Q128</f>
        <v>0</v>
      </c>
      <c r="X126" s="35">
        <f t="shared" si="3"/>
        <v>13692.099999999999</v>
      </c>
      <c r="Y126" s="21"/>
      <c r="Z126" s="76"/>
      <c r="AA126" s="76"/>
      <c r="AB126" s="76"/>
      <c r="AC126" s="76"/>
    </row>
    <row r="127" spans="1:29">
      <c r="A127" s="38">
        <v>1624</v>
      </c>
      <c r="B127" s="24">
        <f>'Port(Span)'!I129</f>
        <v>5437.0000000000009</v>
      </c>
      <c r="C127" s="24">
        <f>'Port(Span)'!M129</f>
        <v>0</v>
      </c>
      <c r="D127" s="24"/>
      <c r="E127" s="24">
        <f>Bahia!H49</f>
        <v>3630.5882352941176</v>
      </c>
      <c r="F127" s="24">
        <f>Pernambuco!$H70</f>
        <v>5350.5535055350556</v>
      </c>
      <c r="G127" s="24">
        <f>'SE Brazil'!H49</f>
        <v>2541.411764705882</v>
      </c>
      <c r="H127" s="174"/>
      <c r="I127" s="24"/>
      <c r="J127" s="23"/>
      <c r="K127" s="24">
        <f>'Port(Span)'!P129</f>
        <v>0</v>
      </c>
      <c r="L127" s="35">
        <f t="shared" si="2"/>
        <v>16959.553505535056</v>
      </c>
      <c r="M127" s="21"/>
      <c r="N127" s="24">
        <f>'Port(Span)'!J129</f>
        <v>3805.9</v>
      </c>
      <c r="O127" s="24">
        <f>'Port(Span)'!N129</f>
        <v>0</v>
      </c>
      <c r="P127" s="24"/>
      <c r="Q127" s="24">
        <f>Bahia!D49</f>
        <v>3086</v>
      </c>
      <c r="R127" s="24">
        <f>Pernambuco!$D70</f>
        <v>4640</v>
      </c>
      <c r="S127" s="24">
        <f>'SE Brazil'!D49</f>
        <v>2160.1999999999998</v>
      </c>
      <c r="T127" s="174"/>
      <c r="U127" s="24"/>
      <c r="V127" s="23"/>
      <c r="W127" s="24">
        <f>'Port(Span)'!Q129</f>
        <v>0</v>
      </c>
      <c r="X127" s="35">
        <f t="shared" si="3"/>
        <v>13692.099999999999</v>
      </c>
      <c r="Y127" s="21"/>
      <c r="Z127" s="76"/>
      <c r="AA127" s="76"/>
      <c r="AB127" s="76"/>
      <c r="AC127" s="76"/>
    </row>
    <row r="128" spans="1:29">
      <c r="A128" s="38">
        <v>1625</v>
      </c>
      <c r="B128" s="24">
        <f>'Port(Span)'!I130</f>
        <v>5437.0000000000009</v>
      </c>
      <c r="C128" s="24">
        <f>'Port(Span)'!M130</f>
        <v>0</v>
      </c>
      <c r="D128" s="24"/>
      <c r="E128" s="24">
        <f>Bahia!H50</f>
        <v>3630.5882352941176</v>
      </c>
      <c r="F128" s="24">
        <f>Pernambuco!$H71</f>
        <v>5350.5535055350556</v>
      </c>
      <c r="G128" s="24">
        <f>'SE Brazil'!H50</f>
        <v>2541.411764705882</v>
      </c>
      <c r="H128" s="174"/>
      <c r="I128" s="24"/>
      <c r="J128" s="23"/>
      <c r="K128" s="24">
        <f>'Port(Span)'!P130</f>
        <v>0</v>
      </c>
      <c r="L128" s="35">
        <f t="shared" si="2"/>
        <v>16959.553505535056</v>
      </c>
      <c r="M128" s="21"/>
      <c r="N128" s="24">
        <f>'Port(Span)'!J130</f>
        <v>3805.9</v>
      </c>
      <c r="O128" s="24">
        <f>'Port(Span)'!N130</f>
        <v>0</v>
      </c>
      <c r="P128" s="24"/>
      <c r="Q128" s="24">
        <f>Bahia!D50</f>
        <v>3086</v>
      </c>
      <c r="R128" s="24">
        <f>Pernambuco!$D71</f>
        <v>4640</v>
      </c>
      <c r="S128" s="24">
        <f>'SE Brazil'!D50</f>
        <v>2160.1999999999998</v>
      </c>
      <c r="T128" s="174"/>
      <c r="U128" s="24"/>
      <c r="V128" s="23"/>
      <c r="W128" s="24">
        <f>'Port(Span)'!Q130</f>
        <v>0</v>
      </c>
      <c r="X128" s="35">
        <f t="shared" si="3"/>
        <v>13692.099999999999</v>
      </c>
      <c r="Y128" s="21"/>
      <c r="Z128" s="76"/>
      <c r="AA128" s="76"/>
      <c r="AB128" s="76"/>
      <c r="AC128" s="76"/>
    </row>
    <row r="129" spans="1:29">
      <c r="A129" s="38">
        <v>1626</v>
      </c>
      <c r="B129" s="24">
        <f>'Port(Span)'!I131</f>
        <v>1797.0000000000002</v>
      </c>
      <c r="C129" s="24">
        <f>'Port(Span)'!M131</f>
        <v>0</v>
      </c>
      <c r="D129" s="24"/>
      <c r="E129" s="24">
        <f>Bahia!H51</f>
        <v>3630.5882352941176</v>
      </c>
      <c r="F129" s="24">
        <f>Pernambuco!$H72</f>
        <v>5350.5535055350556</v>
      </c>
      <c r="G129" s="24">
        <f>'SE Brazil'!H51</f>
        <v>2541.411764705882</v>
      </c>
      <c r="H129" s="174"/>
      <c r="I129" s="24"/>
      <c r="J129" s="23"/>
      <c r="K129" s="24">
        <f>'Port(Span)'!P131</f>
        <v>0</v>
      </c>
      <c r="L129" s="35">
        <f t="shared" si="2"/>
        <v>13319.553505535056</v>
      </c>
      <c r="M129" s="21"/>
      <c r="N129" s="24">
        <f>'Port(Span)'!J131</f>
        <v>1257.9000000000001</v>
      </c>
      <c r="O129" s="24">
        <f>'Port(Span)'!N131</f>
        <v>0</v>
      </c>
      <c r="P129" s="24"/>
      <c r="Q129" s="24">
        <f>Bahia!D51</f>
        <v>3086</v>
      </c>
      <c r="R129" s="24">
        <f>Pernambuco!$D72</f>
        <v>4640</v>
      </c>
      <c r="S129" s="24">
        <f>'SE Brazil'!D51</f>
        <v>2160.1999999999998</v>
      </c>
      <c r="T129" s="174"/>
      <c r="U129" s="24"/>
      <c r="V129" s="23"/>
      <c r="W129" s="24">
        <f>'Port(Span)'!Q131</f>
        <v>0</v>
      </c>
      <c r="X129" s="35">
        <f t="shared" si="3"/>
        <v>11144.099999999999</v>
      </c>
      <c r="Y129" s="21"/>
      <c r="Z129" s="76"/>
      <c r="AA129" s="76"/>
      <c r="AB129" s="76"/>
      <c r="AC129" s="76"/>
    </row>
    <row r="130" spans="1:29">
      <c r="A130" s="38">
        <v>1627</v>
      </c>
      <c r="B130" s="24">
        <f>'Port(Span)'!I132</f>
        <v>1797.0000000000002</v>
      </c>
      <c r="C130" s="24">
        <f>'Port(Span)'!M132</f>
        <v>0</v>
      </c>
      <c r="D130" s="24"/>
      <c r="E130" s="24">
        <f>Bahia!H52</f>
        <v>3630.5882352941176</v>
      </c>
      <c r="F130" s="24">
        <f>Pernambuco!$H73</f>
        <v>5350.5535055350556</v>
      </c>
      <c r="G130" s="24">
        <f>'SE Brazil'!H52</f>
        <v>2541.411764705882</v>
      </c>
      <c r="H130" s="174">
        <v>284.10925925925926</v>
      </c>
      <c r="I130" s="24"/>
      <c r="J130" s="23"/>
      <c r="K130" s="24">
        <f>'Port(Span)'!P132</f>
        <v>0</v>
      </c>
      <c r="L130" s="35">
        <f t="shared" si="2"/>
        <v>13603.662764794315</v>
      </c>
      <c r="M130" s="21"/>
      <c r="N130" s="24">
        <f>'Port(Span)'!J132</f>
        <v>1257.9000000000001</v>
      </c>
      <c r="O130" s="24">
        <f>'Port(Span)'!N132</f>
        <v>0</v>
      </c>
      <c r="P130" s="24"/>
      <c r="Q130" s="24">
        <f>Bahia!D52</f>
        <v>3086</v>
      </c>
      <c r="R130" s="24">
        <f>Pernambuco!$D73</f>
        <v>4640</v>
      </c>
      <c r="S130" s="24">
        <f>'SE Brazil'!D52</f>
        <v>2160.1999999999998</v>
      </c>
      <c r="T130" s="174">
        <v>245.47040000000001</v>
      </c>
      <c r="U130" s="24"/>
      <c r="V130" s="23"/>
      <c r="W130" s="24">
        <f>'Port(Span)'!Q132</f>
        <v>0</v>
      </c>
      <c r="X130" s="35">
        <f t="shared" si="3"/>
        <v>11389.570399999999</v>
      </c>
      <c r="Y130" s="21"/>
      <c r="Z130" s="76"/>
      <c r="AA130" s="76"/>
      <c r="AB130" s="76"/>
      <c r="AC130" s="76"/>
    </row>
    <row r="131" spans="1:29">
      <c r="A131" s="38">
        <v>1628</v>
      </c>
      <c r="B131" s="24">
        <f>'Port(Span)'!I133</f>
        <v>1797.0000000000002</v>
      </c>
      <c r="C131" s="24">
        <f>'Port(Span)'!M133</f>
        <v>0</v>
      </c>
      <c r="D131" s="24"/>
      <c r="E131" s="24">
        <f>Bahia!H53</f>
        <v>3630.5882352941176</v>
      </c>
      <c r="F131" s="24">
        <f>Pernambuco!$H74</f>
        <v>5350.5535055350556</v>
      </c>
      <c r="G131" s="24">
        <f>'SE Brazil'!H53</f>
        <v>2541.411764705882</v>
      </c>
      <c r="H131" s="174">
        <v>0</v>
      </c>
      <c r="I131" s="24"/>
      <c r="J131" s="23"/>
      <c r="K131" s="24">
        <f>'Port(Span)'!P133</f>
        <v>280.2</v>
      </c>
      <c r="L131" s="35">
        <f t="shared" si="2"/>
        <v>13319.553505535056</v>
      </c>
      <c r="M131" s="21"/>
      <c r="N131" s="24">
        <f>'Port(Span)'!J133</f>
        <v>1257.9000000000001</v>
      </c>
      <c r="O131" s="24">
        <f>'Port(Span)'!N133</f>
        <v>0</v>
      </c>
      <c r="P131" s="24"/>
      <c r="Q131" s="24">
        <f>Bahia!D53</f>
        <v>3086</v>
      </c>
      <c r="R131" s="24">
        <f>Pernambuco!$D74</f>
        <v>4640</v>
      </c>
      <c r="S131" s="24">
        <f>'SE Brazil'!D53</f>
        <v>2160.1999999999998</v>
      </c>
      <c r="T131" s="174">
        <v>0</v>
      </c>
      <c r="U131" s="24"/>
      <c r="V131" s="23"/>
      <c r="W131" s="24">
        <f>'Port(Span)'!Q133</f>
        <v>0</v>
      </c>
      <c r="X131" s="35">
        <f t="shared" si="3"/>
        <v>11144.099999999999</v>
      </c>
      <c r="Y131" s="21"/>
      <c r="Z131" s="76"/>
      <c r="AA131" s="76"/>
      <c r="AB131" s="76"/>
      <c r="AC131" s="76"/>
    </row>
    <row r="132" spans="1:29">
      <c r="A132" s="38">
        <v>1629</v>
      </c>
      <c r="B132" s="24">
        <f>'Port(Span)'!I134</f>
        <v>1797.0000000000002</v>
      </c>
      <c r="C132" s="24">
        <f>'Port(Span)'!M134</f>
        <v>0</v>
      </c>
      <c r="D132" s="24"/>
      <c r="E132" s="24">
        <f>Bahia!H54</f>
        <v>3630.5882352941176</v>
      </c>
      <c r="F132" s="24">
        <f>Pernambuco!$H75</f>
        <v>5350.5535055350556</v>
      </c>
      <c r="G132" s="24">
        <f>'SE Brazil'!H54</f>
        <v>2541.411764705882</v>
      </c>
      <c r="H132" s="174">
        <v>0</v>
      </c>
      <c r="I132" s="24"/>
      <c r="J132" s="23"/>
      <c r="K132" s="24">
        <f>'Port(Span)'!P134</f>
        <v>0</v>
      </c>
      <c r="L132" s="35">
        <f t="shared" si="2"/>
        <v>13319.553505535056</v>
      </c>
      <c r="M132" s="21"/>
      <c r="N132" s="24">
        <f>'Port(Span)'!J134</f>
        <v>1257.9000000000001</v>
      </c>
      <c r="O132" s="24">
        <f>'Port(Span)'!N134</f>
        <v>0</v>
      </c>
      <c r="P132" s="24"/>
      <c r="Q132" s="24">
        <f>Bahia!D54</f>
        <v>3086</v>
      </c>
      <c r="R132" s="24">
        <f>Pernambuco!$D75</f>
        <v>4640</v>
      </c>
      <c r="S132" s="24">
        <f>'SE Brazil'!D54</f>
        <v>2160.1999999999998</v>
      </c>
      <c r="T132" s="174">
        <v>0</v>
      </c>
      <c r="U132" s="24"/>
      <c r="V132" s="23"/>
      <c r="W132" s="24">
        <f>'Port(Span)'!Q134</f>
        <v>0</v>
      </c>
      <c r="X132" s="35">
        <f t="shared" si="3"/>
        <v>11144.099999999999</v>
      </c>
      <c r="Y132" s="21"/>
      <c r="Z132" s="76"/>
      <c r="AA132" s="76"/>
      <c r="AB132" s="76"/>
      <c r="AC132" s="76"/>
    </row>
    <row r="133" spans="1:29">
      <c r="A133" s="38">
        <v>1630</v>
      </c>
      <c r="B133" s="24">
        <f>'Port(Span)'!I135</f>
        <v>1797.0000000000002</v>
      </c>
      <c r="C133" s="24">
        <f>'Port(Span)'!M135</f>
        <v>0</v>
      </c>
      <c r="D133" s="24"/>
      <c r="E133" s="24">
        <f>Bahia!H55</f>
        <v>3630.5882352941176</v>
      </c>
      <c r="F133" s="24">
        <f>Pernambuco!$H76</f>
        <v>524.07407407407413</v>
      </c>
      <c r="G133" s="24">
        <f>'SE Brazil'!H55</f>
        <v>2541.411764705882</v>
      </c>
      <c r="H133" s="174">
        <v>0</v>
      </c>
      <c r="I133" s="24"/>
      <c r="J133" s="23"/>
      <c r="K133" s="24">
        <f>'Port(Span)'!P135</f>
        <v>0</v>
      </c>
      <c r="L133" s="35">
        <f t="shared" ref="L133:L196" si="4">SUM(B133:J133)</f>
        <v>8493.074074074073</v>
      </c>
      <c r="M133" s="21"/>
      <c r="N133" s="24">
        <f>'Port(Span)'!J135</f>
        <v>1257.9000000000001</v>
      </c>
      <c r="O133" s="24">
        <f>'Port(Span)'!N135</f>
        <v>0</v>
      </c>
      <c r="P133" s="24"/>
      <c r="Q133" s="24">
        <f>Bahia!D55</f>
        <v>3086</v>
      </c>
      <c r="R133" s="24">
        <f>Pernambuco!$D76</f>
        <v>453.6</v>
      </c>
      <c r="S133" s="24">
        <f>'SE Brazil'!D55</f>
        <v>2160.1999999999998</v>
      </c>
      <c r="T133" s="174">
        <v>0</v>
      </c>
      <c r="U133" s="24"/>
      <c r="V133" s="23"/>
      <c r="W133" s="24">
        <f>'Port(Span)'!Q135</f>
        <v>0</v>
      </c>
      <c r="X133" s="35">
        <f t="shared" ref="X133:X196" si="5">SUM(N133:V133)</f>
        <v>6957.7</v>
      </c>
      <c r="Y133" s="21"/>
      <c r="Z133" s="76"/>
      <c r="AA133" s="76"/>
      <c r="AB133" s="76"/>
      <c r="AC133" s="76"/>
    </row>
    <row r="134" spans="1:29">
      <c r="A134" s="38">
        <v>1631</v>
      </c>
      <c r="B134" s="24">
        <f>'Port(Span)'!I136</f>
        <v>2779.1428571428573</v>
      </c>
      <c r="C134" s="24">
        <f>'Port(Span)'!M136</f>
        <v>0</v>
      </c>
      <c r="D134" s="24"/>
      <c r="E134" s="24">
        <f>Bahia!H56</f>
        <v>3630.5882352941176</v>
      </c>
      <c r="F134" s="24">
        <f>Pernambuco!$H77</f>
        <v>0</v>
      </c>
      <c r="G134" s="24">
        <f>'SE Brazil'!H56</f>
        <v>2541.411764705882</v>
      </c>
      <c r="H134" s="174">
        <v>0</v>
      </c>
      <c r="I134" s="24"/>
      <c r="J134" s="23"/>
      <c r="K134" s="24">
        <f>'Port(Span)'!P136</f>
        <v>0</v>
      </c>
      <c r="L134" s="35">
        <f t="shared" si="4"/>
        <v>8951.1428571428569</v>
      </c>
      <c r="M134" s="21"/>
      <c r="N134" s="24">
        <f>'Port(Span)'!J136</f>
        <v>1945.4</v>
      </c>
      <c r="O134" s="24">
        <f>'Port(Span)'!N136</f>
        <v>0</v>
      </c>
      <c r="P134" s="24"/>
      <c r="Q134" s="24">
        <f>Bahia!D56</f>
        <v>3086</v>
      </c>
      <c r="R134" s="24">
        <f>Pernambuco!$D77</f>
        <v>0</v>
      </c>
      <c r="S134" s="24">
        <f>'SE Brazil'!D56</f>
        <v>2160.1999999999998</v>
      </c>
      <c r="T134" s="174">
        <v>0</v>
      </c>
      <c r="U134" s="24"/>
      <c r="V134" s="23"/>
      <c r="W134" s="24">
        <f>'Port(Span)'!Q136</f>
        <v>0</v>
      </c>
      <c r="X134" s="35">
        <f t="shared" si="5"/>
        <v>7191.5999999999995</v>
      </c>
      <c r="Y134" s="21"/>
      <c r="Z134" s="76"/>
      <c r="AA134" s="76"/>
      <c r="AB134" s="76"/>
      <c r="AC134" s="76"/>
    </row>
    <row r="135" spans="1:29">
      <c r="A135" s="38">
        <v>1632</v>
      </c>
      <c r="B135" s="24">
        <f>'Port(Span)'!I137</f>
        <v>2779.1428571428573</v>
      </c>
      <c r="C135" s="24">
        <f>'Port(Span)'!M137</f>
        <v>0</v>
      </c>
      <c r="D135" s="24"/>
      <c r="E135" s="24">
        <f>Bahia!H57</f>
        <v>3630.5882352941176</v>
      </c>
      <c r="F135" s="24">
        <f>Pernambuco!$H78</f>
        <v>0</v>
      </c>
      <c r="G135" s="24">
        <f>'SE Brazil'!H57</f>
        <v>2541.411764705882</v>
      </c>
      <c r="H135" s="174">
        <v>0</v>
      </c>
      <c r="I135" s="24"/>
      <c r="J135" s="23"/>
      <c r="K135" s="24">
        <f>'Port(Span)'!P137</f>
        <v>0</v>
      </c>
      <c r="L135" s="35">
        <f t="shared" si="4"/>
        <v>8951.1428571428569</v>
      </c>
      <c r="M135" s="21"/>
      <c r="N135" s="24">
        <f>'Port(Span)'!J137</f>
        <v>1945.4</v>
      </c>
      <c r="O135" s="24">
        <f>'Port(Span)'!N137</f>
        <v>0</v>
      </c>
      <c r="P135" s="24"/>
      <c r="Q135" s="24">
        <f>Bahia!D57</f>
        <v>3086</v>
      </c>
      <c r="R135" s="24">
        <f>Pernambuco!$D78</f>
        <v>0</v>
      </c>
      <c r="S135" s="24">
        <f>'SE Brazil'!D57</f>
        <v>2160.1999999999998</v>
      </c>
      <c r="T135" s="174">
        <v>0</v>
      </c>
      <c r="U135" s="24"/>
      <c r="V135" s="23"/>
      <c r="W135" s="24">
        <f>'Port(Span)'!Q137</f>
        <v>0</v>
      </c>
      <c r="X135" s="35">
        <f t="shared" si="5"/>
        <v>7191.5999999999995</v>
      </c>
      <c r="Y135" s="21"/>
      <c r="Z135" s="76"/>
      <c r="AA135" s="76"/>
      <c r="AB135" s="76"/>
      <c r="AC135" s="76"/>
    </row>
    <row r="136" spans="1:29">
      <c r="A136" s="38">
        <v>1633</v>
      </c>
      <c r="B136" s="24">
        <f>'Port(Span)'!I138</f>
        <v>2779.1428571428573</v>
      </c>
      <c r="C136" s="24">
        <f>'Port(Span)'!M138</f>
        <v>0</v>
      </c>
      <c r="D136" s="24"/>
      <c r="E136" s="24">
        <f>Bahia!H58</f>
        <v>3630.5882352941176</v>
      </c>
      <c r="F136" s="24">
        <f>Pernambuco!$H79</f>
        <v>347.22222222222223</v>
      </c>
      <c r="G136" s="24">
        <f>'SE Brazil'!H58</f>
        <v>2541.411764705882</v>
      </c>
      <c r="H136" s="174">
        <v>0</v>
      </c>
      <c r="I136" s="24"/>
      <c r="J136" s="23"/>
      <c r="K136" s="24">
        <f>'Port(Span)'!P138</f>
        <v>0</v>
      </c>
      <c r="L136" s="35">
        <f t="shared" si="4"/>
        <v>9298.3650793650795</v>
      </c>
      <c r="M136" s="21"/>
      <c r="N136" s="24">
        <f>'Port(Span)'!J138</f>
        <v>1945.4</v>
      </c>
      <c r="O136" s="24">
        <f>'Port(Span)'!N138</f>
        <v>0</v>
      </c>
      <c r="P136" s="24"/>
      <c r="Q136" s="24">
        <f>Bahia!D58</f>
        <v>3086</v>
      </c>
      <c r="R136" s="24">
        <f>Pernambuco!$D79</f>
        <v>300</v>
      </c>
      <c r="S136" s="24">
        <f>'SE Brazil'!D58</f>
        <v>2160.1999999999998</v>
      </c>
      <c r="T136" s="174">
        <v>0</v>
      </c>
      <c r="U136" s="24"/>
      <c r="V136" s="23"/>
      <c r="W136" s="24">
        <f>'Port(Span)'!Q138</f>
        <v>0</v>
      </c>
      <c r="X136" s="35">
        <f t="shared" si="5"/>
        <v>7491.5999999999995</v>
      </c>
      <c r="Y136" s="21"/>
      <c r="Z136" s="76"/>
      <c r="AA136" s="76"/>
      <c r="AB136" s="76"/>
      <c r="AC136" s="76"/>
    </row>
    <row r="137" spans="1:29">
      <c r="A137" s="38">
        <v>1634</v>
      </c>
      <c r="B137" s="24">
        <f>'Port(Span)'!I139</f>
        <v>2779.1428571428573</v>
      </c>
      <c r="C137" s="24">
        <f>'Port(Span)'!M139</f>
        <v>0</v>
      </c>
      <c r="D137" s="24"/>
      <c r="E137" s="24">
        <f>Bahia!H59</f>
        <v>3630.5882352941176</v>
      </c>
      <c r="F137" s="24">
        <f>Pernambuco!$H80</f>
        <v>0</v>
      </c>
      <c r="G137" s="24">
        <f>'SE Brazil'!H59</f>
        <v>2541.411764705882</v>
      </c>
      <c r="H137" s="174">
        <v>0</v>
      </c>
      <c r="I137" s="24"/>
      <c r="J137" s="23"/>
      <c r="K137" s="24">
        <f>'Port(Span)'!P139</f>
        <v>0</v>
      </c>
      <c r="L137" s="35">
        <f t="shared" si="4"/>
        <v>8951.1428571428569</v>
      </c>
      <c r="M137" s="21"/>
      <c r="N137" s="24">
        <f>'Port(Span)'!J139</f>
        <v>1945.4</v>
      </c>
      <c r="O137" s="24">
        <f>'Port(Span)'!N139</f>
        <v>0</v>
      </c>
      <c r="P137" s="24"/>
      <c r="Q137" s="24">
        <f>Bahia!D59</f>
        <v>3086</v>
      </c>
      <c r="R137" s="24">
        <f>Pernambuco!$D80</f>
        <v>0</v>
      </c>
      <c r="S137" s="24">
        <f>'SE Brazil'!D59</f>
        <v>2160.1999999999998</v>
      </c>
      <c r="T137" s="174">
        <v>0</v>
      </c>
      <c r="U137" s="24"/>
      <c r="V137" s="23"/>
      <c r="W137" s="24">
        <f>'Port(Span)'!Q139</f>
        <v>0</v>
      </c>
      <c r="X137" s="35">
        <f t="shared" si="5"/>
        <v>7191.5999999999995</v>
      </c>
      <c r="Y137" s="21"/>
      <c r="Z137" s="76"/>
      <c r="AA137" s="76"/>
      <c r="AB137" s="76"/>
      <c r="AC137" s="76"/>
    </row>
    <row r="138" spans="1:29">
      <c r="A138" s="38">
        <v>1635</v>
      </c>
      <c r="B138" s="24">
        <f>'Port(Span)'!I140</f>
        <v>2779.1428571428573</v>
      </c>
      <c r="C138" s="24">
        <f>'Port(Span)'!M140</f>
        <v>0</v>
      </c>
      <c r="D138" s="24"/>
      <c r="E138" s="24">
        <f>Bahia!H60</f>
        <v>3630.5882352941176</v>
      </c>
      <c r="F138" s="24">
        <f>Pernambuco!$H81</f>
        <v>0</v>
      </c>
      <c r="G138" s="24">
        <f>'SE Brazil'!H60</f>
        <v>2541.411764705882</v>
      </c>
      <c r="H138" s="174">
        <v>0</v>
      </c>
      <c r="I138" s="24"/>
      <c r="J138" s="23"/>
      <c r="K138" s="24">
        <f>'Port(Span)'!P140</f>
        <v>0</v>
      </c>
      <c r="L138" s="35">
        <f t="shared" si="4"/>
        <v>8951.1428571428569</v>
      </c>
      <c r="M138" s="21"/>
      <c r="N138" s="24">
        <f>'Port(Span)'!J140</f>
        <v>1945.4</v>
      </c>
      <c r="O138" s="24">
        <f>'Port(Span)'!N140</f>
        <v>0</v>
      </c>
      <c r="P138" s="24"/>
      <c r="Q138" s="24">
        <f>Bahia!D60</f>
        <v>3086</v>
      </c>
      <c r="R138" s="24">
        <f>Pernambuco!$D81</f>
        <v>0</v>
      </c>
      <c r="S138" s="24">
        <f>'SE Brazil'!D60</f>
        <v>2160.1999999999998</v>
      </c>
      <c r="T138" s="174">
        <v>0</v>
      </c>
      <c r="U138" s="24"/>
      <c r="V138" s="23"/>
      <c r="W138" s="24">
        <f>'Port(Span)'!Q140</f>
        <v>0</v>
      </c>
      <c r="X138" s="35">
        <f t="shared" si="5"/>
        <v>7191.5999999999995</v>
      </c>
      <c r="Y138" s="21"/>
      <c r="Z138" s="76"/>
      <c r="AA138" s="76"/>
      <c r="AB138" s="76"/>
      <c r="AC138" s="76"/>
    </row>
    <row r="139" spans="1:29">
      <c r="A139" s="38">
        <v>1636</v>
      </c>
      <c r="B139" s="24">
        <f>'Port(Span)'!I141</f>
        <v>2238.5714285714289</v>
      </c>
      <c r="C139" s="24">
        <f>'Port(Span)'!M141</f>
        <v>0</v>
      </c>
      <c r="D139" s="24"/>
      <c r="E139" s="24">
        <f>Bahia!H61</f>
        <v>3630.5882352941176</v>
      </c>
      <c r="F139" s="24">
        <f>Pernambuco!$H82</f>
        <v>992</v>
      </c>
      <c r="G139" s="24">
        <f>'SE Brazil'!H61</f>
        <v>2541.411764705882</v>
      </c>
      <c r="H139" s="174">
        <v>0</v>
      </c>
      <c r="I139" s="24"/>
      <c r="J139" s="23"/>
      <c r="K139" s="24">
        <f>'Port(Span)'!P141</f>
        <v>0</v>
      </c>
      <c r="L139" s="35">
        <f t="shared" si="4"/>
        <v>9402.5714285714275</v>
      </c>
      <c r="M139" s="21"/>
      <c r="N139" s="24">
        <f>'Port(Span)'!J141</f>
        <v>1567</v>
      </c>
      <c r="O139" s="24">
        <f>'Port(Span)'!N141</f>
        <v>0</v>
      </c>
      <c r="P139" s="24"/>
      <c r="Q139" s="24">
        <f>Bahia!D61</f>
        <v>3086</v>
      </c>
      <c r="R139" s="24">
        <f>Pernambuco!$D82</f>
        <v>859</v>
      </c>
      <c r="S139" s="24">
        <f>'SE Brazil'!D61</f>
        <v>2160.1999999999998</v>
      </c>
      <c r="T139" s="174">
        <v>0</v>
      </c>
      <c r="U139" s="24"/>
      <c r="V139" s="23"/>
      <c r="W139" s="24">
        <f>'Port(Span)'!Q141</f>
        <v>0</v>
      </c>
      <c r="X139" s="35">
        <f t="shared" si="5"/>
        <v>7672.2</v>
      </c>
      <c r="Y139" s="21"/>
      <c r="Z139" s="76"/>
      <c r="AA139" s="76"/>
      <c r="AB139" s="76"/>
      <c r="AC139" s="76"/>
    </row>
    <row r="140" spans="1:29">
      <c r="A140" s="38">
        <v>1637</v>
      </c>
      <c r="B140" s="24">
        <f>'Port(Span)'!I142</f>
        <v>2238.5714285714289</v>
      </c>
      <c r="C140" s="24">
        <f>'Port(Span)'!M142</f>
        <v>0</v>
      </c>
      <c r="D140" s="24"/>
      <c r="E140" s="24">
        <f>Bahia!H62</f>
        <v>3630.5882352941176</v>
      </c>
      <c r="F140" s="24">
        <f>Pernambuco!$H83</f>
        <v>0</v>
      </c>
      <c r="G140" s="24">
        <f>'SE Brazil'!H62</f>
        <v>2541.411764705882</v>
      </c>
      <c r="H140" s="174">
        <v>0</v>
      </c>
      <c r="I140" s="24"/>
      <c r="J140" s="23"/>
      <c r="K140" s="24">
        <f>'Port(Span)'!P142</f>
        <v>0</v>
      </c>
      <c r="L140" s="35">
        <f t="shared" si="4"/>
        <v>8410.5714285714275</v>
      </c>
      <c r="M140" s="21"/>
      <c r="N140" s="24">
        <f>'Port(Span)'!J142</f>
        <v>1567</v>
      </c>
      <c r="O140" s="24">
        <f>'Port(Span)'!N142</f>
        <v>0</v>
      </c>
      <c r="P140" s="24"/>
      <c r="Q140" s="24">
        <f>Bahia!D62</f>
        <v>3086</v>
      </c>
      <c r="R140" s="24">
        <f>Pernambuco!$D83</f>
        <v>0</v>
      </c>
      <c r="S140" s="24">
        <f>'SE Brazil'!D62</f>
        <v>2160.1999999999998</v>
      </c>
      <c r="T140" s="174">
        <v>0</v>
      </c>
      <c r="U140" s="24"/>
      <c r="V140" s="23"/>
      <c r="W140" s="24">
        <f>'Port(Span)'!Q142</f>
        <v>0</v>
      </c>
      <c r="X140" s="35">
        <f t="shared" si="5"/>
        <v>6813.2</v>
      </c>
      <c r="Y140" s="21"/>
      <c r="Z140" s="76"/>
      <c r="AA140" s="76"/>
      <c r="AB140" s="76"/>
      <c r="AC140" s="76"/>
    </row>
    <row r="141" spans="1:29">
      <c r="A141" s="38">
        <v>1638</v>
      </c>
      <c r="B141" s="24">
        <f>'Port(Span)'!I143</f>
        <v>2238.5714285714289</v>
      </c>
      <c r="C141" s="24">
        <f>'Port(Span)'!M143</f>
        <v>0</v>
      </c>
      <c r="D141" s="24"/>
      <c r="E141" s="24">
        <f>Bahia!H63</f>
        <v>3630.5882352941176</v>
      </c>
      <c r="F141" s="24">
        <f>Pernambuco!$H84</f>
        <v>0</v>
      </c>
      <c r="G141" s="24">
        <f>'SE Brazil'!H63</f>
        <v>2541.411764705882</v>
      </c>
      <c r="H141" s="174">
        <v>0</v>
      </c>
      <c r="I141" s="24"/>
      <c r="J141" s="23"/>
      <c r="K141" s="24">
        <f>'Port(Span)'!P143</f>
        <v>0</v>
      </c>
      <c r="L141" s="35">
        <f t="shared" si="4"/>
        <v>8410.5714285714275</v>
      </c>
      <c r="M141" s="21"/>
      <c r="N141" s="24">
        <f>'Port(Span)'!J143</f>
        <v>1567</v>
      </c>
      <c r="O141" s="24">
        <f>'Port(Span)'!N143</f>
        <v>0</v>
      </c>
      <c r="P141" s="24"/>
      <c r="Q141" s="24">
        <f>Bahia!D63</f>
        <v>3086</v>
      </c>
      <c r="R141" s="24">
        <f>Pernambuco!$D84</f>
        <v>0</v>
      </c>
      <c r="S141" s="24">
        <f>'SE Brazil'!D63</f>
        <v>2160.1999999999998</v>
      </c>
      <c r="T141" s="174">
        <v>0</v>
      </c>
      <c r="U141" s="24"/>
      <c r="V141" s="23"/>
      <c r="W141" s="24">
        <f>'Port(Span)'!Q143</f>
        <v>0</v>
      </c>
      <c r="X141" s="35">
        <f t="shared" si="5"/>
        <v>6813.2</v>
      </c>
      <c r="Y141" s="21"/>
      <c r="Z141" s="76"/>
      <c r="AA141" s="76"/>
      <c r="AB141" s="76"/>
      <c r="AC141" s="76"/>
    </row>
    <row r="142" spans="1:29">
      <c r="A142" s="38">
        <v>1639</v>
      </c>
      <c r="B142" s="24">
        <f>'Port(Span)'!I144</f>
        <v>2238.5714285714289</v>
      </c>
      <c r="C142" s="24">
        <f>'Port(Span)'!M144</f>
        <v>0</v>
      </c>
      <c r="D142" s="24"/>
      <c r="E142" s="24">
        <f>Bahia!H64</f>
        <v>3630.5882352941176</v>
      </c>
      <c r="F142" s="24">
        <f>Pernambuco!$H85</f>
        <v>282.8</v>
      </c>
      <c r="G142" s="24">
        <f>'SE Brazil'!H64</f>
        <v>2541.411764705882</v>
      </c>
      <c r="H142" s="174">
        <v>0</v>
      </c>
      <c r="I142" s="24"/>
      <c r="J142" s="23"/>
      <c r="K142" s="24">
        <f>'Port(Span)'!P144</f>
        <v>0</v>
      </c>
      <c r="L142" s="35">
        <f t="shared" si="4"/>
        <v>8693.3714285714286</v>
      </c>
      <c r="M142" s="21"/>
      <c r="N142" s="24">
        <f>'Port(Span)'!J144</f>
        <v>1567</v>
      </c>
      <c r="O142" s="24">
        <f>'Port(Span)'!N144</f>
        <v>0</v>
      </c>
      <c r="P142" s="24"/>
      <c r="Q142" s="24">
        <f>Bahia!D64</f>
        <v>3086</v>
      </c>
      <c r="R142" s="24">
        <f>Pernambuco!$D85</f>
        <v>77</v>
      </c>
      <c r="S142" s="24">
        <f>'SE Brazil'!D64</f>
        <v>2160.1999999999998</v>
      </c>
      <c r="T142" s="174">
        <v>0</v>
      </c>
      <c r="U142" s="24"/>
      <c r="V142" s="23"/>
      <c r="W142" s="24">
        <f>'Port(Span)'!Q144</f>
        <v>0</v>
      </c>
      <c r="X142" s="35">
        <f t="shared" si="5"/>
        <v>6890.2</v>
      </c>
      <c r="Y142" s="21"/>
      <c r="Z142" s="76"/>
      <c r="AA142" s="76"/>
      <c r="AB142" s="76"/>
      <c r="AC142" s="76"/>
    </row>
    <row r="143" spans="1:29">
      <c r="A143" s="38">
        <v>1640</v>
      </c>
      <c r="B143" s="24">
        <f>'Port(Span)'!I145</f>
        <v>2238.5714285714289</v>
      </c>
      <c r="C143" s="24">
        <f>'Port(Span)'!M145</f>
        <v>0</v>
      </c>
      <c r="D143" s="24"/>
      <c r="E143" s="24">
        <f>Bahia!H65</f>
        <v>3630.5882352941176</v>
      </c>
      <c r="F143" s="24">
        <f>Pernambuco!$H86</f>
        <v>0</v>
      </c>
      <c r="G143" s="24">
        <f>'SE Brazil'!H65</f>
        <v>2541.411764705882</v>
      </c>
      <c r="H143" s="174">
        <v>0</v>
      </c>
      <c r="I143" s="24"/>
      <c r="J143" s="23"/>
      <c r="K143" s="24">
        <f>'Port(Span)'!P145</f>
        <v>0</v>
      </c>
      <c r="L143" s="35">
        <f t="shared" si="4"/>
        <v>8410.5714285714275</v>
      </c>
      <c r="M143" s="21"/>
      <c r="N143" s="24">
        <f>'Port(Span)'!J145</f>
        <v>1567</v>
      </c>
      <c r="O143" s="24">
        <f>'Port(Span)'!N145</f>
        <v>0</v>
      </c>
      <c r="P143" s="24"/>
      <c r="Q143" s="24">
        <f>Bahia!D65</f>
        <v>3086</v>
      </c>
      <c r="R143" s="24">
        <f>Pernambuco!$D86</f>
        <v>0</v>
      </c>
      <c r="S143" s="24">
        <f>'SE Brazil'!D65</f>
        <v>2160.1999999999998</v>
      </c>
      <c r="T143" s="174">
        <v>0</v>
      </c>
      <c r="U143" s="24"/>
      <c r="V143" s="23"/>
      <c r="W143" s="24">
        <f>'Port(Span)'!Q145</f>
        <v>0</v>
      </c>
      <c r="X143" s="35">
        <f t="shared" si="5"/>
        <v>6813.2</v>
      </c>
      <c r="Y143" s="21"/>
      <c r="Z143" s="76"/>
      <c r="AA143" s="76"/>
      <c r="AB143" s="76"/>
      <c r="AC143" s="76"/>
    </row>
    <row r="144" spans="1:29">
      <c r="A144" s="38">
        <v>1641</v>
      </c>
      <c r="B144" s="24">
        <f>'Port(Span)'!I146</f>
        <v>2238.5714285714289</v>
      </c>
      <c r="C144" s="24">
        <f>'Port(Span)'!M146</f>
        <v>0</v>
      </c>
      <c r="D144" s="24"/>
      <c r="E144" s="24">
        <f>Bahia!H66</f>
        <v>2352.9411764705883</v>
      </c>
      <c r="F144" s="24">
        <f>Pernambuco!$H87</f>
        <v>0</v>
      </c>
      <c r="G144" s="24">
        <f>'SE Brazil'!H66</f>
        <v>1647.0588235294117</v>
      </c>
      <c r="H144" s="174">
        <v>0</v>
      </c>
      <c r="I144" s="24"/>
      <c r="J144" s="23"/>
      <c r="K144" s="24">
        <f>'Port(Span)'!P146</f>
        <v>0</v>
      </c>
      <c r="L144" s="35">
        <f t="shared" si="4"/>
        <v>6238.5714285714284</v>
      </c>
      <c r="M144" s="21"/>
      <c r="N144" s="24">
        <f>'Port(Span)'!J146</f>
        <v>1567</v>
      </c>
      <c r="O144" s="24">
        <f>'Port(Span)'!N146</f>
        <v>0</v>
      </c>
      <c r="P144" s="24"/>
      <c r="Q144" s="24">
        <f>Bahia!D66</f>
        <v>2000</v>
      </c>
      <c r="R144" s="24">
        <f>Pernambuco!$D87</f>
        <v>0</v>
      </c>
      <c r="S144" s="24">
        <f>'SE Brazil'!D66</f>
        <v>1400</v>
      </c>
      <c r="T144" s="174">
        <v>0</v>
      </c>
      <c r="U144" s="24"/>
      <c r="V144" s="23"/>
      <c r="W144" s="24">
        <f>'Port(Span)'!Q146</f>
        <v>0</v>
      </c>
      <c r="X144" s="35">
        <f t="shared" si="5"/>
        <v>4967</v>
      </c>
      <c r="Y144" s="21"/>
      <c r="Z144" s="76"/>
      <c r="AA144" s="76"/>
      <c r="AB144" s="76"/>
      <c r="AC144" s="76"/>
    </row>
    <row r="145" spans="1:29">
      <c r="A145" s="38">
        <v>1642</v>
      </c>
      <c r="B145" s="24">
        <f>'Port(Span)'!I147</f>
        <v>0</v>
      </c>
      <c r="C145" s="24">
        <f>'Port(Span)'!M147</f>
        <v>0</v>
      </c>
      <c r="D145" s="24"/>
      <c r="E145" s="24">
        <f>Bahia!H67</f>
        <v>2352.9411764705883</v>
      </c>
      <c r="F145" s="24">
        <f>Pernambuco!$H88</f>
        <v>0</v>
      </c>
      <c r="G145" s="24">
        <f>'SE Brazil'!H67</f>
        <v>1647.0588235294117</v>
      </c>
      <c r="H145" s="174">
        <v>0</v>
      </c>
      <c r="I145" s="24"/>
      <c r="J145" s="23"/>
      <c r="K145" s="24">
        <f>'Port(Span)'!P147</f>
        <v>0</v>
      </c>
      <c r="L145" s="35">
        <f t="shared" si="4"/>
        <v>4000</v>
      </c>
      <c r="M145" s="21"/>
      <c r="N145" s="24">
        <f>'Port(Span)'!J147</f>
        <v>0</v>
      </c>
      <c r="O145" s="24">
        <f>'Port(Span)'!N147</f>
        <v>0</v>
      </c>
      <c r="P145" s="24"/>
      <c r="Q145" s="24">
        <f>Bahia!D67</f>
        <v>2000</v>
      </c>
      <c r="R145" s="24">
        <f>Pernambuco!$D88</f>
        <v>0</v>
      </c>
      <c r="S145" s="24">
        <f>'SE Brazil'!D67</f>
        <v>1400</v>
      </c>
      <c r="T145" s="174">
        <v>0</v>
      </c>
      <c r="U145" s="24"/>
      <c r="V145" s="23"/>
      <c r="W145" s="24">
        <f>'Port(Span)'!Q147</f>
        <v>0</v>
      </c>
      <c r="X145" s="35">
        <f t="shared" si="5"/>
        <v>3400</v>
      </c>
      <c r="Y145" s="21"/>
      <c r="Z145" s="76"/>
      <c r="AA145" s="76"/>
      <c r="AB145" s="76"/>
      <c r="AC145" s="76"/>
    </row>
    <row r="146" spans="1:29">
      <c r="A146" s="38">
        <v>1643</v>
      </c>
      <c r="B146" s="24">
        <f>'Port(Span)'!I148</f>
        <v>325</v>
      </c>
      <c r="C146" s="24">
        <f>'Port(Span)'!M148</f>
        <v>0</v>
      </c>
      <c r="D146" s="24"/>
      <c r="E146" s="24">
        <f>Bahia!H68</f>
        <v>2352.9411764705883</v>
      </c>
      <c r="F146" s="24">
        <f>Pernambuco!$H89</f>
        <v>0</v>
      </c>
      <c r="G146" s="24">
        <f>'SE Brazil'!H68</f>
        <v>1647.0588235294117</v>
      </c>
      <c r="H146" s="174">
        <v>0</v>
      </c>
      <c r="I146" s="24"/>
      <c r="J146" s="23"/>
      <c r="K146" s="24">
        <f>'Port(Span)'!P148</f>
        <v>0</v>
      </c>
      <c r="L146" s="35">
        <f t="shared" si="4"/>
        <v>4325</v>
      </c>
      <c r="M146" s="21"/>
      <c r="N146" s="24">
        <f>'Port(Span)'!J148</f>
        <v>259</v>
      </c>
      <c r="O146" s="24">
        <f>'Port(Span)'!N148</f>
        <v>0</v>
      </c>
      <c r="P146" s="24"/>
      <c r="Q146" s="24">
        <f>Bahia!D68</f>
        <v>2000</v>
      </c>
      <c r="R146" s="24">
        <f>Pernambuco!$D89</f>
        <v>0</v>
      </c>
      <c r="S146" s="24">
        <f>'SE Brazil'!D68</f>
        <v>1400</v>
      </c>
      <c r="T146" s="174">
        <v>0</v>
      </c>
      <c r="U146" s="24"/>
      <c r="V146" s="23"/>
      <c r="W146" s="24">
        <f>'Port(Span)'!Q148</f>
        <v>0</v>
      </c>
      <c r="X146" s="35">
        <f t="shared" si="5"/>
        <v>3659</v>
      </c>
      <c r="Y146" s="21"/>
      <c r="Z146" s="76"/>
      <c r="AA146" s="76"/>
      <c r="AB146" s="76"/>
      <c r="AC146" s="76"/>
    </row>
    <row r="147" spans="1:29">
      <c r="A147" s="38">
        <v>1644</v>
      </c>
      <c r="B147" s="24">
        <f>'Port(Span)'!I149</f>
        <v>0</v>
      </c>
      <c r="C147" s="24">
        <f>'Port(Span)'!M149</f>
        <v>0</v>
      </c>
      <c r="D147" s="24"/>
      <c r="E147" s="24">
        <f>Bahia!H69</f>
        <v>2352.9411764705883</v>
      </c>
      <c r="F147" s="24">
        <f>Pernambuco!$H90</f>
        <v>0</v>
      </c>
      <c r="G147" s="24">
        <f>'SE Brazil'!H69</f>
        <v>1647.0588235294117</v>
      </c>
      <c r="H147" s="174">
        <v>178.7</v>
      </c>
      <c r="I147" s="24"/>
      <c r="J147" s="23"/>
      <c r="K147" s="24">
        <f>'Port(Span)'!P149</f>
        <v>0</v>
      </c>
      <c r="L147" s="35">
        <f t="shared" si="4"/>
        <v>4178.7</v>
      </c>
      <c r="M147" s="21"/>
      <c r="N147" s="24">
        <f>'Port(Span)'!J149</f>
        <v>0</v>
      </c>
      <c r="O147" s="24">
        <f>'Port(Span)'!N149</f>
        <v>0</v>
      </c>
      <c r="P147" s="24"/>
      <c r="Q147" s="24">
        <f>Bahia!D69</f>
        <v>2000</v>
      </c>
      <c r="R147" s="24">
        <f>Pernambuco!$D90</f>
        <v>0</v>
      </c>
      <c r="S147" s="24">
        <f>'SE Brazil'!D69</f>
        <v>1400</v>
      </c>
      <c r="T147" s="174">
        <v>157.80000000000001</v>
      </c>
      <c r="U147" s="24"/>
      <c r="V147" s="23"/>
      <c r="W147" s="24">
        <f>'Port(Span)'!Q149</f>
        <v>0</v>
      </c>
      <c r="X147" s="35">
        <f t="shared" si="5"/>
        <v>3557.8</v>
      </c>
      <c r="Y147" s="21"/>
      <c r="Z147" s="76"/>
      <c r="AA147" s="76"/>
      <c r="AB147" s="76"/>
      <c r="AC147" s="76"/>
    </row>
    <row r="148" spans="1:29" s="2" customFormat="1">
      <c r="A148" s="54">
        <v>1645</v>
      </c>
      <c r="B148" s="48">
        <f>'Port(Span)'!I150</f>
        <v>0</v>
      </c>
      <c r="C148" s="48">
        <f>'Port(Span)'!M150</f>
        <v>0</v>
      </c>
      <c r="D148" s="48"/>
      <c r="E148" s="48">
        <f>Bahia!H70</f>
        <v>2352.9411764705883</v>
      </c>
      <c r="F148" s="48">
        <f>Pernambuco!$H91</f>
        <v>0</v>
      </c>
      <c r="G148" s="48">
        <f>'SE Brazil'!H70</f>
        <v>1647.0588235294117</v>
      </c>
      <c r="H148" s="174">
        <v>581</v>
      </c>
      <c r="I148" s="48"/>
      <c r="J148" s="23"/>
      <c r="K148" s="48">
        <f>'Port(Span)'!P150</f>
        <v>733.4</v>
      </c>
      <c r="L148" s="35">
        <f t="shared" si="4"/>
        <v>4581</v>
      </c>
      <c r="M148" s="116"/>
      <c r="N148" s="48">
        <f>'Port(Span)'!J150</f>
        <v>0</v>
      </c>
      <c r="O148" s="48">
        <f>'Port(Span)'!N150</f>
        <v>0</v>
      </c>
      <c r="P148" s="48"/>
      <c r="Q148" s="48">
        <f>Bahia!D70</f>
        <v>2000</v>
      </c>
      <c r="R148" s="48">
        <f>Pernambuco!$D91</f>
        <v>0</v>
      </c>
      <c r="S148" s="48">
        <f>'SE Brazil'!D70</f>
        <v>1400</v>
      </c>
      <c r="T148" s="174">
        <v>471</v>
      </c>
      <c r="U148" s="48"/>
      <c r="V148" s="23"/>
      <c r="W148" s="48">
        <f>'Port(Span)'!Q150</f>
        <v>570.9</v>
      </c>
      <c r="X148" s="35">
        <f t="shared" si="5"/>
        <v>3871</v>
      </c>
      <c r="Y148" s="116"/>
      <c r="Z148" s="123"/>
      <c r="AA148" s="123"/>
      <c r="AB148" s="123"/>
      <c r="AC148" s="123"/>
    </row>
    <row r="149" spans="1:29">
      <c r="A149" s="38">
        <v>1646</v>
      </c>
      <c r="B149" s="24">
        <f>'Port(Span)'!I151</f>
        <v>0</v>
      </c>
      <c r="C149" s="24">
        <f>'Port(Span)'!M151</f>
        <v>0</v>
      </c>
      <c r="D149" s="24"/>
      <c r="E149" s="24">
        <f>Bahia!H71</f>
        <v>2352.9411764705883</v>
      </c>
      <c r="F149" s="24">
        <f>Pernambuco!$H92</f>
        <v>0</v>
      </c>
      <c r="G149" s="24">
        <f>'SE Brazil'!H71</f>
        <v>1647.0588235294117</v>
      </c>
      <c r="H149" s="174">
        <v>0</v>
      </c>
      <c r="I149" s="24"/>
      <c r="J149" s="23"/>
      <c r="K149" s="24">
        <f>'Port(Span)'!P151</f>
        <v>0</v>
      </c>
      <c r="L149" s="35">
        <f t="shared" si="4"/>
        <v>4000</v>
      </c>
      <c r="M149" s="21"/>
      <c r="N149" s="24">
        <f>'Port(Span)'!J151</f>
        <v>0</v>
      </c>
      <c r="O149" s="24">
        <f>'Port(Span)'!N151</f>
        <v>0</v>
      </c>
      <c r="P149" s="24"/>
      <c r="Q149" s="24">
        <f>Bahia!D71</f>
        <v>2000</v>
      </c>
      <c r="R149" s="24">
        <f>Pernambuco!$D92</f>
        <v>0</v>
      </c>
      <c r="S149" s="24">
        <f>'SE Brazil'!D71</f>
        <v>1400</v>
      </c>
      <c r="T149" s="174">
        <v>0</v>
      </c>
      <c r="U149" s="24"/>
      <c r="V149" s="23"/>
      <c r="W149" s="24">
        <f>'Port(Span)'!Q151</f>
        <v>0</v>
      </c>
      <c r="X149" s="35">
        <f t="shared" si="5"/>
        <v>3400</v>
      </c>
      <c r="Y149" s="21"/>
      <c r="Z149" s="76"/>
      <c r="AA149" s="76"/>
      <c r="AB149" s="76"/>
      <c r="AC149" s="76"/>
    </row>
    <row r="150" spans="1:29">
      <c r="A150" s="38">
        <v>1647</v>
      </c>
      <c r="B150" s="24">
        <f>'Port(Span)'!I152</f>
        <v>325</v>
      </c>
      <c r="C150" s="24">
        <f>'Port(Span)'!M152</f>
        <v>0</v>
      </c>
      <c r="D150" s="24"/>
      <c r="E150" s="24">
        <f>Bahia!H72</f>
        <v>2352.9411764705883</v>
      </c>
      <c r="F150" s="24">
        <f>Pernambuco!$H93</f>
        <v>0</v>
      </c>
      <c r="G150" s="24">
        <f>'SE Brazil'!H72</f>
        <v>1647.0588235294117</v>
      </c>
      <c r="H150" s="174">
        <v>291.89999999999998</v>
      </c>
      <c r="I150" s="24"/>
      <c r="J150" s="23"/>
      <c r="K150" s="24">
        <f>'Port(Span)'!P152</f>
        <v>178.7</v>
      </c>
      <c r="L150" s="35">
        <f t="shared" si="4"/>
        <v>4616.8999999999996</v>
      </c>
      <c r="M150" s="89"/>
      <c r="N150" s="24">
        <f>'Port(Span)'!J152</f>
        <v>259</v>
      </c>
      <c r="O150" s="24">
        <f>'Port(Span)'!N152</f>
        <v>0</v>
      </c>
      <c r="P150" s="24"/>
      <c r="Q150" s="24">
        <f>Bahia!D72</f>
        <v>2000</v>
      </c>
      <c r="R150" s="24">
        <f>Pernambuco!$D93</f>
        <v>0</v>
      </c>
      <c r="S150" s="24">
        <f>'SE Brazil'!D72</f>
        <v>1400</v>
      </c>
      <c r="T150" s="174">
        <v>260.39999999999998</v>
      </c>
      <c r="U150" s="24"/>
      <c r="V150" s="23"/>
      <c r="W150" s="24">
        <f>'Port(Span)'!Q152</f>
        <v>157.80000000000001</v>
      </c>
      <c r="X150" s="35">
        <f t="shared" si="5"/>
        <v>3919.4</v>
      </c>
      <c r="Y150" s="89"/>
      <c r="Z150" s="76"/>
      <c r="AA150" s="76"/>
      <c r="AB150" s="76"/>
      <c r="AC150" s="76"/>
    </row>
    <row r="151" spans="1:29">
      <c r="A151" s="38">
        <v>1648</v>
      </c>
      <c r="B151" s="24">
        <f>'Port(Span)'!I153</f>
        <v>0</v>
      </c>
      <c r="C151" s="24">
        <f>'Port(Span)'!M153</f>
        <v>0</v>
      </c>
      <c r="D151" s="24"/>
      <c r="E151" s="24">
        <f>Bahia!H73</f>
        <v>2352.9411764705883</v>
      </c>
      <c r="F151" s="24">
        <f>Pernambuco!$H94</f>
        <v>0</v>
      </c>
      <c r="G151" s="24">
        <f>'SE Brazil'!H73</f>
        <v>1647.0588235294117</v>
      </c>
      <c r="H151" s="174">
        <v>0</v>
      </c>
      <c r="I151" s="24"/>
      <c r="J151" s="23"/>
      <c r="K151" s="24">
        <f>'Port(Span)'!P153</f>
        <v>0</v>
      </c>
      <c r="L151" s="35">
        <f t="shared" si="4"/>
        <v>4000</v>
      </c>
      <c r="M151" s="21"/>
      <c r="N151" s="24">
        <f>'Port(Span)'!J153</f>
        <v>0</v>
      </c>
      <c r="O151" s="24">
        <f>'Port(Span)'!N153</f>
        <v>0</v>
      </c>
      <c r="P151" s="24"/>
      <c r="Q151" s="24">
        <f>Bahia!D73</f>
        <v>2000</v>
      </c>
      <c r="R151" s="24">
        <f>Pernambuco!$D94</f>
        <v>0</v>
      </c>
      <c r="S151" s="24">
        <f>'SE Brazil'!D73</f>
        <v>1400</v>
      </c>
      <c r="T151" s="174">
        <v>0</v>
      </c>
      <c r="U151" s="24"/>
      <c r="V151" s="23"/>
      <c r="W151" s="24">
        <f>'Port(Span)'!Q153</f>
        <v>0</v>
      </c>
      <c r="X151" s="35">
        <f t="shared" si="5"/>
        <v>3400</v>
      </c>
      <c r="Y151" s="21"/>
      <c r="Z151" s="76"/>
      <c r="AA151" s="76"/>
      <c r="AB151" s="76"/>
      <c r="AC151" s="76"/>
    </row>
    <row r="152" spans="1:29">
      <c r="A152" s="38">
        <v>1649</v>
      </c>
      <c r="B152" s="24">
        <f>'Port(Span)'!I154</f>
        <v>875.93984962406012</v>
      </c>
      <c r="C152" s="24">
        <f>'Port(Span)'!M154</f>
        <v>0</v>
      </c>
      <c r="D152" s="24"/>
      <c r="E152" s="24">
        <f>Bahia!H74</f>
        <v>3630.5882352941176</v>
      </c>
      <c r="F152" s="24">
        <f>Pernambuco!$H95</f>
        <v>313</v>
      </c>
      <c r="G152" s="24">
        <f>'SE Brazil'!H74</f>
        <v>2541.411764705882</v>
      </c>
      <c r="H152" s="174">
        <v>0</v>
      </c>
      <c r="I152" s="24"/>
      <c r="J152" s="23"/>
      <c r="K152" s="24">
        <f>'Port(Span)'!P154</f>
        <v>0</v>
      </c>
      <c r="L152" s="35">
        <f t="shared" si="4"/>
        <v>7360.9398496240601</v>
      </c>
      <c r="M152" s="21"/>
      <c r="N152" s="24">
        <f>'Port(Span)'!J154</f>
        <v>699</v>
      </c>
      <c r="O152" s="24">
        <f>'Port(Span)'!N154</f>
        <v>0</v>
      </c>
      <c r="P152" s="24"/>
      <c r="Q152" s="24">
        <f>Bahia!D74</f>
        <v>3086</v>
      </c>
      <c r="R152" s="24">
        <f>Pernambuco!$D95</f>
        <v>290</v>
      </c>
      <c r="S152" s="24">
        <f>'SE Brazil'!D74</f>
        <v>2160.1999999999998</v>
      </c>
      <c r="T152" s="174">
        <v>0</v>
      </c>
      <c r="U152" s="24"/>
      <c r="V152" s="23"/>
      <c r="W152" s="24">
        <f>'Port(Span)'!Q154</f>
        <v>0</v>
      </c>
      <c r="X152" s="35">
        <f t="shared" si="5"/>
        <v>6235.2</v>
      </c>
      <c r="Y152" s="21"/>
      <c r="Z152" s="76"/>
      <c r="AA152" s="76"/>
      <c r="AB152" s="76"/>
      <c r="AC152" s="76"/>
    </row>
    <row r="153" spans="1:29">
      <c r="A153" s="38">
        <v>1650</v>
      </c>
      <c r="B153" s="24">
        <f>'Port(Span)'!I155</f>
        <v>979.83817220955007</v>
      </c>
      <c r="C153" s="24">
        <f>'Port(Span)'!M155</f>
        <v>0</v>
      </c>
      <c r="D153" s="24"/>
      <c r="E153" s="24">
        <f>Bahia!H75</f>
        <v>4297.6285714285714</v>
      </c>
      <c r="F153" s="24">
        <f>Pernambuco!$H96</f>
        <v>0</v>
      </c>
      <c r="G153" s="24">
        <f>'SE Brazil'!H75</f>
        <v>3008.3399999999997</v>
      </c>
      <c r="H153" s="174">
        <v>0</v>
      </c>
      <c r="I153" s="24"/>
      <c r="J153" s="23"/>
      <c r="K153" s="24">
        <f>'Port(Span)'!P155</f>
        <v>0</v>
      </c>
      <c r="L153" s="35">
        <f t="shared" si="4"/>
        <v>8285.8067436381207</v>
      </c>
      <c r="M153" s="21"/>
      <c r="N153" s="24">
        <f>'Port(Span)'!J155</f>
        <v>783</v>
      </c>
      <c r="O153" s="24">
        <f>'Port(Span)'!N155</f>
        <v>0</v>
      </c>
      <c r="P153" s="24"/>
      <c r="Q153" s="24">
        <f>Bahia!D75</f>
        <v>3652.9842857142858</v>
      </c>
      <c r="R153" s="24">
        <f>Pernambuco!$D96</f>
        <v>0</v>
      </c>
      <c r="S153" s="24">
        <f>'SE Brazil'!D75</f>
        <v>2557.0889999999999</v>
      </c>
      <c r="T153" s="174">
        <v>0</v>
      </c>
      <c r="U153" s="24"/>
      <c r="V153" s="23"/>
      <c r="W153" s="24">
        <f>'Port(Span)'!Q155</f>
        <v>0</v>
      </c>
      <c r="X153" s="35">
        <f t="shared" si="5"/>
        <v>6993.0732857142857</v>
      </c>
      <c r="Y153" s="21"/>
      <c r="Z153" s="76"/>
      <c r="AA153" s="76"/>
      <c r="AB153" s="76"/>
      <c r="AC153" s="76"/>
    </row>
    <row r="154" spans="1:29">
      <c r="A154" s="38">
        <v>1651</v>
      </c>
      <c r="B154" s="24">
        <f>'Port(Span)'!I156</f>
        <v>1280</v>
      </c>
      <c r="C154" s="24">
        <f>'Port(Span)'!M156</f>
        <v>0</v>
      </c>
      <c r="D154" s="24"/>
      <c r="E154" s="24">
        <f>Bahia!H76</f>
        <v>4297.6285714285714</v>
      </c>
      <c r="F154" s="24">
        <f>Pernambuco!$H97</f>
        <v>1521.7</v>
      </c>
      <c r="G154" s="24">
        <f>'SE Brazil'!H76</f>
        <v>3008.3399999999997</v>
      </c>
      <c r="H154" s="174">
        <v>0</v>
      </c>
      <c r="I154" s="24"/>
      <c r="J154" s="23"/>
      <c r="K154" s="24">
        <f>'Port(Span)'!P156</f>
        <v>0</v>
      </c>
      <c r="L154" s="35">
        <f t="shared" si="4"/>
        <v>10107.66857142857</v>
      </c>
      <c r="M154" s="21"/>
      <c r="N154" s="24">
        <f>'Port(Span)'!J156</f>
        <v>1100</v>
      </c>
      <c r="O154" s="24">
        <f>'Port(Span)'!N156</f>
        <v>0</v>
      </c>
      <c r="P154" s="24"/>
      <c r="Q154" s="24">
        <f>Bahia!D76</f>
        <v>3652.9842857142858</v>
      </c>
      <c r="R154" s="24">
        <f>Pernambuco!$D97</f>
        <v>1044.0999999999999</v>
      </c>
      <c r="S154" s="24">
        <f>'SE Brazil'!D76</f>
        <v>2557.0889999999999</v>
      </c>
      <c r="T154" s="174">
        <v>0</v>
      </c>
      <c r="U154" s="24"/>
      <c r="V154" s="23"/>
      <c r="W154" s="24">
        <f>'Port(Span)'!Q156</f>
        <v>0</v>
      </c>
      <c r="X154" s="35">
        <f t="shared" si="5"/>
        <v>8354.1732857142852</v>
      </c>
      <c r="Y154" s="21"/>
      <c r="Z154" s="76"/>
      <c r="AA154" s="76"/>
      <c r="AB154" s="76"/>
      <c r="AC154" s="76"/>
    </row>
    <row r="155" spans="1:29">
      <c r="A155" s="38">
        <v>1652</v>
      </c>
      <c r="B155" s="24">
        <f>'Port(Span)'!I157</f>
        <v>325.06265664160395</v>
      </c>
      <c r="C155" s="24">
        <f>'Port(Span)'!M157</f>
        <v>0</v>
      </c>
      <c r="D155" s="24"/>
      <c r="E155" s="24">
        <f>Bahia!H77</f>
        <v>4297.6285714285714</v>
      </c>
      <c r="F155" s="24">
        <f>Pernambuco!$H98</f>
        <v>0</v>
      </c>
      <c r="G155" s="24">
        <f>'SE Brazil'!H77</f>
        <v>3008.3399999999997</v>
      </c>
      <c r="H155" s="174">
        <v>0</v>
      </c>
      <c r="I155" s="24"/>
      <c r="J155" s="23"/>
      <c r="K155" s="24">
        <f>'Port(Span)'!P157</f>
        <v>686.5</v>
      </c>
      <c r="L155" s="35">
        <f t="shared" si="4"/>
        <v>7631.0312280701746</v>
      </c>
      <c r="M155" s="21"/>
      <c r="N155" s="24">
        <f>'Port(Span)'!J157</f>
        <v>259</v>
      </c>
      <c r="O155" s="24">
        <f>'Port(Span)'!N157</f>
        <v>0</v>
      </c>
      <c r="P155" s="24"/>
      <c r="Q155" s="24">
        <f>Bahia!D77</f>
        <v>3652.9842857142858</v>
      </c>
      <c r="R155" s="24">
        <f>Pernambuco!$D98</f>
        <v>0</v>
      </c>
      <c r="S155" s="24">
        <f>'SE Brazil'!D77</f>
        <v>2557.0889999999999</v>
      </c>
      <c r="T155" s="174">
        <v>0</v>
      </c>
      <c r="U155" s="24"/>
      <c r="V155" s="23"/>
      <c r="W155" s="24">
        <f>'Port(Span)'!Q157</f>
        <v>571.48900000000003</v>
      </c>
      <c r="X155" s="35">
        <f t="shared" si="5"/>
        <v>6469.0732857142857</v>
      </c>
      <c r="Y155" s="21"/>
      <c r="Z155" s="76"/>
      <c r="AA155" s="76"/>
      <c r="AB155" s="76"/>
      <c r="AC155" s="76"/>
    </row>
    <row r="156" spans="1:29">
      <c r="A156" s="38">
        <v>1653</v>
      </c>
      <c r="B156" s="24">
        <f>'Port(Span)'!I158</f>
        <v>650</v>
      </c>
      <c r="C156" s="24">
        <f>'Port(Span)'!M158</f>
        <v>0</v>
      </c>
      <c r="D156" s="24"/>
      <c r="E156" s="24">
        <f>Bahia!H78</f>
        <v>4297.6285714285714</v>
      </c>
      <c r="F156" s="24">
        <f>Pernambuco!$H99</f>
        <v>0</v>
      </c>
      <c r="G156" s="24">
        <f>'SE Brazil'!H78</f>
        <v>3008.3399999999997</v>
      </c>
      <c r="H156" s="174">
        <v>0</v>
      </c>
      <c r="I156" s="24"/>
      <c r="J156" s="23"/>
      <c r="K156" s="24">
        <f>'Port(Span)'!P158</f>
        <v>381.2</v>
      </c>
      <c r="L156" s="35">
        <f t="shared" si="4"/>
        <v>7955.9685714285715</v>
      </c>
      <c r="M156" s="21"/>
      <c r="N156" s="24">
        <f>'Port(Span)'!J158</f>
        <v>519</v>
      </c>
      <c r="O156" s="24">
        <f>'Port(Span)'!N158</f>
        <v>0</v>
      </c>
      <c r="P156" s="24"/>
      <c r="Q156" s="24">
        <f>Bahia!D78</f>
        <v>3652.9842857142858</v>
      </c>
      <c r="R156" s="24">
        <f>Pernambuco!$D99</f>
        <v>0</v>
      </c>
      <c r="S156" s="24">
        <f>'SE Brazil'!D78</f>
        <v>2557.0889999999999</v>
      </c>
      <c r="T156" s="174">
        <v>0</v>
      </c>
      <c r="U156" s="24"/>
      <c r="V156" s="23"/>
      <c r="W156" s="24">
        <f>'Port(Span)'!Q158</f>
        <v>331</v>
      </c>
      <c r="X156" s="35">
        <f t="shared" si="5"/>
        <v>6729.0732857142857</v>
      </c>
      <c r="Y156" s="21"/>
      <c r="Z156" s="76"/>
      <c r="AA156" s="76"/>
      <c r="AB156" s="76"/>
      <c r="AC156" s="76"/>
    </row>
    <row r="157" spans="1:29">
      <c r="A157" s="38">
        <v>1654</v>
      </c>
      <c r="B157" s="24">
        <f>'Port(Span)'!I159</f>
        <v>650.1253132832079</v>
      </c>
      <c r="C157" s="24">
        <f>'Port(Span)'!M159</f>
        <v>0</v>
      </c>
      <c r="D157" s="24"/>
      <c r="E157" s="24">
        <f>Bahia!H79</f>
        <v>4297.6285714285714</v>
      </c>
      <c r="F157" s="24">
        <f>Pernambuco!$H100</f>
        <v>0</v>
      </c>
      <c r="G157" s="24">
        <f>'SE Brazil'!H79</f>
        <v>3008.3399999999997</v>
      </c>
      <c r="H157" s="174">
        <v>0</v>
      </c>
      <c r="I157" s="24"/>
      <c r="J157" s="23"/>
      <c r="K157" s="24">
        <f>'Port(Span)'!P159</f>
        <v>0</v>
      </c>
      <c r="L157" s="35">
        <f t="shared" si="4"/>
        <v>7956.0938847117795</v>
      </c>
      <c r="M157" s="21"/>
      <c r="N157" s="24">
        <f>'Port(Span)'!J159</f>
        <v>519</v>
      </c>
      <c r="O157" s="24">
        <f>'Port(Span)'!N159</f>
        <v>0</v>
      </c>
      <c r="P157" s="24"/>
      <c r="Q157" s="24">
        <f>Bahia!D79</f>
        <v>3652.9842857142858</v>
      </c>
      <c r="R157" s="24">
        <f>Pernambuco!$D100</f>
        <v>0</v>
      </c>
      <c r="S157" s="24">
        <f>'SE Brazil'!D79</f>
        <v>2557.0889999999999</v>
      </c>
      <c r="T157" s="174">
        <v>0</v>
      </c>
      <c r="U157" s="24"/>
      <c r="V157" s="23"/>
      <c r="W157" s="24">
        <f>'Port(Span)'!Q159</f>
        <v>0</v>
      </c>
      <c r="X157" s="35">
        <f t="shared" si="5"/>
        <v>6729.0732857142857</v>
      </c>
      <c r="Y157" s="21"/>
      <c r="Z157" s="76"/>
      <c r="AA157" s="76"/>
      <c r="AB157" s="76"/>
      <c r="AC157" s="76"/>
    </row>
    <row r="158" spans="1:29">
      <c r="A158" s="38">
        <v>1655</v>
      </c>
      <c r="B158" s="24">
        <f>'Port(Span)'!I160</f>
        <v>173.71929824561403</v>
      </c>
      <c r="C158" s="24">
        <f>'Port(Span)'!M160</f>
        <v>0</v>
      </c>
      <c r="D158" s="24"/>
      <c r="E158" s="24">
        <f>Bahia!H80</f>
        <v>4297.6285714285714</v>
      </c>
      <c r="F158" s="24">
        <f>Pernambuco!$H101</f>
        <v>2000</v>
      </c>
      <c r="G158" s="24">
        <f>'SE Brazil'!H80</f>
        <v>3008.3399999999997</v>
      </c>
      <c r="H158" s="174">
        <v>0</v>
      </c>
      <c r="I158" s="24"/>
      <c r="J158" s="23"/>
      <c r="K158" s="24">
        <f>'Port(Span)'!P160</f>
        <v>0</v>
      </c>
      <c r="L158" s="35">
        <f t="shared" si="4"/>
        <v>9479.687869674186</v>
      </c>
      <c r="M158" s="21"/>
      <c r="N158" s="24">
        <f>'Port(Span)'!J160</f>
        <v>138.62799999999999</v>
      </c>
      <c r="O158" s="24">
        <f>'Port(Span)'!N160</f>
        <v>0</v>
      </c>
      <c r="P158" s="24"/>
      <c r="Q158" s="24">
        <f>Bahia!D80</f>
        <v>3652.9842857142858</v>
      </c>
      <c r="R158" s="24">
        <f>Pernambuco!$D101</f>
        <v>1800</v>
      </c>
      <c r="S158" s="24">
        <f>'SE Brazil'!D80</f>
        <v>2557.0889999999999</v>
      </c>
      <c r="T158" s="174">
        <v>0</v>
      </c>
      <c r="U158" s="24"/>
      <c r="V158" s="23"/>
      <c r="W158" s="24">
        <f>'Port(Span)'!Q160</f>
        <v>0</v>
      </c>
      <c r="X158" s="35">
        <f t="shared" si="5"/>
        <v>8148.7012857142854</v>
      </c>
      <c r="Y158" s="21"/>
      <c r="Z158" s="76"/>
      <c r="AA158" s="76"/>
      <c r="AB158" s="76"/>
      <c r="AC158" s="76"/>
    </row>
    <row r="159" spans="1:29">
      <c r="A159" s="38">
        <v>1656</v>
      </c>
      <c r="B159" s="24">
        <f>'Port(Span)'!I161</f>
        <v>1415.125313283208</v>
      </c>
      <c r="C159" s="24">
        <f>'Port(Span)'!M161</f>
        <v>0</v>
      </c>
      <c r="D159" s="24"/>
      <c r="E159" s="24">
        <f>Bahia!H81</f>
        <v>4297.6285714285714</v>
      </c>
      <c r="F159" s="24">
        <f>Pernambuco!$H102</f>
        <v>2000</v>
      </c>
      <c r="G159" s="24">
        <f>'SE Brazil'!H81</f>
        <v>3008.3399999999997</v>
      </c>
      <c r="H159" s="174">
        <v>0</v>
      </c>
      <c r="I159" s="24"/>
      <c r="J159" s="23"/>
      <c r="K159" s="24">
        <f>'Port(Span)'!P161</f>
        <v>0</v>
      </c>
      <c r="L159" s="35">
        <f t="shared" si="4"/>
        <v>10721.09388471178</v>
      </c>
      <c r="M159" s="21"/>
      <c r="N159" s="24">
        <f>'Port(Span)'!J161</f>
        <v>1129.27</v>
      </c>
      <c r="O159" s="24">
        <f>'Port(Span)'!N161</f>
        <v>0</v>
      </c>
      <c r="P159" s="24"/>
      <c r="Q159" s="24">
        <f>Bahia!D81</f>
        <v>3652.9842857142858</v>
      </c>
      <c r="R159" s="24">
        <f>Pernambuco!$D102</f>
        <v>1800</v>
      </c>
      <c r="S159" s="24">
        <f>'SE Brazil'!D81</f>
        <v>2557.0889999999999</v>
      </c>
      <c r="T159" s="174">
        <v>0</v>
      </c>
      <c r="U159" s="24"/>
      <c r="V159" s="23"/>
      <c r="W159" s="24">
        <f>'Port(Span)'!Q161</f>
        <v>0</v>
      </c>
      <c r="X159" s="35">
        <f t="shared" si="5"/>
        <v>9139.3432857142852</v>
      </c>
      <c r="Y159" s="21"/>
      <c r="Z159" s="76"/>
      <c r="AA159" s="76"/>
      <c r="AB159" s="76"/>
      <c r="AC159" s="76"/>
    </row>
    <row r="160" spans="1:29">
      <c r="A160" s="38">
        <v>1657</v>
      </c>
      <c r="B160" s="24">
        <f>'Port(Span)'!I162</f>
        <v>680</v>
      </c>
      <c r="C160" s="24">
        <f>'Port(Span)'!M162</f>
        <v>0</v>
      </c>
      <c r="D160" s="24"/>
      <c r="E160" s="24">
        <f>Bahia!H82</f>
        <v>4297.6285714285714</v>
      </c>
      <c r="F160" s="24">
        <f>Pernambuco!$H103</f>
        <v>2000</v>
      </c>
      <c r="G160" s="24">
        <f>'SE Brazil'!H82</f>
        <v>3008.3399999999997</v>
      </c>
      <c r="H160" s="174">
        <v>0</v>
      </c>
      <c r="I160" s="24"/>
      <c r="J160" s="23"/>
      <c r="K160" s="24">
        <f>'Port(Span)'!P162</f>
        <v>0</v>
      </c>
      <c r="L160" s="35">
        <f t="shared" si="4"/>
        <v>9985.9685714285715</v>
      </c>
      <c r="M160" s="21"/>
      <c r="N160" s="24">
        <f>'Port(Span)'!J162</f>
        <v>259.39999999999998</v>
      </c>
      <c r="O160" s="24">
        <f>'Port(Span)'!N162</f>
        <v>0</v>
      </c>
      <c r="P160" s="24"/>
      <c r="Q160" s="24">
        <f>Bahia!D82</f>
        <v>3652.9842857142858</v>
      </c>
      <c r="R160" s="24">
        <f>Pernambuco!$D103</f>
        <v>1800</v>
      </c>
      <c r="S160" s="24">
        <f>'SE Brazil'!D82</f>
        <v>2557.0889999999999</v>
      </c>
      <c r="T160" s="174">
        <v>0</v>
      </c>
      <c r="U160" s="24"/>
      <c r="V160" s="23"/>
      <c r="W160" s="24">
        <f>'Port(Span)'!Q162</f>
        <v>0</v>
      </c>
      <c r="X160" s="35">
        <f t="shared" si="5"/>
        <v>8269.4732857142862</v>
      </c>
      <c r="Y160" s="21"/>
      <c r="Z160" s="76"/>
      <c r="AA160" s="76"/>
      <c r="AB160" s="76"/>
      <c r="AC160" s="76"/>
    </row>
    <row r="161" spans="1:29">
      <c r="A161" s="38">
        <v>1658</v>
      </c>
      <c r="B161" s="24">
        <f>'Port(Span)'!I163</f>
        <v>619.54887218045099</v>
      </c>
      <c r="C161" s="24">
        <f>'Port(Span)'!M163</f>
        <v>0</v>
      </c>
      <c r="D161" s="24"/>
      <c r="E161" s="24">
        <f>Bahia!H83</f>
        <v>4297.6285714285714</v>
      </c>
      <c r="F161" s="24">
        <f>Pernambuco!$H104</f>
        <v>2000</v>
      </c>
      <c r="G161" s="24">
        <f>'SE Brazil'!H83</f>
        <v>3008.3399999999997</v>
      </c>
      <c r="H161" s="174">
        <v>0</v>
      </c>
      <c r="I161" s="24"/>
      <c r="J161" s="23"/>
      <c r="K161" s="24">
        <f>'Port(Span)'!P163</f>
        <v>0</v>
      </c>
      <c r="L161" s="35">
        <f t="shared" si="4"/>
        <v>9925.5174436090219</v>
      </c>
      <c r="M161" s="21"/>
      <c r="N161" s="24">
        <f>'Port(Span)'!J163</f>
        <v>494</v>
      </c>
      <c r="O161" s="24">
        <f>'Port(Span)'!N163</f>
        <v>0</v>
      </c>
      <c r="P161" s="24"/>
      <c r="Q161" s="24">
        <f>Bahia!D83</f>
        <v>3652.9842857142858</v>
      </c>
      <c r="R161" s="24">
        <f>Pernambuco!$D104</f>
        <v>1800</v>
      </c>
      <c r="S161" s="24">
        <f>'SE Brazil'!D83</f>
        <v>2557.0889999999999</v>
      </c>
      <c r="T161" s="174">
        <v>0</v>
      </c>
      <c r="U161" s="24"/>
      <c r="V161" s="23"/>
      <c r="W161" s="24">
        <f>'Port(Span)'!Q163</f>
        <v>0</v>
      </c>
      <c r="X161" s="35">
        <f t="shared" si="5"/>
        <v>8504.0732857142866</v>
      </c>
      <c r="Y161" s="21"/>
      <c r="Z161" s="76"/>
      <c r="AA161" s="76"/>
      <c r="AB161" s="76"/>
      <c r="AC161" s="76"/>
    </row>
    <row r="162" spans="1:29">
      <c r="A162" s="38">
        <v>1659</v>
      </c>
      <c r="B162" s="24">
        <f>'Port(Span)'!I164</f>
        <v>382.20701754385959</v>
      </c>
      <c r="C162" s="24">
        <f>'Port(Span)'!M164</f>
        <v>0</v>
      </c>
      <c r="D162" s="24"/>
      <c r="E162" s="24">
        <f>Bahia!H84</f>
        <v>4297.6285714285714</v>
      </c>
      <c r="F162" s="24">
        <f>Pernambuco!$H105</f>
        <v>2000</v>
      </c>
      <c r="G162" s="24">
        <f>'SE Brazil'!H84</f>
        <v>3008.3399999999997</v>
      </c>
      <c r="H162" s="174">
        <v>0</v>
      </c>
      <c r="I162" s="24"/>
      <c r="J162" s="23"/>
      <c r="K162" s="24">
        <f>'Port(Span)'!P164</f>
        <v>0</v>
      </c>
      <c r="L162" s="35">
        <f t="shared" si="4"/>
        <v>9688.17558897243</v>
      </c>
      <c r="M162" s="21"/>
      <c r="N162" s="24">
        <f>'Port(Span)'!J164</f>
        <v>305.00119999999998</v>
      </c>
      <c r="O162" s="24">
        <f>'Port(Span)'!N164</f>
        <v>0</v>
      </c>
      <c r="P162" s="24"/>
      <c r="Q162" s="24">
        <f>Bahia!D84</f>
        <v>3652.9842857142858</v>
      </c>
      <c r="R162" s="24">
        <f>Pernambuco!$D105</f>
        <v>1800</v>
      </c>
      <c r="S162" s="24">
        <f>'SE Brazil'!D84</f>
        <v>2557.0889999999999</v>
      </c>
      <c r="T162" s="174">
        <v>0</v>
      </c>
      <c r="U162" s="24"/>
      <c r="V162" s="23"/>
      <c r="W162" s="24">
        <f>'Port(Span)'!Q164</f>
        <v>0</v>
      </c>
      <c r="X162" s="35">
        <f t="shared" si="5"/>
        <v>8315.0744857142854</v>
      </c>
      <c r="Y162" s="21"/>
      <c r="Z162" s="76"/>
      <c r="AA162" s="76"/>
      <c r="AB162" s="76"/>
      <c r="AC162" s="76"/>
    </row>
    <row r="163" spans="1:29">
      <c r="A163" s="38">
        <v>1660</v>
      </c>
      <c r="B163" s="24">
        <f>'Port(Span)'!I165</f>
        <v>0</v>
      </c>
      <c r="C163" s="24">
        <f>'Port(Span)'!M165</f>
        <v>0</v>
      </c>
      <c r="D163" s="24"/>
      <c r="E163" s="24">
        <f>Bahia!H85</f>
        <v>4297.6285714285714</v>
      </c>
      <c r="F163" s="24">
        <f>Pernambuco!$H106</f>
        <v>2000</v>
      </c>
      <c r="G163" s="24">
        <f>'SE Brazil'!H85</f>
        <v>3008.3399999999997</v>
      </c>
      <c r="H163" s="174">
        <v>0</v>
      </c>
      <c r="I163" s="24"/>
      <c r="J163" s="23"/>
      <c r="K163" s="24">
        <f>'Port(Span)'!P165</f>
        <v>0</v>
      </c>
      <c r="L163" s="35">
        <f t="shared" si="4"/>
        <v>9305.9685714285715</v>
      </c>
      <c r="M163" s="21"/>
      <c r="N163" s="24">
        <f>'Port(Span)'!J165</f>
        <v>0</v>
      </c>
      <c r="O163" s="24">
        <f>'Port(Span)'!N165</f>
        <v>0</v>
      </c>
      <c r="P163" s="24"/>
      <c r="Q163" s="24">
        <f>Bahia!D85</f>
        <v>3652.9842857142858</v>
      </c>
      <c r="R163" s="24">
        <f>Pernambuco!$D106</f>
        <v>1800</v>
      </c>
      <c r="S163" s="24">
        <f>'SE Brazil'!D85</f>
        <v>2557.0889999999999</v>
      </c>
      <c r="T163" s="174">
        <v>0</v>
      </c>
      <c r="U163" s="24"/>
      <c r="V163" s="23"/>
      <c r="W163" s="24">
        <f>'Port(Span)'!Q165</f>
        <v>0</v>
      </c>
      <c r="X163" s="35">
        <f t="shared" si="5"/>
        <v>8010.0732857142857</v>
      </c>
      <c r="Y163" s="21"/>
      <c r="Z163" s="76"/>
      <c r="AA163" s="76"/>
      <c r="AB163" s="76"/>
      <c r="AC163" s="76"/>
    </row>
    <row r="164" spans="1:29">
      <c r="A164" s="38">
        <v>1661</v>
      </c>
      <c r="B164" s="24">
        <f>'Port(Span)'!I166</f>
        <v>125.31328320802004</v>
      </c>
      <c r="C164" s="24">
        <f>'Port(Span)'!M166</f>
        <v>0</v>
      </c>
      <c r="D164" s="24"/>
      <c r="E164" s="24">
        <f>Bahia!H86</f>
        <v>4297.6285714285714</v>
      </c>
      <c r="F164" s="24">
        <f>Pernambuco!$H107</f>
        <v>2000</v>
      </c>
      <c r="G164" s="24">
        <f>'SE Brazil'!H86</f>
        <v>3008.3399999999997</v>
      </c>
      <c r="H164" s="174">
        <v>0</v>
      </c>
      <c r="I164" s="24"/>
      <c r="J164" s="23"/>
      <c r="K164" s="24">
        <f>'Port(Span)'!P166</f>
        <v>178.7</v>
      </c>
      <c r="L164" s="35">
        <f t="shared" si="4"/>
        <v>9431.2818546365907</v>
      </c>
      <c r="M164" s="21"/>
      <c r="N164" s="24">
        <f>'Port(Span)'!J166</f>
        <v>100</v>
      </c>
      <c r="O164" s="24">
        <f>'Port(Span)'!N166</f>
        <v>0</v>
      </c>
      <c r="P164" s="24"/>
      <c r="Q164" s="24">
        <f>Bahia!D86</f>
        <v>3652.9842857142858</v>
      </c>
      <c r="R164" s="24">
        <f>Pernambuco!$D107</f>
        <v>1800</v>
      </c>
      <c r="S164" s="24">
        <f>'SE Brazil'!D86</f>
        <v>2557.0889999999999</v>
      </c>
      <c r="T164" s="174">
        <v>0</v>
      </c>
      <c r="U164" s="24"/>
      <c r="V164" s="23"/>
      <c r="W164" s="24">
        <f>'Port(Span)'!Q166</f>
        <v>157.80000000000001</v>
      </c>
      <c r="X164" s="35">
        <f t="shared" si="5"/>
        <v>8110.0732857142857</v>
      </c>
      <c r="Y164" s="21"/>
      <c r="Z164" s="76"/>
      <c r="AA164" s="76"/>
      <c r="AB164" s="76"/>
      <c r="AC164" s="76"/>
    </row>
    <row r="165" spans="1:29">
      <c r="A165" s="38">
        <v>1662</v>
      </c>
      <c r="B165" s="24">
        <f>'Port(Span)'!I167</f>
        <v>150.37593984962405</v>
      </c>
      <c r="C165" s="24">
        <f>'Port(Span)'!M167</f>
        <v>0</v>
      </c>
      <c r="D165" s="24"/>
      <c r="E165" s="24">
        <f>Bahia!H87</f>
        <v>4297.6285714285714</v>
      </c>
      <c r="F165" s="24">
        <f>Pernambuco!$H108</f>
        <v>2000</v>
      </c>
      <c r="G165" s="24">
        <f>'SE Brazil'!H87</f>
        <v>3008.3399999999997</v>
      </c>
      <c r="H165" s="174">
        <v>0</v>
      </c>
      <c r="I165" s="24"/>
      <c r="J165" s="23"/>
      <c r="K165" s="24">
        <f>'Port(Span)'!P167</f>
        <v>0</v>
      </c>
      <c r="L165" s="35">
        <f t="shared" si="4"/>
        <v>9456.3445112781956</v>
      </c>
      <c r="M165" s="21"/>
      <c r="N165" s="24">
        <f>'Port(Span)'!J167</f>
        <v>120</v>
      </c>
      <c r="O165" s="24">
        <f>'Port(Span)'!N167</f>
        <v>0</v>
      </c>
      <c r="P165" s="24"/>
      <c r="Q165" s="24">
        <f>Bahia!D87</f>
        <v>3652.9842857142858</v>
      </c>
      <c r="R165" s="24">
        <f>Pernambuco!$D108</f>
        <v>1800</v>
      </c>
      <c r="S165" s="24">
        <f>'SE Brazil'!D87</f>
        <v>2557.0889999999999</v>
      </c>
      <c r="T165" s="174">
        <v>0</v>
      </c>
      <c r="U165" s="24"/>
      <c r="V165" s="23"/>
      <c r="W165" s="24">
        <f>'Port(Span)'!Q167</f>
        <v>0</v>
      </c>
      <c r="X165" s="35">
        <f t="shared" si="5"/>
        <v>8130.0732857142857</v>
      </c>
      <c r="Y165" s="21"/>
      <c r="Z165" s="76"/>
      <c r="AA165" s="76"/>
      <c r="AB165" s="76"/>
      <c r="AC165" s="76"/>
    </row>
    <row r="166" spans="1:29">
      <c r="A166" s="38">
        <v>1663</v>
      </c>
      <c r="B166" s="24">
        <f>'Port(Span)'!I168</f>
        <v>963</v>
      </c>
      <c r="C166" s="24">
        <f>'Port(Span)'!M168</f>
        <v>0</v>
      </c>
      <c r="D166" s="24"/>
      <c r="E166" s="24">
        <f>Bahia!H88</f>
        <v>4297.6285714285714</v>
      </c>
      <c r="F166" s="24">
        <f>Pernambuco!$H109</f>
        <v>2000</v>
      </c>
      <c r="G166" s="24">
        <f>'SE Brazil'!H88</f>
        <v>3008.3399999999997</v>
      </c>
      <c r="H166" s="174">
        <v>0</v>
      </c>
      <c r="I166" s="24"/>
      <c r="J166" s="23"/>
      <c r="K166" s="24">
        <f>'Port(Span)'!P168</f>
        <v>0</v>
      </c>
      <c r="L166" s="35">
        <f t="shared" si="4"/>
        <v>10268.968571428572</v>
      </c>
      <c r="M166" s="21"/>
      <c r="N166" s="24">
        <f>'Port(Span)'!J168</f>
        <v>786</v>
      </c>
      <c r="O166" s="24">
        <f>'Port(Span)'!N168</f>
        <v>0</v>
      </c>
      <c r="P166" s="24"/>
      <c r="Q166" s="24">
        <f>Bahia!D88</f>
        <v>3652.9842857142858</v>
      </c>
      <c r="R166" s="24">
        <f>Pernambuco!$D109</f>
        <v>1800</v>
      </c>
      <c r="S166" s="24">
        <f>'SE Brazil'!D88</f>
        <v>2557.0889999999999</v>
      </c>
      <c r="T166" s="174">
        <v>0</v>
      </c>
      <c r="U166" s="24"/>
      <c r="V166" s="23"/>
      <c r="W166" s="24">
        <f>'Port(Span)'!Q168</f>
        <v>0</v>
      </c>
      <c r="X166" s="35">
        <f t="shared" si="5"/>
        <v>8796.0732857142866</v>
      </c>
      <c r="Y166" s="21"/>
      <c r="Z166" s="76"/>
      <c r="AA166" s="76"/>
      <c r="AB166" s="76"/>
      <c r="AC166" s="76"/>
    </row>
    <row r="167" spans="1:29">
      <c r="A167" s="38">
        <v>1664</v>
      </c>
      <c r="B167" s="24">
        <f>'Port(Span)'!I169</f>
        <v>0</v>
      </c>
      <c r="C167" s="24">
        <f>'Port(Span)'!M169</f>
        <v>0</v>
      </c>
      <c r="D167" s="24"/>
      <c r="E167" s="24">
        <f>Bahia!H89</f>
        <v>4297.6285714285714</v>
      </c>
      <c r="F167" s="24">
        <f>Pernambuco!$H110</f>
        <v>2000</v>
      </c>
      <c r="G167" s="24">
        <f>'SE Brazil'!H89</f>
        <v>3008.3399999999997</v>
      </c>
      <c r="H167" s="174">
        <v>0</v>
      </c>
      <c r="I167" s="24"/>
      <c r="J167" s="23"/>
      <c r="K167" s="24">
        <f>'Port(Span)'!P169</f>
        <v>0</v>
      </c>
      <c r="L167" s="35">
        <f t="shared" si="4"/>
        <v>9305.9685714285715</v>
      </c>
      <c r="M167" s="21"/>
      <c r="N167" s="24">
        <f>'Port(Span)'!J169</f>
        <v>0</v>
      </c>
      <c r="O167" s="24">
        <f>'Port(Span)'!N169</f>
        <v>0</v>
      </c>
      <c r="P167" s="24"/>
      <c r="Q167" s="24">
        <f>Bahia!D89</f>
        <v>3652.9842857142858</v>
      </c>
      <c r="R167" s="24">
        <f>Pernambuco!$D110</f>
        <v>1800</v>
      </c>
      <c r="S167" s="24">
        <f>'SE Brazil'!D89</f>
        <v>2557.0889999999999</v>
      </c>
      <c r="T167" s="174">
        <v>0</v>
      </c>
      <c r="U167" s="24"/>
      <c r="V167" s="23"/>
      <c r="W167" s="24">
        <f>'Port(Span)'!Q169</f>
        <v>0</v>
      </c>
      <c r="X167" s="35">
        <f t="shared" si="5"/>
        <v>8010.0732857142857</v>
      </c>
      <c r="Y167" s="21"/>
      <c r="Z167" s="76"/>
      <c r="AA167" s="76"/>
      <c r="AB167" s="76"/>
      <c r="AC167" s="76"/>
    </row>
    <row r="168" spans="1:29">
      <c r="A168" s="38">
        <v>1665</v>
      </c>
      <c r="B168" s="24">
        <f>'Port(Span)'!I170</f>
        <v>0</v>
      </c>
      <c r="C168" s="24">
        <f>'Port(Span)'!M170</f>
        <v>0</v>
      </c>
      <c r="D168" s="24"/>
      <c r="E168" s="24">
        <f>Bahia!H90</f>
        <v>4297.6285714285714</v>
      </c>
      <c r="F168" s="24">
        <f>Pernambuco!$H111</f>
        <v>2000</v>
      </c>
      <c r="G168" s="24">
        <f>'SE Brazil'!H90</f>
        <v>3008.3399999999997</v>
      </c>
      <c r="H168" s="174">
        <v>0</v>
      </c>
      <c r="I168" s="24"/>
      <c r="J168" s="23"/>
      <c r="K168" s="24">
        <f>'Port(Span)'!P170</f>
        <v>0</v>
      </c>
      <c r="L168" s="35">
        <f t="shared" si="4"/>
        <v>9305.9685714285715</v>
      </c>
      <c r="M168" s="21"/>
      <c r="N168" s="24">
        <f>'Port(Span)'!J170</f>
        <v>0</v>
      </c>
      <c r="O168" s="24">
        <f>'Port(Span)'!N170</f>
        <v>0</v>
      </c>
      <c r="P168" s="24"/>
      <c r="Q168" s="24">
        <f>Bahia!D90</f>
        <v>3652.9842857142858</v>
      </c>
      <c r="R168" s="24">
        <f>Pernambuco!$D111</f>
        <v>1800</v>
      </c>
      <c r="S168" s="24">
        <f>'SE Brazil'!D90</f>
        <v>2557.0889999999999</v>
      </c>
      <c r="T168" s="174">
        <v>0</v>
      </c>
      <c r="U168" s="24"/>
      <c r="V168" s="23"/>
      <c r="W168" s="24">
        <f>'Port(Span)'!Q170</f>
        <v>0</v>
      </c>
      <c r="X168" s="35">
        <f t="shared" si="5"/>
        <v>8010.0732857142857</v>
      </c>
      <c r="Y168" s="21"/>
      <c r="Z168" s="76"/>
      <c r="AA168" s="76"/>
      <c r="AB168" s="76"/>
      <c r="AC168" s="76"/>
    </row>
    <row r="169" spans="1:29">
      <c r="A169" s="38">
        <v>1666</v>
      </c>
      <c r="B169" s="24">
        <f>'Port(Span)'!I171</f>
        <v>215.9</v>
      </c>
      <c r="C169" s="24">
        <f>'Port(Span)'!M171</f>
        <v>0</v>
      </c>
      <c r="D169" s="24"/>
      <c r="E169" s="24">
        <f>Bahia!H91</f>
        <v>5673.6</v>
      </c>
      <c r="F169" s="24">
        <f>Pernambuco!$H112</f>
        <v>2521.6000000000004</v>
      </c>
      <c r="G169" s="24">
        <f>'SE Brazil'!H91</f>
        <v>4412.7999999999993</v>
      </c>
      <c r="H169" s="174">
        <v>0</v>
      </c>
      <c r="I169" s="24"/>
      <c r="J169" s="23"/>
      <c r="K169" s="24">
        <f>'Port(Span)'!P171</f>
        <v>0</v>
      </c>
      <c r="L169" s="35">
        <f t="shared" si="4"/>
        <v>12823.9</v>
      </c>
      <c r="M169" s="21"/>
      <c r="N169" s="24">
        <f>'Port(Span)'!J171</f>
        <v>153</v>
      </c>
      <c r="O169" s="24">
        <f>'Port(Span)'!N171</f>
        <v>0</v>
      </c>
      <c r="P169" s="24"/>
      <c r="Q169" s="24">
        <f>Bahia!D91</f>
        <v>4822.5600000000004</v>
      </c>
      <c r="R169" s="24">
        <f>Pernambuco!$D112</f>
        <v>2294.6560000000004</v>
      </c>
      <c r="S169" s="24">
        <f>'SE Brazil'!D91</f>
        <v>3750.8799999999992</v>
      </c>
      <c r="T169" s="174">
        <v>0</v>
      </c>
      <c r="U169" s="24"/>
      <c r="V169" s="23"/>
      <c r="W169" s="24">
        <f>'Port(Span)'!Q171</f>
        <v>0</v>
      </c>
      <c r="X169" s="35">
        <f t="shared" si="5"/>
        <v>11021.096</v>
      </c>
      <c r="Y169" s="21"/>
      <c r="Z169" s="76"/>
      <c r="AA169" s="76"/>
      <c r="AB169" s="76"/>
      <c r="AC169" s="76"/>
    </row>
    <row r="170" spans="1:29">
      <c r="A170" s="38">
        <v>1667</v>
      </c>
      <c r="B170" s="24">
        <f>'Port(Span)'!I172</f>
        <v>0</v>
      </c>
      <c r="C170" s="24">
        <f>'Port(Span)'!M172</f>
        <v>0</v>
      </c>
      <c r="D170" s="24"/>
      <c r="E170" s="24">
        <f>Bahia!H92</f>
        <v>5830.2</v>
      </c>
      <c r="F170" s="24">
        <f>Pernambuco!$H113</f>
        <v>2591.2000000000003</v>
      </c>
      <c r="G170" s="24">
        <f>'SE Brazil'!H92</f>
        <v>4534.5999999999995</v>
      </c>
      <c r="H170" s="174">
        <v>0</v>
      </c>
      <c r="I170" s="24"/>
      <c r="J170" s="23"/>
      <c r="K170" s="24">
        <f>'Port(Span)'!P172</f>
        <v>0</v>
      </c>
      <c r="L170" s="35">
        <f t="shared" si="4"/>
        <v>12956</v>
      </c>
      <c r="M170" s="21"/>
      <c r="N170" s="24">
        <f>'Port(Span)'!J172</f>
        <v>0</v>
      </c>
      <c r="O170" s="24">
        <f>'Port(Span)'!N172</f>
        <v>0</v>
      </c>
      <c r="P170" s="24"/>
      <c r="Q170" s="24">
        <f>Bahia!D92</f>
        <v>4955.67</v>
      </c>
      <c r="R170" s="24">
        <f>Pernambuco!$D113</f>
        <v>2357.9920000000002</v>
      </c>
      <c r="S170" s="24">
        <f>'SE Brazil'!D92</f>
        <v>3854.4099999999994</v>
      </c>
      <c r="T170" s="174">
        <v>0</v>
      </c>
      <c r="U170" s="24"/>
      <c r="V170" s="23"/>
      <c r="W170" s="24">
        <f>'Port(Span)'!Q172</f>
        <v>0</v>
      </c>
      <c r="X170" s="35">
        <f t="shared" si="5"/>
        <v>11168.072</v>
      </c>
      <c r="Y170" s="21"/>
      <c r="Z170" s="76"/>
      <c r="AA170" s="76"/>
      <c r="AB170" s="76"/>
      <c r="AC170" s="76"/>
    </row>
    <row r="171" spans="1:29">
      <c r="A171" s="38">
        <v>1668</v>
      </c>
      <c r="B171" s="24">
        <f>'Port(Span)'!I173</f>
        <v>0</v>
      </c>
      <c r="C171" s="24">
        <f>'Port(Span)'!M173</f>
        <v>0</v>
      </c>
      <c r="D171" s="24"/>
      <c r="E171" s="24">
        <f>Bahia!H93</f>
        <v>5728.5</v>
      </c>
      <c r="F171" s="24">
        <f>Pernambuco!$H114</f>
        <v>2546</v>
      </c>
      <c r="G171" s="24">
        <f>'SE Brazil'!H93</f>
        <v>4455.5</v>
      </c>
      <c r="H171" s="174">
        <v>0</v>
      </c>
      <c r="I171" s="24"/>
      <c r="J171" s="23"/>
      <c r="K171" s="24">
        <f>'Port(Span)'!P173</f>
        <v>0</v>
      </c>
      <c r="L171" s="35">
        <f t="shared" si="4"/>
        <v>12730</v>
      </c>
      <c r="M171" s="21"/>
      <c r="N171" s="24">
        <f>'Port(Span)'!J173</f>
        <v>0</v>
      </c>
      <c r="O171" s="24">
        <f>'Port(Span)'!N173</f>
        <v>0</v>
      </c>
      <c r="P171" s="24"/>
      <c r="Q171" s="24">
        <f>Bahia!D93</f>
        <v>4869.2249999999995</v>
      </c>
      <c r="R171" s="24">
        <f>Pernambuco!$D114</f>
        <v>2316.86</v>
      </c>
      <c r="S171" s="24">
        <f>'SE Brazil'!D93</f>
        <v>3787.1749999999997</v>
      </c>
      <c r="T171" s="174">
        <v>0</v>
      </c>
      <c r="U171" s="24"/>
      <c r="V171" s="23"/>
      <c r="W171" s="24">
        <f>'Port(Span)'!Q173</f>
        <v>0</v>
      </c>
      <c r="X171" s="35">
        <f t="shared" si="5"/>
        <v>10973.259999999998</v>
      </c>
      <c r="Y171" s="21"/>
      <c r="Z171" s="76"/>
      <c r="AA171" s="76"/>
      <c r="AB171" s="76"/>
      <c r="AC171" s="76"/>
    </row>
    <row r="172" spans="1:29">
      <c r="A172" s="38">
        <v>1669</v>
      </c>
      <c r="B172" s="24">
        <f>'Port(Span)'!I174</f>
        <v>811.48564294631706</v>
      </c>
      <c r="C172" s="24">
        <f>'Port(Span)'!M174</f>
        <v>0</v>
      </c>
      <c r="D172" s="24"/>
      <c r="E172" s="24">
        <f>Bahia!H94</f>
        <v>4532.4000000000005</v>
      </c>
      <c r="F172" s="24">
        <f>Pernambuco!$H115</f>
        <v>2014.4</v>
      </c>
      <c r="G172" s="24">
        <f>'SE Brazil'!H94</f>
        <v>3525.2</v>
      </c>
      <c r="H172" s="174">
        <v>0</v>
      </c>
      <c r="I172" s="24"/>
      <c r="J172" s="23"/>
      <c r="K172" s="24">
        <f>'Port(Span)'!P174</f>
        <v>0</v>
      </c>
      <c r="L172" s="35">
        <f t="shared" si="4"/>
        <v>10883.485642946318</v>
      </c>
      <c r="M172" s="21"/>
      <c r="N172" s="24">
        <f>'Port(Span)'!J174</f>
        <v>650</v>
      </c>
      <c r="O172" s="24">
        <f>'Port(Span)'!N174</f>
        <v>0</v>
      </c>
      <c r="P172" s="24"/>
      <c r="Q172" s="24">
        <f>Bahia!D94</f>
        <v>3852.5400000000004</v>
      </c>
      <c r="R172" s="24">
        <f>Pernambuco!$D115</f>
        <v>1833.104</v>
      </c>
      <c r="S172" s="24">
        <f>'SE Brazil'!D94</f>
        <v>2996.4199999999996</v>
      </c>
      <c r="T172" s="174">
        <v>0</v>
      </c>
      <c r="U172" s="24"/>
      <c r="V172" s="23"/>
      <c r="W172" s="24">
        <f>'Port(Span)'!Q174</f>
        <v>0</v>
      </c>
      <c r="X172" s="35">
        <f t="shared" si="5"/>
        <v>9332.0640000000003</v>
      </c>
      <c r="Y172" s="21"/>
      <c r="Z172" s="76"/>
      <c r="AA172" s="76"/>
      <c r="AB172" s="76"/>
      <c r="AC172" s="76"/>
    </row>
    <row r="173" spans="1:29">
      <c r="A173" s="38">
        <v>1670</v>
      </c>
      <c r="B173" s="24">
        <f>'Port(Span)'!I175</f>
        <v>0</v>
      </c>
      <c r="C173" s="24">
        <f>'Port(Span)'!M175</f>
        <v>0</v>
      </c>
      <c r="D173" s="24"/>
      <c r="E173" s="24">
        <f>Bahia!H95</f>
        <v>5411.25</v>
      </c>
      <c r="F173" s="24">
        <f>Pernambuco!$H116</f>
        <v>2405</v>
      </c>
      <c r="G173" s="24">
        <f>'SE Brazil'!H95</f>
        <v>4208.75</v>
      </c>
      <c r="H173" s="174">
        <v>0</v>
      </c>
      <c r="I173" s="24"/>
      <c r="J173" s="23"/>
      <c r="K173" s="24">
        <f>'Port(Span)'!P175</f>
        <v>0</v>
      </c>
      <c r="L173" s="35">
        <f t="shared" si="4"/>
        <v>12025</v>
      </c>
      <c r="M173" s="21"/>
      <c r="N173" s="24">
        <f>'Port(Span)'!J175</f>
        <v>0</v>
      </c>
      <c r="O173" s="24">
        <f>'Port(Span)'!N175</f>
        <v>0</v>
      </c>
      <c r="P173" s="24"/>
      <c r="Q173" s="24">
        <f>Bahia!D95</f>
        <v>4599.5625</v>
      </c>
      <c r="R173" s="24">
        <f>Pernambuco!$D116</f>
        <v>2188.5500000000002</v>
      </c>
      <c r="S173" s="24">
        <f>'SE Brazil'!D95</f>
        <v>3577.4375</v>
      </c>
      <c r="T173" s="174">
        <v>0</v>
      </c>
      <c r="U173" s="24"/>
      <c r="V173" s="23"/>
      <c r="W173" s="24">
        <f>'Port(Span)'!Q175</f>
        <v>0</v>
      </c>
      <c r="X173" s="35">
        <f t="shared" si="5"/>
        <v>10365.549999999999</v>
      </c>
      <c r="Y173" s="21"/>
      <c r="Z173" s="76"/>
      <c r="AA173" s="76"/>
      <c r="AB173" s="76"/>
      <c r="AC173" s="76"/>
    </row>
    <row r="174" spans="1:29">
      <c r="A174" s="38">
        <v>1671</v>
      </c>
      <c r="B174" s="24">
        <f>'Port(Span)'!I176</f>
        <v>0</v>
      </c>
      <c r="C174" s="24">
        <f>'Port(Span)'!M176</f>
        <v>0</v>
      </c>
      <c r="D174" s="24"/>
      <c r="E174" s="24">
        <f>Bahia!H96</f>
        <v>2907.4500000000003</v>
      </c>
      <c r="F174" s="24">
        <f>Pernambuco!$H117</f>
        <v>1292.2</v>
      </c>
      <c r="G174" s="24">
        <f>'SE Brazil'!H96</f>
        <v>2261.35</v>
      </c>
      <c r="H174" s="174">
        <v>0</v>
      </c>
      <c r="I174" s="24"/>
      <c r="J174" s="23">
        <v>54</v>
      </c>
      <c r="K174" s="24">
        <f>'Port(Span)'!P176</f>
        <v>0</v>
      </c>
      <c r="L174" s="35">
        <f t="shared" si="4"/>
        <v>6515</v>
      </c>
      <c r="M174" s="21"/>
      <c r="N174" s="24">
        <f>'Port(Span)'!J176</f>
        <v>0</v>
      </c>
      <c r="O174" s="24">
        <f>'Port(Span)'!N176</f>
        <v>0</v>
      </c>
      <c r="P174" s="24"/>
      <c r="Q174" s="24">
        <f>Bahia!D96</f>
        <v>2471.3325</v>
      </c>
      <c r="R174" s="24">
        <f>Pernambuco!$D117</f>
        <v>1175.902</v>
      </c>
      <c r="S174" s="24">
        <f>'SE Brazil'!D96</f>
        <v>1922.1474999999998</v>
      </c>
      <c r="T174" s="174">
        <v>0</v>
      </c>
      <c r="U174" s="24"/>
      <c r="V174" s="23">
        <v>42</v>
      </c>
      <c r="W174" s="24">
        <f>'Port(Span)'!Q176</f>
        <v>0</v>
      </c>
      <c r="X174" s="35">
        <f t="shared" si="5"/>
        <v>5611.3819999999996</v>
      </c>
      <c r="Y174" s="21"/>
      <c r="Z174" s="76"/>
      <c r="AA174" s="76"/>
      <c r="AB174" s="76"/>
      <c r="AC174" s="76"/>
    </row>
    <row r="175" spans="1:29">
      <c r="A175" s="38">
        <v>1672</v>
      </c>
      <c r="B175" s="24">
        <f>'Port(Span)'!I177</f>
        <v>935.21126760563379</v>
      </c>
      <c r="C175" s="24">
        <f>'Port(Span)'!M177</f>
        <v>0</v>
      </c>
      <c r="D175" s="24"/>
      <c r="E175" s="24">
        <f>Bahia!H97</f>
        <v>2974.05</v>
      </c>
      <c r="F175" s="24">
        <f>Pernambuco!$H118</f>
        <v>1321.8000000000002</v>
      </c>
      <c r="G175" s="24">
        <f>'SE Brazil'!H97</f>
        <v>2313.1499999999996</v>
      </c>
      <c r="H175" s="174">
        <v>0</v>
      </c>
      <c r="I175" s="24"/>
      <c r="J175" s="23"/>
      <c r="K175" s="24">
        <f>'Port(Span)'!P177</f>
        <v>0</v>
      </c>
      <c r="L175" s="35">
        <f t="shared" si="4"/>
        <v>7544.211267605634</v>
      </c>
      <c r="M175" s="21"/>
      <c r="N175" s="24">
        <f>'Port(Span)'!J177</f>
        <v>664</v>
      </c>
      <c r="O175" s="24">
        <f>'Port(Span)'!N177</f>
        <v>0</v>
      </c>
      <c r="P175" s="24"/>
      <c r="Q175" s="24">
        <f>Bahia!D97</f>
        <v>2527.9425000000001</v>
      </c>
      <c r="R175" s="24">
        <f>Pernambuco!$D118</f>
        <v>1202.8380000000002</v>
      </c>
      <c r="S175" s="24">
        <f>'SE Brazil'!D97</f>
        <v>1966.1774999999996</v>
      </c>
      <c r="T175" s="174">
        <v>0</v>
      </c>
      <c r="U175" s="24"/>
      <c r="V175" s="23"/>
      <c r="W175" s="24">
        <f>'Port(Span)'!Q177</f>
        <v>0</v>
      </c>
      <c r="X175" s="35">
        <f t="shared" si="5"/>
        <v>6360.9580000000005</v>
      </c>
      <c r="Y175" s="21"/>
      <c r="Z175" s="76"/>
      <c r="AA175" s="76"/>
      <c r="AB175" s="76"/>
      <c r="AC175" s="76"/>
    </row>
    <row r="176" spans="1:29">
      <c r="A176" s="38">
        <v>1673</v>
      </c>
      <c r="B176" s="24">
        <f>'Port(Span)'!I178</f>
        <v>0</v>
      </c>
      <c r="C176" s="24">
        <f>'Port(Span)'!M178</f>
        <v>0</v>
      </c>
      <c r="D176" s="24"/>
      <c r="E176" s="24">
        <f>Bahia!H98</f>
        <v>4297.6285714285714</v>
      </c>
      <c r="F176" s="24">
        <f>Pernambuco!$H119</f>
        <v>2777.7777777777778</v>
      </c>
      <c r="G176" s="24">
        <f>'SE Brazil'!H98</f>
        <v>3008.3399999999997</v>
      </c>
      <c r="H176" s="174">
        <v>0</v>
      </c>
      <c r="I176" s="24"/>
      <c r="J176" s="23"/>
      <c r="K176" s="24">
        <f>'Port(Span)'!P178</f>
        <v>0</v>
      </c>
      <c r="L176" s="35">
        <f t="shared" si="4"/>
        <v>10083.746349206349</v>
      </c>
      <c r="M176" s="21"/>
      <c r="N176" s="24">
        <f>'Port(Span)'!J178</f>
        <v>0</v>
      </c>
      <c r="O176" s="24">
        <f>'Port(Span)'!N178</f>
        <v>0</v>
      </c>
      <c r="P176" s="24"/>
      <c r="Q176" s="24">
        <f>Bahia!D98</f>
        <v>3652.9842857142858</v>
      </c>
      <c r="R176" s="24">
        <f>Pernambuco!$D119</f>
        <v>2500</v>
      </c>
      <c r="S176" s="24">
        <f>'SE Brazil'!D98</f>
        <v>2557.0889999999999</v>
      </c>
      <c r="T176" s="174">
        <v>0</v>
      </c>
      <c r="U176" s="24"/>
      <c r="V176" s="23"/>
      <c r="W176" s="24">
        <f>'Port(Span)'!Q178</f>
        <v>0</v>
      </c>
      <c r="X176" s="35">
        <f t="shared" si="5"/>
        <v>8710.0732857142866</v>
      </c>
      <c r="Y176" s="21"/>
      <c r="Z176" s="76"/>
      <c r="AA176" s="76"/>
      <c r="AB176" s="76"/>
      <c r="AC176" s="76"/>
    </row>
    <row r="177" spans="1:29">
      <c r="A177" s="38">
        <v>1674</v>
      </c>
      <c r="B177" s="24">
        <f>'Port(Span)'!I179</f>
        <v>58.676654182272159</v>
      </c>
      <c r="C177" s="24">
        <f>'Port(Span)'!M179</f>
        <v>0</v>
      </c>
      <c r="D177" s="24"/>
      <c r="E177" s="24">
        <f>Bahia!H99</f>
        <v>4297.6285714285714</v>
      </c>
      <c r="F177" s="24">
        <f>Pernambuco!$H120</f>
        <v>2777.7777777777778</v>
      </c>
      <c r="G177" s="24">
        <f>'SE Brazil'!H99</f>
        <v>3008.3399999999997</v>
      </c>
      <c r="H177" s="174">
        <v>0</v>
      </c>
      <c r="I177" s="24"/>
      <c r="J177" s="23"/>
      <c r="K177" s="24">
        <f>'Port(Span)'!P179</f>
        <v>0</v>
      </c>
      <c r="L177" s="35">
        <f t="shared" si="4"/>
        <v>10142.423003388622</v>
      </c>
      <c r="M177" s="21"/>
      <c r="N177" s="24">
        <f>'Port(Span)'!J179</f>
        <v>47</v>
      </c>
      <c r="O177" s="24">
        <f>'Port(Span)'!N179</f>
        <v>0</v>
      </c>
      <c r="P177" s="24"/>
      <c r="Q177" s="24">
        <f>Bahia!D99</f>
        <v>3652.9842857142858</v>
      </c>
      <c r="R177" s="24">
        <f>Pernambuco!$D120</f>
        <v>2500</v>
      </c>
      <c r="S177" s="24">
        <f>'SE Brazil'!D99</f>
        <v>2557.0889999999999</v>
      </c>
      <c r="T177" s="174">
        <v>0</v>
      </c>
      <c r="U177" s="24"/>
      <c r="V177" s="23"/>
      <c r="W177" s="24">
        <f>'Port(Span)'!Q179</f>
        <v>0</v>
      </c>
      <c r="X177" s="35">
        <f t="shared" si="5"/>
        <v>8757.0732857142866</v>
      </c>
      <c r="Y177" s="21"/>
      <c r="Z177" s="76"/>
      <c r="AA177" s="76"/>
      <c r="AB177" s="76"/>
      <c r="AC177" s="76"/>
    </row>
    <row r="178" spans="1:29">
      <c r="A178" s="38">
        <v>1675</v>
      </c>
      <c r="B178" s="24">
        <f>'Port(Span)'!I180</f>
        <v>0</v>
      </c>
      <c r="C178" s="24">
        <f>'Port(Span)'!M180</f>
        <v>0</v>
      </c>
      <c r="D178" s="24"/>
      <c r="E178" s="24">
        <f>Bahia!H100</f>
        <v>4297.6285714285714</v>
      </c>
      <c r="F178" s="24">
        <f>Pernambuco!$H121</f>
        <v>2777.7777777777778</v>
      </c>
      <c r="G178" s="24">
        <f>'SE Brazil'!H100</f>
        <v>3008.3399999999997</v>
      </c>
      <c r="H178" s="174">
        <v>0</v>
      </c>
      <c r="I178" s="24"/>
      <c r="J178" s="23"/>
      <c r="K178" s="24">
        <f>'Port(Span)'!P180</f>
        <v>0</v>
      </c>
      <c r="L178" s="35">
        <f t="shared" si="4"/>
        <v>10083.746349206349</v>
      </c>
      <c r="M178" s="21"/>
      <c r="N178" s="24">
        <f>'Port(Span)'!J180</f>
        <v>0</v>
      </c>
      <c r="O178" s="24">
        <f>'Port(Span)'!N180</f>
        <v>0</v>
      </c>
      <c r="P178" s="24"/>
      <c r="Q178" s="24">
        <f>Bahia!D100</f>
        <v>3652.9842857142858</v>
      </c>
      <c r="R178" s="24">
        <f>Pernambuco!$D121</f>
        <v>2500</v>
      </c>
      <c r="S178" s="24">
        <f>'SE Brazil'!D100</f>
        <v>2557.0889999999999</v>
      </c>
      <c r="T178" s="174">
        <v>0</v>
      </c>
      <c r="U178" s="24"/>
      <c r="V178" s="23"/>
      <c r="W178" s="24">
        <f>'Port(Span)'!Q180</f>
        <v>0</v>
      </c>
      <c r="X178" s="35">
        <f t="shared" si="5"/>
        <v>8710.0732857142866</v>
      </c>
      <c r="Y178" s="21"/>
      <c r="Z178" s="76"/>
      <c r="AA178" s="76"/>
      <c r="AB178" s="76"/>
      <c r="AC178" s="76"/>
    </row>
    <row r="179" spans="1:29">
      <c r="A179" s="38">
        <v>1676</v>
      </c>
      <c r="B179" s="24">
        <f>'Port(Span)'!I181</f>
        <v>0</v>
      </c>
      <c r="C179" s="24">
        <f>'Port(Span)'!M181</f>
        <v>0</v>
      </c>
      <c r="D179" s="24"/>
      <c r="E179" s="24">
        <f>Bahia!H101</f>
        <v>4297.6285714285714</v>
      </c>
      <c r="F179" s="24">
        <f>Pernambuco!$H122</f>
        <v>2777.7777777777778</v>
      </c>
      <c r="G179" s="24">
        <f>'SE Brazil'!H101</f>
        <v>3008.3399999999997</v>
      </c>
      <c r="H179" s="174">
        <v>0</v>
      </c>
      <c r="I179" s="24"/>
      <c r="J179" s="23"/>
      <c r="K179" s="24">
        <f>'Port(Span)'!P181</f>
        <v>0</v>
      </c>
      <c r="L179" s="35">
        <f t="shared" si="4"/>
        <v>10083.746349206349</v>
      </c>
      <c r="M179" s="21"/>
      <c r="N179" s="24">
        <f>'Port(Span)'!J181</f>
        <v>0</v>
      </c>
      <c r="O179" s="24">
        <f>'Port(Span)'!N181</f>
        <v>0</v>
      </c>
      <c r="P179" s="24"/>
      <c r="Q179" s="24">
        <f>Bahia!D101</f>
        <v>3652.9842857142858</v>
      </c>
      <c r="R179" s="24">
        <f>Pernambuco!$D122</f>
        <v>2500</v>
      </c>
      <c r="S179" s="24">
        <f>'SE Brazil'!D101</f>
        <v>2557.0889999999999</v>
      </c>
      <c r="T179" s="174">
        <v>0</v>
      </c>
      <c r="U179" s="24"/>
      <c r="V179" s="23"/>
      <c r="W179" s="24">
        <f>'Port(Span)'!Q181</f>
        <v>0</v>
      </c>
      <c r="X179" s="35">
        <f t="shared" si="5"/>
        <v>8710.0732857142866</v>
      </c>
      <c r="Y179" s="21"/>
      <c r="Z179" s="76"/>
      <c r="AA179" s="76"/>
      <c r="AB179" s="76"/>
      <c r="AC179" s="76"/>
    </row>
    <row r="180" spans="1:29">
      <c r="A180" s="38">
        <v>1677</v>
      </c>
      <c r="B180" s="24">
        <f>'Port(Span)'!I182</f>
        <v>0</v>
      </c>
      <c r="C180" s="24">
        <f>'Port(Span)'!M182</f>
        <v>0</v>
      </c>
      <c r="D180" s="24"/>
      <c r="E180" s="24">
        <f>Bahia!H102</f>
        <v>4297.6285714285714</v>
      </c>
      <c r="F180" s="24">
        <f>Pernambuco!$H123</f>
        <v>2777.7777777777778</v>
      </c>
      <c r="G180" s="24">
        <f>'SE Brazil'!H102</f>
        <v>3008.3399999999997</v>
      </c>
      <c r="H180" s="174">
        <v>0</v>
      </c>
      <c r="I180" s="24"/>
      <c r="J180" s="23"/>
      <c r="K180" s="24">
        <f>'Port(Span)'!P182</f>
        <v>0</v>
      </c>
      <c r="L180" s="35">
        <f t="shared" si="4"/>
        <v>10083.746349206349</v>
      </c>
      <c r="M180" s="21"/>
      <c r="N180" s="24">
        <f>'Port(Span)'!J182</f>
        <v>0</v>
      </c>
      <c r="O180" s="24">
        <f>'Port(Span)'!N182</f>
        <v>0</v>
      </c>
      <c r="P180" s="24"/>
      <c r="Q180" s="24">
        <f>Bahia!D102</f>
        <v>3652.9842857142858</v>
      </c>
      <c r="R180" s="24">
        <f>Pernambuco!$D123</f>
        <v>2500</v>
      </c>
      <c r="S180" s="24">
        <f>'SE Brazil'!D102</f>
        <v>2557.0889999999999</v>
      </c>
      <c r="T180" s="174">
        <v>0</v>
      </c>
      <c r="U180" s="24"/>
      <c r="V180" s="23"/>
      <c r="W180" s="24">
        <f>'Port(Span)'!Q182</f>
        <v>0</v>
      </c>
      <c r="X180" s="35">
        <f t="shared" si="5"/>
        <v>8710.0732857142866</v>
      </c>
      <c r="Y180" s="21"/>
      <c r="Z180" s="76"/>
      <c r="AA180" s="76"/>
      <c r="AB180" s="76"/>
      <c r="AC180" s="76"/>
    </row>
    <row r="181" spans="1:29">
      <c r="A181" s="38">
        <v>1678</v>
      </c>
      <c r="B181" s="24">
        <f>'Port(Span)'!I183</f>
        <v>0</v>
      </c>
      <c r="C181" s="24">
        <f>'Port(Span)'!M183</f>
        <v>0</v>
      </c>
      <c r="D181" s="24"/>
      <c r="E181" s="24">
        <f>Bahia!H103</f>
        <v>3697.549640947288</v>
      </c>
      <c r="F181" s="24">
        <f>Pernambuco!$H124</f>
        <v>2777.7777777777778</v>
      </c>
      <c r="G181" s="24">
        <f>'SE Brazil'!H103</f>
        <v>2588.2847486631013</v>
      </c>
      <c r="H181" s="174">
        <v>0</v>
      </c>
      <c r="I181" s="24"/>
      <c r="J181" s="23"/>
      <c r="K181" s="24">
        <f>'Port(Span)'!P183</f>
        <v>0</v>
      </c>
      <c r="L181" s="35">
        <f t="shared" si="4"/>
        <v>9063.612167388168</v>
      </c>
      <c r="M181" s="21"/>
      <c r="N181" s="24">
        <f>'Port(Span)'!J183</f>
        <v>0</v>
      </c>
      <c r="O181" s="24">
        <f>'Port(Span)'!N183</f>
        <v>0</v>
      </c>
      <c r="P181" s="24"/>
      <c r="Q181" s="24">
        <f>Bahia!D103</f>
        <v>3142.9171948051949</v>
      </c>
      <c r="R181" s="24">
        <f>Pernambuco!$D124</f>
        <v>2500</v>
      </c>
      <c r="S181" s="24">
        <f>'SE Brazil'!D103</f>
        <v>2200.0420363636363</v>
      </c>
      <c r="T181" s="174">
        <v>0</v>
      </c>
      <c r="U181" s="24"/>
      <c r="V181" s="23"/>
      <c r="W181" s="24">
        <f>'Port(Span)'!Q183</f>
        <v>0</v>
      </c>
      <c r="X181" s="35">
        <f t="shared" si="5"/>
        <v>7842.959231168832</v>
      </c>
      <c r="Y181" s="21"/>
      <c r="Z181" s="76"/>
      <c r="AA181" s="76"/>
      <c r="AB181" s="76"/>
      <c r="AC181" s="76"/>
    </row>
    <row r="182" spans="1:29">
      <c r="A182" s="38">
        <v>1679</v>
      </c>
      <c r="B182" s="24">
        <f>'Port(Span)'!I184</f>
        <v>647.70000000000005</v>
      </c>
      <c r="C182" s="24">
        <f>'Port(Span)'!M184</f>
        <v>0</v>
      </c>
      <c r="D182" s="24"/>
      <c r="E182" s="24">
        <f>Bahia!H104</f>
        <v>3697.549640947288</v>
      </c>
      <c r="F182" s="24">
        <f>Pernambuco!$H125</f>
        <v>2777.7777777777778</v>
      </c>
      <c r="G182" s="24">
        <f>'SE Brazil'!H104</f>
        <v>2588.2847486631013</v>
      </c>
      <c r="H182" s="174">
        <v>0</v>
      </c>
      <c r="I182" s="24"/>
      <c r="J182" s="23"/>
      <c r="K182" s="24">
        <f>'Port(Span)'!P184</f>
        <v>388</v>
      </c>
      <c r="L182" s="35">
        <f t="shared" si="4"/>
        <v>9711.3121673881669</v>
      </c>
      <c r="M182" s="21"/>
      <c r="N182" s="24">
        <f>'Port(Span)'!J184</f>
        <v>459.86699999999996</v>
      </c>
      <c r="O182" s="24">
        <f>'Port(Span)'!N184</f>
        <v>0</v>
      </c>
      <c r="P182" s="24"/>
      <c r="Q182" s="24">
        <f>Bahia!D104</f>
        <v>3142.9171948051949</v>
      </c>
      <c r="R182" s="24">
        <f>Pernambuco!$D125</f>
        <v>2500</v>
      </c>
      <c r="S182" s="24">
        <f>'SE Brazil'!D104</f>
        <v>2200.0420363636363</v>
      </c>
      <c r="T182" s="174">
        <v>0</v>
      </c>
      <c r="U182" s="24"/>
      <c r="V182" s="23"/>
      <c r="W182" s="24">
        <f>'Port(Span)'!Q184</f>
        <v>357</v>
      </c>
      <c r="X182" s="35">
        <f t="shared" si="5"/>
        <v>8302.8262311688304</v>
      </c>
      <c r="Y182" s="21"/>
      <c r="Z182" s="76"/>
      <c r="AA182" s="76"/>
      <c r="AB182" s="76"/>
      <c r="AC182" s="76"/>
    </row>
    <row r="183" spans="1:29">
      <c r="A183" s="38">
        <v>1680</v>
      </c>
      <c r="B183" s="24">
        <f>'Port(Span)'!I185</f>
        <v>0</v>
      </c>
      <c r="C183" s="24">
        <f>'Port(Span)'!M185</f>
        <v>0</v>
      </c>
      <c r="D183" s="24">
        <f>Amazonia!G4</f>
        <v>283.2</v>
      </c>
      <c r="E183" s="24">
        <f>Bahia!H105</f>
        <v>3697.549640947288</v>
      </c>
      <c r="F183" s="24">
        <f>Pernambuco!$H126</f>
        <v>2777.7777777777778</v>
      </c>
      <c r="G183" s="24">
        <f>'SE Brazil'!H105</f>
        <v>2588.2847486631013</v>
      </c>
      <c r="H183" s="174">
        <v>0</v>
      </c>
      <c r="I183" s="24"/>
      <c r="J183" s="23"/>
      <c r="K183" s="24">
        <f>'Port(Span)'!P185</f>
        <v>0</v>
      </c>
      <c r="L183" s="35">
        <f t="shared" si="4"/>
        <v>9346.8121673881669</v>
      </c>
      <c r="M183" s="21"/>
      <c r="N183" s="24">
        <f>'Port(Span)'!J185</f>
        <v>0</v>
      </c>
      <c r="O183" s="24">
        <f>'Port(Span)'!N185</f>
        <v>0</v>
      </c>
      <c r="P183" s="24">
        <f>Amazonia!D4</f>
        <v>250</v>
      </c>
      <c r="Q183" s="24">
        <f>Bahia!D105</f>
        <v>3142.9171948051949</v>
      </c>
      <c r="R183" s="24">
        <f>Pernambuco!$D126</f>
        <v>2500</v>
      </c>
      <c r="S183" s="24">
        <f>'SE Brazil'!D105</f>
        <v>2200.0420363636363</v>
      </c>
      <c r="T183" s="174">
        <v>0</v>
      </c>
      <c r="U183" s="24"/>
      <c r="V183" s="23"/>
      <c r="W183" s="24">
        <f>'Port(Span)'!Q185</f>
        <v>0</v>
      </c>
      <c r="X183" s="35">
        <f t="shared" si="5"/>
        <v>8092.959231168832</v>
      </c>
      <c r="Y183" s="21"/>
      <c r="Z183" s="76"/>
      <c r="AA183" s="76"/>
      <c r="AB183" s="76"/>
      <c r="AC183" s="76"/>
    </row>
    <row r="184" spans="1:29">
      <c r="A184" s="38">
        <v>1681</v>
      </c>
      <c r="B184" s="24">
        <f>'Port(Span)'!I186</f>
        <v>0</v>
      </c>
      <c r="C184" s="24">
        <f>'Port(Span)'!M186</f>
        <v>0</v>
      </c>
      <c r="D184" s="24"/>
      <c r="E184" s="24">
        <f>Bahia!H106</f>
        <v>3697.549640947288</v>
      </c>
      <c r="F184" s="24">
        <f>Pernambuco!$H127</f>
        <v>2777.7777777777778</v>
      </c>
      <c r="G184" s="24">
        <f>'SE Brazil'!H106</f>
        <v>2588.2847486631013</v>
      </c>
      <c r="H184" s="174">
        <v>0</v>
      </c>
      <c r="I184" s="24"/>
      <c r="J184" s="23"/>
      <c r="K184" s="24">
        <f>'Port(Span)'!P186</f>
        <v>1079.5</v>
      </c>
      <c r="L184" s="35">
        <f t="shared" si="4"/>
        <v>9063.612167388168</v>
      </c>
      <c r="M184" s="21"/>
      <c r="N184" s="24">
        <f>'Port(Span)'!J186</f>
        <v>0</v>
      </c>
      <c r="O184" s="24">
        <f>'Port(Span)'!N186</f>
        <v>0</v>
      </c>
      <c r="P184" s="24"/>
      <c r="Q184" s="24">
        <f>Bahia!D106</f>
        <v>3142.9171948051949</v>
      </c>
      <c r="R184" s="24">
        <f>Pernambuco!$D127</f>
        <v>2500</v>
      </c>
      <c r="S184" s="24">
        <f>'SE Brazil'!D106</f>
        <v>2200.0420363636363</v>
      </c>
      <c r="T184" s="174">
        <v>0</v>
      </c>
      <c r="U184" s="24"/>
      <c r="V184" s="23"/>
      <c r="W184" s="24">
        <f>'Port(Span)'!Q186</f>
        <v>766.44500000000005</v>
      </c>
      <c r="X184" s="35">
        <f t="shared" si="5"/>
        <v>7842.959231168832</v>
      </c>
      <c r="Y184" s="21"/>
      <c r="Z184" s="76"/>
      <c r="AA184" s="76"/>
      <c r="AB184" s="76"/>
      <c r="AC184" s="76"/>
    </row>
    <row r="185" spans="1:29">
      <c r="A185" s="38">
        <v>1682</v>
      </c>
      <c r="B185" s="24">
        <f>'Port(Span)'!I187</f>
        <v>0</v>
      </c>
      <c r="C185" s="24">
        <f>'Port(Span)'!M187</f>
        <v>0</v>
      </c>
      <c r="D185" s="24"/>
      <c r="E185" s="24">
        <f>Bahia!H107</f>
        <v>3697.549640947288</v>
      </c>
      <c r="F185" s="24">
        <f>Pernambuco!$H128</f>
        <v>2777.7777777777778</v>
      </c>
      <c r="G185" s="24">
        <f>'SE Brazil'!H107</f>
        <v>2588.2847486631013</v>
      </c>
      <c r="H185" s="174">
        <v>0</v>
      </c>
      <c r="I185" s="24"/>
      <c r="J185" s="23"/>
      <c r="K185" s="24">
        <f>'Port(Span)'!P187</f>
        <v>0</v>
      </c>
      <c r="L185" s="35">
        <f t="shared" si="4"/>
        <v>9063.612167388168</v>
      </c>
      <c r="M185" s="21"/>
      <c r="N185" s="24">
        <f>'Port(Span)'!J187</f>
        <v>0</v>
      </c>
      <c r="O185" s="24">
        <f>'Port(Span)'!N187</f>
        <v>0</v>
      </c>
      <c r="P185" s="24"/>
      <c r="Q185" s="24">
        <f>Bahia!D107</f>
        <v>3142.9171948051949</v>
      </c>
      <c r="R185" s="24">
        <f>Pernambuco!$D128</f>
        <v>2500</v>
      </c>
      <c r="S185" s="24">
        <f>'SE Brazil'!D107</f>
        <v>2200.0420363636363</v>
      </c>
      <c r="T185" s="174">
        <v>0</v>
      </c>
      <c r="U185" s="24"/>
      <c r="V185" s="23"/>
      <c r="W185" s="24">
        <f>'Port(Span)'!Q187</f>
        <v>0</v>
      </c>
      <c r="X185" s="35">
        <f t="shared" si="5"/>
        <v>7842.959231168832</v>
      </c>
      <c r="Y185" s="21"/>
      <c r="Z185" s="76"/>
      <c r="AA185" s="76"/>
      <c r="AB185" s="76"/>
      <c r="AC185" s="76"/>
    </row>
    <row r="186" spans="1:29">
      <c r="A186" s="38">
        <v>1683</v>
      </c>
      <c r="B186" s="24">
        <f>'Port(Span)'!I188</f>
        <v>0</v>
      </c>
      <c r="C186" s="24">
        <f>'Port(Span)'!M188</f>
        <v>0</v>
      </c>
      <c r="D186" s="24"/>
      <c r="E186" s="24">
        <f>Bahia!H108</f>
        <v>3697.549640947288</v>
      </c>
      <c r="F186" s="24">
        <f>Pernambuco!$H129</f>
        <v>2777.7777777777778</v>
      </c>
      <c r="G186" s="24">
        <f>'SE Brazil'!H108</f>
        <v>2588.2847486631013</v>
      </c>
      <c r="H186" s="174">
        <v>0</v>
      </c>
      <c r="I186" s="24"/>
      <c r="J186" s="23"/>
      <c r="K186" s="24">
        <f>'Port(Span)'!P188</f>
        <v>0</v>
      </c>
      <c r="L186" s="35">
        <f t="shared" si="4"/>
        <v>9063.612167388168</v>
      </c>
      <c r="M186" s="21"/>
      <c r="N186" s="24">
        <f>'Port(Span)'!J188</f>
        <v>0</v>
      </c>
      <c r="O186" s="24">
        <f>'Port(Span)'!N188</f>
        <v>0</v>
      </c>
      <c r="P186" s="24"/>
      <c r="Q186" s="24">
        <f>Bahia!D108</f>
        <v>3142.9171948051949</v>
      </c>
      <c r="R186" s="24">
        <f>Pernambuco!$D129</f>
        <v>2500</v>
      </c>
      <c r="S186" s="24">
        <f>'SE Brazil'!D108</f>
        <v>2200.0420363636363</v>
      </c>
      <c r="T186" s="174">
        <v>0</v>
      </c>
      <c r="U186" s="24"/>
      <c r="V186" s="23"/>
      <c r="W186" s="24">
        <f>'Port(Span)'!Q188</f>
        <v>0</v>
      </c>
      <c r="X186" s="35">
        <f t="shared" si="5"/>
        <v>7842.959231168832</v>
      </c>
      <c r="Y186" s="21"/>
      <c r="Z186" s="76"/>
      <c r="AA186" s="76"/>
      <c r="AB186" s="76"/>
      <c r="AC186" s="76"/>
    </row>
    <row r="187" spans="1:29">
      <c r="A187" s="38">
        <v>1684</v>
      </c>
      <c r="B187" s="24">
        <f>'Port(Span)'!I189</f>
        <v>0</v>
      </c>
      <c r="C187" s="24">
        <f>'Port(Span)'!M189</f>
        <v>0</v>
      </c>
      <c r="D187" s="24"/>
      <c r="E187" s="24">
        <f>Bahia!H109</f>
        <v>3387</v>
      </c>
      <c r="F187" s="24">
        <f>Pernambuco!$H130</f>
        <v>2777.7777777777778</v>
      </c>
      <c r="G187" s="24">
        <f>'SE Brazil'!H109</f>
        <v>2370.8999999999996</v>
      </c>
      <c r="H187" s="174">
        <v>0</v>
      </c>
      <c r="I187" s="24"/>
      <c r="J187" s="23"/>
      <c r="K187" s="24">
        <f>'Port(Span)'!P189</f>
        <v>0</v>
      </c>
      <c r="L187" s="35">
        <f t="shared" si="4"/>
        <v>8535.677777777777</v>
      </c>
      <c r="M187" s="21"/>
      <c r="N187" s="24">
        <f>'Port(Span)'!J189</f>
        <v>0</v>
      </c>
      <c r="O187" s="24">
        <f>'Port(Span)'!N189</f>
        <v>0</v>
      </c>
      <c r="P187" s="24"/>
      <c r="Q187" s="24">
        <f>Bahia!D109</f>
        <v>2933.4</v>
      </c>
      <c r="R187" s="24">
        <f>Pernambuco!$D130</f>
        <v>2500</v>
      </c>
      <c r="S187" s="24">
        <f>'SE Brazil'!D109</f>
        <v>2053.38</v>
      </c>
      <c r="T187" s="174">
        <v>0</v>
      </c>
      <c r="U187" s="24"/>
      <c r="V187" s="23"/>
      <c r="W187" s="24">
        <f>'Port(Span)'!Q189</f>
        <v>0</v>
      </c>
      <c r="X187" s="35">
        <f t="shared" si="5"/>
        <v>7486.78</v>
      </c>
      <c r="Y187" s="21"/>
      <c r="Z187" s="76"/>
      <c r="AA187" s="76"/>
      <c r="AB187" s="76"/>
      <c r="AC187" s="76"/>
    </row>
    <row r="188" spans="1:29">
      <c r="A188" s="38">
        <v>1685</v>
      </c>
      <c r="B188" s="24">
        <f>'Port(Span)'!I190</f>
        <v>0</v>
      </c>
      <c r="C188" s="24">
        <f>'Port(Span)'!M190</f>
        <v>316.10000000000002</v>
      </c>
      <c r="D188" s="24"/>
      <c r="E188" s="24">
        <f>Bahia!H110</f>
        <v>4169.174458380844</v>
      </c>
      <c r="F188" s="24">
        <f>Pernambuco!$H131</f>
        <v>2777.7777777777778</v>
      </c>
      <c r="G188" s="24">
        <f>'SE Brazil'!H110</f>
        <v>2918.4221208665908</v>
      </c>
      <c r="H188" s="174">
        <v>0</v>
      </c>
      <c r="I188" s="24"/>
      <c r="J188" s="23"/>
      <c r="K188" s="24">
        <f>'Port(Span)'!P190</f>
        <v>0</v>
      </c>
      <c r="L188" s="35">
        <f t="shared" si="4"/>
        <v>10181.474357025214</v>
      </c>
      <c r="M188" s="21"/>
      <c r="N188" s="24">
        <f>'Port(Span)'!J190</f>
        <v>0</v>
      </c>
      <c r="O188" s="24">
        <f>'Port(Span)'!N190</f>
        <v>241.2</v>
      </c>
      <c r="P188" s="24"/>
      <c r="Q188" s="24">
        <f>Bahia!D110</f>
        <v>3681.6</v>
      </c>
      <c r="R188" s="24">
        <f>Pernambuco!$D131</f>
        <v>2500</v>
      </c>
      <c r="S188" s="24">
        <f>'SE Brazil'!D110</f>
        <v>2577.12</v>
      </c>
      <c r="T188" s="174">
        <v>0</v>
      </c>
      <c r="U188" s="24"/>
      <c r="V188" s="23"/>
      <c r="W188" s="24">
        <f>'Port(Span)'!Q190</f>
        <v>0</v>
      </c>
      <c r="X188" s="35">
        <f t="shared" si="5"/>
        <v>8999.9199999999983</v>
      </c>
      <c r="Y188" s="21"/>
      <c r="Z188" s="76"/>
      <c r="AA188" s="76"/>
      <c r="AB188" s="76"/>
      <c r="AC188" s="76"/>
    </row>
    <row r="189" spans="1:29">
      <c r="A189" s="38">
        <v>1686</v>
      </c>
      <c r="B189" s="24">
        <f>'Port(Span)'!I191</f>
        <v>0</v>
      </c>
      <c r="C189" s="24">
        <f>'Port(Span)'!M191</f>
        <v>0</v>
      </c>
      <c r="D189" s="24"/>
      <c r="E189" s="24">
        <f>Bahia!H111</f>
        <v>1533.6</v>
      </c>
      <c r="F189" s="24">
        <f>Pernambuco!$H132</f>
        <v>2777.7777777777778</v>
      </c>
      <c r="G189" s="24">
        <f>'SE Brazil'!H111</f>
        <v>1073.52</v>
      </c>
      <c r="H189" s="174">
        <v>0</v>
      </c>
      <c r="I189" s="24"/>
      <c r="J189" s="23"/>
      <c r="K189" s="24">
        <f>'Port(Span)'!P191</f>
        <v>117.6536312849162</v>
      </c>
      <c r="L189" s="35">
        <f t="shared" si="4"/>
        <v>5384.8977777777782</v>
      </c>
      <c r="M189" s="21"/>
      <c r="N189" s="24">
        <f>'Port(Span)'!J191</f>
        <v>0</v>
      </c>
      <c r="O189" s="24">
        <f>'Port(Span)'!N191</f>
        <v>0</v>
      </c>
      <c r="P189" s="24"/>
      <c r="Q189" s="24">
        <f>Bahia!D111</f>
        <v>1370</v>
      </c>
      <c r="R189" s="24">
        <f>Pernambuco!$D132</f>
        <v>2500</v>
      </c>
      <c r="S189" s="24">
        <f>'SE Brazil'!D111</f>
        <v>958.99999999999989</v>
      </c>
      <c r="T189" s="174">
        <v>0</v>
      </c>
      <c r="U189" s="24"/>
      <c r="V189" s="23"/>
      <c r="W189" s="24">
        <f>'Port(Span)'!Q191</f>
        <v>105.3</v>
      </c>
      <c r="X189" s="35">
        <f t="shared" si="5"/>
        <v>4829</v>
      </c>
      <c r="Y189" s="21"/>
      <c r="Z189" s="76"/>
      <c r="AA189" s="76"/>
      <c r="AB189" s="76"/>
      <c r="AC189" s="76"/>
    </row>
    <row r="190" spans="1:29">
      <c r="A190" s="38">
        <v>1687</v>
      </c>
      <c r="B190" s="24">
        <f>'Port(Span)'!I192</f>
        <v>0</v>
      </c>
      <c r="C190" s="24">
        <f>'Port(Span)'!M192</f>
        <v>0</v>
      </c>
      <c r="D190" s="24"/>
      <c r="E190" s="24">
        <f>Bahia!H112</f>
        <v>2546.8000000000002</v>
      </c>
      <c r="F190" s="24">
        <f>Pernambuco!$H133</f>
        <v>2777.7777777777778</v>
      </c>
      <c r="G190" s="24">
        <f>'SE Brazil'!H112</f>
        <v>1782.76</v>
      </c>
      <c r="H190" s="174">
        <v>0</v>
      </c>
      <c r="I190" s="24"/>
      <c r="J190" s="23"/>
      <c r="K190" s="24">
        <f>'Port(Span)'!P192</f>
        <v>0</v>
      </c>
      <c r="L190" s="35">
        <f t="shared" si="4"/>
        <v>7107.3377777777787</v>
      </c>
      <c r="M190" s="21"/>
      <c r="N190" s="24">
        <f>'Port(Span)'!J192</f>
        <v>0</v>
      </c>
      <c r="O190" s="24">
        <f>'Port(Span)'!N192</f>
        <v>0</v>
      </c>
      <c r="P190" s="24"/>
      <c r="Q190" s="24">
        <f>Bahia!D112</f>
        <v>2258.8000000000002</v>
      </c>
      <c r="R190" s="24">
        <f>Pernambuco!$D133</f>
        <v>2500</v>
      </c>
      <c r="S190" s="24">
        <f>'SE Brazil'!D112</f>
        <v>1581.16</v>
      </c>
      <c r="T190" s="174">
        <v>0</v>
      </c>
      <c r="U190" s="24"/>
      <c r="V190" s="23"/>
      <c r="W190" s="24">
        <f>'Port(Span)'!Q192</f>
        <v>0</v>
      </c>
      <c r="X190" s="35">
        <f t="shared" si="5"/>
        <v>6339.96</v>
      </c>
      <c r="Y190" s="21"/>
      <c r="Z190" s="76"/>
      <c r="AA190" s="76"/>
      <c r="AB190" s="76"/>
      <c r="AC190" s="76"/>
    </row>
    <row r="191" spans="1:29">
      <c r="A191" s="38">
        <v>1688</v>
      </c>
      <c r="B191" s="24">
        <f>'Port(Span)'!I193</f>
        <v>0</v>
      </c>
      <c r="C191" s="24">
        <f>'Port(Span)'!M193</f>
        <v>0</v>
      </c>
      <c r="D191" s="24"/>
      <c r="E191" s="24">
        <f>Bahia!H113</f>
        <v>3148.4</v>
      </c>
      <c r="F191" s="24">
        <f>Pernambuco!$H134</f>
        <v>2777.7777777777778</v>
      </c>
      <c r="G191" s="24">
        <f>'SE Brazil'!H113</f>
        <v>2203.88</v>
      </c>
      <c r="H191" s="174">
        <v>0</v>
      </c>
      <c r="I191" s="24"/>
      <c r="J191" s="23"/>
      <c r="K191" s="24">
        <f>'Port(Span)'!P193</f>
        <v>0</v>
      </c>
      <c r="L191" s="35">
        <f t="shared" si="4"/>
        <v>8130.057777777778</v>
      </c>
      <c r="M191" s="21"/>
      <c r="N191" s="24">
        <f>'Port(Span)'!J193</f>
        <v>0</v>
      </c>
      <c r="O191" s="24">
        <f>'Port(Span)'!N193</f>
        <v>0</v>
      </c>
      <c r="P191" s="24"/>
      <c r="Q191" s="24">
        <f>Bahia!D113</f>
        <v>2776.2</v>
      </c>
      <c r="R191" s="24">
        <f>Pernambuco!$D134</f>
        <v>2500</v>
      </c>
      <c r="S191" s="24">
        <f>'SE Brazil'!D113</f>
        <v>1943.3399999999997</v>
      </c>
      <c r="T191" s="174">
        <v>0</v>
      </c>
      <c r="U191" s="24"/>
      <c r="V191" s="23"/>
      <c r="W191" s="24">
        <f>'Port(Span)'!Q193</f>
        <v>0</v>
      </c>
      <c r="X191" s="35">
        <f t="shared" si="5"/>
        <v>7219.5399999999991</v>
      </c>
      <c r="Y191" s="21"/>
      <c r="Z191" s="76"/>
      <c r="AA191" s="76"/>
      <c r="AB191" s="76"/>
      <c r="AC191" s="76"/>
    </row>
    <row r="192" spans="1:29">
      <c r="A192" s="38">
        <v>1689</v>
      </c>
      <c r="B192" s="24">
        <f>'Port(Span)'!I194</f>
        <v>0</v>
      </c>
      <c r="C192" s="24">
        <f>'Port(Span)'!M194</f>
        <v>0</v>
      </c>
      <c r="D192" s="24"/>
      <c r="E192" s="24">
        <f>Bahia!H114</f>
        <v>3697.8</v>
      </c>
      <c r="F192" s="24">
        <f>Pernambuco!$H135</f>
        <v>2777.7777777777778</v>
      </c>
      <c r="G192" s="24">
        <f>'SE Brazil'!H114</f>
        <v>2588.46</v>
      </c>
      <c r="H192" s="174">
        <v>0</v>
      </c>
      <c r="I192" s="24"/>
      <c r="J192" s="23"/>
      <c r="K192" s="24">
        <f>'Port(Span)'!P194</f>
        <v>0</v>
      </c>
      <c r="L192" s="35">
        <f t="shared" si="4"/>
        <v>9064.0377777777794</v>
      </c>
      <c r="M192" s="21"/>
      <c r="N192" s="24">
        <f>'Port(Span)'!J194</f>
        <v>0</v>
      </c>
      <c r="O192" s="24">
        <f>'Port(Span)'!N194</f>
        <v>0</v>
      </c>
      <c r="P192" s="24"/>
      <c r="Q192" s="24">
        <f>Bahia!D114</f>
        <v>3277.2</v>
      </c>
      <c r="R192" s="24">
        <f>Pernambuco!$D135</f>
        <v>2500</v>
      </c>
      <c r="S192" s="24">
        <f>'SE Brazil'!D114</f>
        <v>2294.0399999999995</v>
      </c>
      <c r="T192" s="174">
        <v>0</v>
      </c>
      <c r="U192" s="24"/>
      <c r="V192" s="23"/>
      <c r="W192" s="24">
        <f>'Port(Span)'!Q194</f>
        <v>0</v>
      </c>
      <c r="X192" s="35">
        <f t="shared" si="5"/>
        <v>8071.24</v>
      </c>
      <c r="Y192" s="21"/>
      <c r="Z192" s="76"/>
      <c r="AA192" s="76"/>
      <c r="AB192" s="76"/>
      <c r="AC192" s="76"/>
    </row>
    <row r="193" spans="1:29">
      <c r="A193" s="38">
        <v>1690</v>
      </c>
      <c r="B193" s="24">
        <f>'Port(Span)'!I195</f>
        <v>0</v>
      </c>
      <c r="C193" s="24">
        <f>'Port(Span)'!M195</f>
        <v>0</v>
      </c>
      <c r="D193" s="24"/>
      <c r="E193" s="24">
        <f>Bahia!H115</f>
        <v>4845.7142857142862</v>
      </c>
      <c r="F193" s="24">
        <f>Pernambuco!$H136</f>
        <v>2777.7777777777778</v>
      </c>
      <c r="G193" s="24">
        <f>'SE Brazil'!H115</f>
        <v>3392</v>
      </c>
      <c r="H193" s="174">
        <v>0</v>
      </c>
      <c r="I193" s="24"/>
      <c r="J193" s="23"/>
      <c r="K193" s="24">
        <f>'Port(Span)'!P195</f>
        <v>0</v>
      </c>
      <c r="L193" s="35">
        <f t="shared" si="4"/>
        <v>11015.492063492064</v>
      </c>
      <c r="M193" s="21"/>
      <c r="N193" s="24">
        <f>'Port(Span)'!J195</f>
        <v>0</v>
      </c>
      <c r="O193" s="24">
        <f>'Port(Span)'!N195</f>
        <v>0</v>
      </c>
      <c r="P193" s="24"/>
      <c r="Q193" s="24">
        <f>Bahia!D115</f>
        <v>4248.8731428571427</v>
      </c>
      <c r="R193" s="24">
        <f>Pernambuco!$D136</f>
        <v>2500</v>
      </c>
      <c r="S193" s="24">
        <f>'SE Brazil'!D115</f>
        <v>2974.2111999999997</v>
      </c>
      <c r="T193" s="174">
        <v>0</v>
      </c>
      <c r="U193" s="24"/>
      <c r="V193" s="23"/>
      <c r="W193" s="24">
        <f>'Port(Span)'!Q195</f>
        <v>0</v>
      </c>
      <c r="X193" s="35">
        <f t="shared" si="5"/>
        <v>9723.0843428571425</v>
      </c>
      <c r="Y193" s="21"/>
      <c r="Z193" s="76"/>
      <c r="AA193" s="76"/>
      <c r="AB193" s="76"/>
      <c r="AC193" s="76"/>
    </row>
    <row r="194" spans="1:29">
      <c r="A194" s="38">
        <v>1691</v>
      </c>
      <c r="B194" s="24">
        <f>'Port(Span)'!I196</f>
        <v>0</v>
      </c>
      <c r="C194" s="24">
        <f>'Port(Span)'!M196</f>
        <v>0</v>
      </c>
      <c r="D194" s="24">
        <f>Amazonia!G5</f>
        <v>82.7</v>
      </c>
      <c r="E194" s="24">
        <f>Bahia!H116</f>
        <v>5710.4285714285725</v>
      </c>
      <c r="F194" s="24">
        <f>Pernambuco!$H137</f>
        <v>2777.7777777777778</v>
      </c>
      <c r="G194" s="24">
        <f>'SE Brazil'!H116</f>
        <v>3997.3000000000006</v>
      </c>
      <c r="H194" s="174">
        <v>0</v>
      </c>
      <c r="I194" s="24"/>
      <c r="J194" s="23"/>
      <c r="K194" s="24">
        <f>'Port(Span)'!P196</f>
        <v>259.5</v>
      </c>
      <c r="L194" s="35">
        <f t="shared" si="4"/>
        <v>12568.206349206352</v>
      </c>
      <c r="M194" s="21"/>
      <c r="N194" s="24">
        <f>'Port(Span)'!J196</f>
        <v>0</v>
      </c>
      <c r="O194" s="24">
        <f>'Port(Span)'!N196</f>
        <v>0</v>
      </c>
      <c r="P194" s="24">
        <f>Amazonia!D5</f>
        <v>73</v>
      </c>
      <c r="Q194" s="24">
        <f>Bahia!D116</f>
        <v>4997.5714285714294</v>
      </c>
      <c r="R194" s="24">
        <f>Pernambuco!$D137</f>
        <v>2500</v>
      </c>
      <c r="S194" s="24">
        <f>'SE Brazil'!D116</f>
        <v>3498.3</v>
      </c>
      <c r="T194" s="174">
        <v>0</v>
      </c>
      <c r="U194" s="24"/>
      <c r="V194" s="23"/>
      <c r="W194" s="24">
        <f>'Port(Span)'!Q196</f>
        <v>229.7</v>
      </c>
      <c r="X194" s="35">
        <f t="shared" si="5"/>
        <v>11068.87142857143</v>
      </c>
      <c r="Y194" s="21"/>
      <c r="Z194" s="76"/>
      <c r="AA194" s="76"/>
      <c r="AB194" s="76"/>
      <c r="AC194" s="76"/>
    </row>
    <row r="195" spans="1:29">
      <c r="A195" s="38">
        <v>1692</v>
      </c>
      <c r="B195" s="24">
        <f>'Port(Span)'!I197</f>
        <v>0</v>
      </c>
      <c r="C195" s="24">
        <f>'Port(Span)'!M197</f>
        <v>0</v>
      </c>
      <c r="D195" s="24">
        <f>Amazonia!G6</f>
        <v>82.7</v>
      </c>
      <c r="E195" s="24">
        <f>Bahia!H117</f>
        <v>5373.7142857142862</v>
      </c>
      <c r="F195" s="24">
        <f>Pernambuco!$H138</f>
        <v>2777.7777777777778</v>
      </c>
      <c r="G195" s="24">
        <f>'SE Brazil'!H117</f>
        <v>3761.6</v>
      </c>
      <c r="H195" s="174">
        <v>0</v>
      </c>
      <c r="I195" s="24"/>
      <c r="J195" s="23"/>
      <c r="K195" s="24">
        <f>'Port(Span)'!P197</f>
        <v>0</v>
      </c>
      <c r="L195" s="35">
        <f t="shared" si="4"/>
        <v>11995.792063492065</v>
      </c>
      <c r="M195" s="21"/>
      <c r="N195" s="24">
        <f>'Port(Span)'!J197</f>
        <v>0</v>
      </c>
      <c r="O195" s="24">
        <f>'Port(Span)'!N197</f>
        <v>0</v>
      </c>
      <c r="P195" s="24">
        <f>Amazonia!D6</f>
        <v>73</v>
      </c>
      <c r="Q195" s="24">
        <f>Bahia!D117</f>
        <v>4721.4445714285721</v>
      </c>
      <c r="R195" s="24">
        <f>Pernambuco!$D138</f>
        <v>2500</v>
      </c>
      <c r="S195" s="24">
        <f>'SE Brazil'!D117</f>
        <v>3305.0112000000004</v>
      </c>
      <c r="T195" s="174">
        <v>0</v>
      </c>
      <c r="U195" s="24"/>
      <c r="V195" s="23"/>
      <c r="W195" s="24">
        <f>'Port(Span)'!Q197</f>
        <v>0</v>
      </c>
      <c r="X195" s="35">
        <f t="shared" si="5"/>
        <v>10599.455771428573</v>
      </c>
      <c r="Y195" s="21"/>
      <c r="Z195" s="76"/>
      <c r="AA195" s="76"/>
      <c r="AB195" s="76"/>
      <c r="AC195" s="76"/>
    </row>
    <row r="196" spans="1:29">
      <c r="A196" s="38">
        <v>1693</v>
      </c>
      <c r="B196" s="24">
        <f>'Port(Span)'!I198</f>
        <v>0</v>
      </c>
      <c r="C196" s="24">
        <f>'Port(Span)'!M198</f>
        <v>0</v>
      </c>
      <c r="D196" s="24">
        <f>Amazonia!G7</f>
        <v>158.55039637599094</v>
      </c>
      <c r="E196" s="24">
        <f>Bahia!H118</f>
        <v>2336.2857142857147</v>
      </c>
      <c r="F196" s="24">
        <f>Pernambuco!$H139</f>
        <v>2777.7777777777778</v>
      </c>
      <c r="G196" s="24">
        <f>'SE Brazil'!H118</f>
        <v>1635.4</v>
      </c>
      <c r="H196" s="174">
        <v>0</v>
      </c>
      <c r="I196" s="24"/>
      <c r="J196" s="23"/>
      <c r="K196" s="24">
        <f>'Port(Span)'!P198</f>
        <v>0</v>
      </c>
      <c r="L196" s="35">
        <f t="shared" si="4"/>
        <v>6908.0138884394837</v>
      </c>
      <c r="M196" s="21"/>
      <c r="N196" s="24">
        <f>'Port(Span)'!J198</f>
        <v>0</v>
      </c>
      <c r="O196" s="24">
        <f>'Port(Span)'!N198</f>
        <v>0</v>
      </c>
      <c r="P196" s="24">
        <f>Amazonia!D7</f>
        <v>140</v>
      </c>
      <c r="Q196" s="24">
        <f>Bahia!D118</f>
        <v>2062.2857142857142</v>
      </c>
      <c r="R196" s="24">
        <f>Pernambuco!$D139</f>
        <v>2500</v>
      </c>
      <c r="S196" s="24">
        <f>'SE Brazil'!D118</f>
        <v>1443.6</v>
      </c>
      <c r="T196" s="174">
        <v>0</v>
      </c>
      <c r="U196" s="24"/>
      <c r="V196" s="23"/>
      <c r="W196" s="24">
        <f>'Port(Span)'!Q198</f>
        <v>0</v>
      </c>
      <c r="X196" s="35">
        <f t="shared" si="5"/>
        <v>6145.8857142857141</v>
      </c>
      <c r="Y196" s="21"/>
      <c r="Z196" s="76"/>
      <c r="AA196" s="76"/>
      <c r="AB196" s="76"/>
      <c r="AC196" s="76"/>
    </row>
    <row r="197" spans="1:29">
      <c r="A197" s="38">
        <v>1694</v>
      </c>
      <c r="B197" s="24">
        <f>'Port(Span)'!I199</f>
        <v>0</v>
      </c>
      <c r="C197" s="24">
        <f>'Port(Span)'!M199</f>
        <v>0</v>
      </c>
      <c r="D197" s="24">
        <f>Amazonia!G8</f>
        <v>110</v>
      </c>
      <c r="E197" s="24">
        <f>Bahia!H119</f>
        <v>2532.2857142857142</v>
      </c>
      <c r="F197" s="24">
        <f>Pernambuco!$H140</f>
        <v>2777.7777777777778</v>
      </c>
      <c r="G197" s="24">
        <f>'SE Brazil'!H119</f>
        <v>1772.6</v>
      </c>
      <c r="H197" s="174">
        <v>0</v>
      </c>
      <c r="I197" s="24"/>
      <c r="J197" s="23"/>
      <c r="K197" s="24">
        <f>'Port(Span)'!P199</f>
        <v>0</v>
      </c>
      <c r="L197" s="35">
        <f t="shared" ref="L197:L260" si="6">SUM(B197:J197)</f>
        <v>7192.6634920634915</v>
      </c>
      <c r="M197" s="21"/>
      <c r="N197" s="24">
        <f>'Port(Span)'!J199</f>
        <v>0</v>
      </c>
      <c r="O197" s="24">
        <f>'Port(Span)'!N199</f>
        <v>0</v>
      </c>
      <c r="P197" s="24">
        <f>Amazonia!D8</f>
        <v>100</v>
      </c>
      <c r="Q197" s="24">
        <f>Bahia!D119</f>
        <v>2244.7142857142858</v>
      </c>
      <c r="R197" s="24">
        <f>Pernambuco!$D140</f>
        <v>2500</v>
      </c>
      <c r="S197" s="24">
        <f>'SE Brazil'!D119</f>
        <v>1571.3</v>
      </c>
      <c r="T197" s="174">
        <v>0</v>
      </c>
      <c r="U197" s="24"/>
      <c r="V197" s="23"/>
      <c r="W197" s="24">
        <f>'Port(Span)'!Q199</f>
        <v>0</v>
      </c>
      <c r="X197" s="35">
        <f t="shared" ref="X197:X260" si="7">SUM(N197:V197)</f>
        <v>6416.0142857142864</v>
      </c>
      <c r="Y197" s="21"/>
      <c r="Z197" s="76"/>
      <c r="AA197" s="76"/>
      <c r="AB197" s="76"/>
      <c r="AC197" s="76"/>
    </row>
    <row r="198" spans="1:29">
      <c r="A198" s="38">
        <v>1695</v>
      </c>
      <c r="B198" s="24">
        <f>'Port(Span)'!I200</f>
        <v>0</v>
      </c>
      <c r="C198" s="24">
        <f>'Port(Span)'!M200</f>
        <v>0</v>
      </c>
      <c r="D198" s="24">
        <f>Amazonia!G9</f>
        <v>115.51528878822197</v>
      </c>
      <c r="E198" s="24">
        <f>Bahia!H120</f>
        <v>5395</v>
      </c>
      <c r="F198" s="24">
        <f>Pernambuco!$H141</f>
        <v>2777.7777777777778</v>
      </c>
      <c r="G198" s="24">
        <f>'SE Brazil'!H120</f>
        <v>3776.4999999999995</v>
      </c>
      <c r="H198" s="174">
        <v>0</v>
      </c>
      <c r="I198" s="24"/>
      <c r="J198" s="23"/>
      <c r="K198" s="24">
        <f>'Port(Span)'!P200</f>
        <v>0</v>
      </c>
      <c r="L198" s="35">
        <f t="shared" si="6"/>
        <v>12064.793066566001</v>
      </c>
      <c r="M198" s="21"/>
      <c r="N198" s="24">
        <f>'Port(Span)'!J200</f>
        <v>0</v>
      </c>
      <c r="O198" s="24">
        <f>'Port(Span)'!N200</f>
        <v>0</v>
      </c>
      <c r="P198" s="24">
        <f>Amazonia!D9</f>
        <v>102</v>
      </c>
      <c r="Q198" s="24">
        <f>Bahia!D120</f>
        <v>4763.1428571428569</v>
      </c>
      <c r="R198" s="24">
        <f>Pernambuco!$D141</f>
        <v>2500</v>
      </c>
      <c r="S198" s="24">
        <f>'SE Brazil'!D120</f>
        <v>3334.2</v>
      </c>
      <c r="T198" s="174">
        <v>0</v>
      </c>
      <c r="U198" s="24"/>
      <c r="V198" s="23"/>
      <c r="W198" s="24">
        <f>'Port(Span)'!Q200</f>
        <v>0</v>
      </c>
      <c r="X198" s="35">
        <f t="shared" si="7"/>
        <v>10699.342857142856</v>
      </c>
      <c r="Y198" s="21"/>
      <c r="Z198" s="76"/>
      <c r="AA198" s="76"/>
      <c r="AB198" s="76"/>
      <c r="AC198" s="76"/>
    </row>
    <row r="199" spans="1:29">
      <c r="A199" s="38">
        <v>1696</v>
      </c>
      <c r="B199" s="24">
        <f>'Port(Span)'!I201</f>
        <v>0</v>
      </c>
      <c r="C199" s="24">
        <f>'Port(Span)'!M201</f>
        <v>0</v>
      </c>
      <c r="D199" s="24">
        <f>Amazonia!G10</f>
        <v>178.7</v>
      </c>
      <c r="E199" s="24">
        <f>Bahia!H121</f>
        <v>6782.5714285714294</v>
      </c>
      <c r="F199" s="24">
        <f>Pernambuco!$H142</f>
        <v>5751.6205714285716</v>
      </c>
      <c r="G199" s="24">
        <f>'SE Brazil'!H121</f>
        <v>4747.8</v>
      </c>
      <c r="H199" s="174">
        <v>0</v>
      </c>
      <c r="I199" s="24"/>
      <c r="J199" s="23"/>
      <c r="K199" s="24">
        <f>'Port(Span)'!P201</f>
        <v>0</v>
      </c>
      <c r="L199" s="35">
        <f t="shared" si="6"/>
        <v>17460.691999999999</v>
      </c>
      <c r="M199" s="21"/>
      <c r="N199" s="24">
        <f>'Port(Span)'!J201</f>
        <v>0</v>
      </c>
      <c r="O199" s="24">
        <f>'Port(Span)'!N201</f>
        <v>0</v>
      </c>
      <c r="P199" s="24">
        <f>Amazonia!D10</f>
        <v>157.80000000000001</v>
      </c>
      <c r="Q199" s="24">
        <f>Bahia!D121</f>
        <v>5985.4285714285725</v>
      </c>
      <c r="R199" s="24">
        <f>Pernambuco!$D142</f>
        <v>5233.9747200000002</v>
      </c>
      <c r="S199" s="24">
        <f>'SE Brazil'!D121</f>
        <v>4189.8</v>
      </c>
      <c r="T199" s="174">
        <v>0</v>
      </c>
      <c r="U199" s="24"/>
      <c r="V199" s="23"/>
      <c r="W199" s="24">
        <f>'Port(Span)'!Q201</f>
        <v>0</v>
      </c>
      <c r="X199" s="35">
        <f t="shared" si="7"/>
        <v>15567.003291428573</v>
      </c>
      <c r="Y199" s="21"/>
      <c r="Z199" s="76"/>
      <c r="AA199" s="76"/>
      <c r="AB199" s="76"/>
      <c r="AC199" s="76"/>
    </row>
    <row r="200" spans="1:29">
      <c r="A200" s="38">
        <v>1697</v>
      </c>
      <c r="B200" s="24">
        <f>'Port(Span)'!I202</f>
        <v>0</v>
      </c>
      <c r="C200" s="24">
        <f>'Port(Span)'!M202</f>
        <v>0</v>
      </c>
      <c r="D200" s="24">
        <f>Amazonia!G11</f>
        <v>110</v>
      </c>
      <c r="E200" s="24">
        <f>Bahia!H122</f>
        <v>9331.7142857142862</v>
      </c>
      <c r="F200" s="24">
        <f>Pernambuco!$H143</f>
        <v>7913.2937142857145</v>
      </c>
      <c r="G200" s="24">
        <f>'SE Brazil'!H122</f>
        <v>6532.2</v>
      </c>
      <c r="H200" s="174">
        <v>0</v>
      </c>
      <c r="I200" s="24"/>
      <c r="J200" s="23"/>
      <c r="K200" s="24">
        <f>'Port(Span)'!P202</f>
        <v>475.1</v>
      </c>
      <c r="L200" s="35">
        <f t="shared" si="6"/>
        <v>23887.208000000002</v>
      </c>
      <c r="M200" s="21"/>
      <c r="N200" s="24">
        <f>'Port(Span)'!J202</f>
        <v>0</v>
      </c>
      <c r="O200" s="24">
        <f>'Port(Span)'!N202</f>
        <v>0</v>
      </c>
      <c r="P200" s="24">
        <f>Amazonia!D11</f>
        <v>100</v>
      </c>
      <c r="Q200" s="24">
        <f>Bahia!D122</f>
        <v>8295.1428571428587</v>
      </c>
      <c r="R200" s="24">
        <f>Pernambuco!$D143</f>
        <v>7201.0972800000009</v>
      </c>
      <c r="S200" s="24">
        <f>'SE Brazil'!D122</f>
        <v>5806.6</v>
      </c>
      <c r="T200" s="174">
        <v>0</v>
      </c>
      <c r="U200" s="24"/>
      <c r="V200" s="23"/>
      <c r="W200" s="24">
        <f>'Port(Span)'!Q202</f>
        <v>420.9</v>
      </c>
      <c r="X200" s="35">
        <f t="shared" si="7"/>
        <v>21402.840137142863</v>
      </c>
      <c r="Y200" s="21"/>
      <c r="Z200" s="76"/>
      <c r="AA200" s="76"/>
      <c r="AB200" s="76"/>
      <c r="AC200" s="76"/>
    </row>
    <row r="201" spans="1:29">
      <c r="A201" s="38">
        <v>1698</v>
      </c>
      <c r="B201" s="24">
        <f>'Port(Span)'!I203</f>
        <v>1673.3118087514345</v>
      </c>
      <c r="C201" s="24">
        <f>'Port(Span)'!M203</f>
        <v>0</v>
      </c>
      <c r="D201" s="24">
        <f>Amazonia!G12</f>
        <v>110</v>
      </c>
      <c r="E201" s="24">
        <f>Bahia!H123</f>
        <v>10671.111111111111</v>
      </c>
      <c r="F201" s="24">
        <f>Pernambuco!$H144</f>
        <v>9049.1022222222218</v>
      </c>
      <c r="G201" s="24">
        <f>'SE Brazil'!H123</f>
        <v>7469.7777777777774</v>
      </c>
      <c r="H201" s="174">
        <v>0</v>
      </c>
      <c r="I201" s="24"/>
      <c r="J201" s="23"/>
      <c r="K201" s="24">
        <f>'Port(Span)'!P203</f>
        <v>244.3</v>
      </c>
      <c r="L201" s="35">
        <f t="shared" si="6"/>
        <v>28973.302919862545</v>
      </c>
      <c r="M201" s="21"/>
      <c r="N201" s="24">
        <f>'Port(Span)'!J203</f>
        <v>1376.3415</v>
      </c>
      <c r="O201" s="24">
        <f>'Port(Span)'!N203</f>
        <v>0</v>
      </c>
      <c r="P201" s="24">
        <f>Amazonia!D12</f>
        <v>100</v>
      </c>
      <c r="Q201" s="24">
        <f>Bahia!D123</f>
        <v>9368.7777777777774</v>
      </c>
      <c r="R201" s="24">
        <f>Pernambuco!$D144</f>
        <v>8234.6830222222216</v>
      </c>
      <c r="S201" s="24">
        <f>'SE Brazil'!D123</f>
        <v>6558.1444444444442</v>
      </c>
      <c r="T201" s="174">
        <v>0</v>
      </c>
      <c r="U201" s="24"/>
      <c r="V201" s="23"/>
      <c r="W201" s="24">
        <f>'Port(Span)'!Q203</f>
        <v>208.9</v>
      </c>
      <c r="X201" s="35">
        <f t="shared" si="7"/>
        <v>25637.946744444445</v>
      </c>
      <c r="Y201" s="21"/>
      <c r="Z201" s="76"/>
      <c r="AA201" s="76"/>
      <c r="AB201" s="76"/>
      <c r="AC201" s="76"/>
    </row>
    <row r="202" spans="1:29">
      <c r="A202" s="38">
        <v>1699</v>
      </c>
      <c r="B202" s="24">
        <f>'Port(Span)'!I204</f>
        <v>533.9308578745198</v>
      </c>
      <c r="C202" s="24">
        <f>'Port(Span)'!M204</f>
        <v>0</v>
      </c>
      <c r="D202" s="24">
        <f>Amazonia!G13</f>
        <v>110</v>
      </c>
      <c r="E202" s="24">
        <f>Bahia!H124</f>
        <v>6932.4444444444443</v>
      </c>
      <c r="F202" s="24">
        <f>Pernambuco!$H145</f>
        <v>5878.7128888888883</v>
      </c>
      <c r="G202" s="24">
        <f>'SE Brazil'!H124</f>
        <v>4852.7111111111108</v>
      </c>
      <c r="H202" s="174">
        <v>0</v>
      </c>
      <c r="I202" s="24"/>
      <c r="J202" s="23"/>
      <c r="K202" s="24">
        <f>'Port(Span)'!P204</f>
        <v>291.89999999999998</v>
      </c>
      <c r="L202" s="35">
        <f t="shared" si="6"/>
        <v>18307.799302318963</v>
      </c>
      <c r="M202" s="21"/>
      <c r="N202" s="24">
        <f>'Port(Span)'!J204</f>
        <v>417</v>
      </c>
      <c r="O202" s="24">
        <f>'Port(Span)'!N204</f>
        <v>0</v>
      </c>
      <c r="P202" s="24">
        <f>Amazonia!D13</f>
        <v>100</v>
      </c>
      <c r="Q202" s="24">
        <f>Bahia!D124</f>
        <v>6134.5511111111118</v>
      </c>
      <c r="R202" s="24">
        <f>Pernambuco!$D145</f>
        <v>5349.6287288888889</v>
      </c>
      <c r="S202" s="24">
        <f>'SE Brazil'!D124</f>
        <v>4294.1857777777777</v>
      </c>
      <c r="T202" s="174">
        <v>0</v>
      </c>
      <c r="U202" s="24"/>
      <c r="V202" s="23"/>
      <c r="W202" s="24">
        <f>'Port(Span)'!Q204</f>
        <v>260.39999999999998</v>
      </c>
      <c r="X202" s="35">
        <f t="shared" si="7"/>
        <v>16295.365617777778</v>
      </c>
      <c r="Y202" s="21"/>
      <c r="Z202" s="76"/>
      <c r="AA202" s="76"/>
      <c r="AB202" s="76"/>
      <c r="AC202" s="76"/>
    </row>
    <row r="203" spans="1:29">
      <c r="A203" s="38">
        <v>1700</v>
      </c>
      <c r="B203" s="24">
        <f>'Port(Span)'!I205</f>
        <v>0</v>
      </c>
      <c r="C203" s="24">
        <f>'Port(Span)'!M205</f>
        <v>0</v>
      </c>
      <c r="D203" s="24">
        <f>Amazonia!G14</f>
        <v>110</v>
      </c>
      <c r="E203" s="24">
        <f>Bahia!H125</f>
        <v>8753.7777777777774</v>
      </c>
      <c r="F203" s="24">
        <f>Pernambuco!$H146</f>
        <v>7423.2035555555549</v>
      </c>
      <c r="G203" s="24">
        <f>'SE Brazil'!H125</f>
        <v>6127.6444444444442</v>
      </c>
      <c r="H203" s="174">
        <v>0</v>
      </c>
      <c r="I203" s="24"/>
      <c r="J203" s="23"/>
      <c r="K203" s="24">
        <f>'Port(Span)'!P205</f>
        <v>359.5</v>
      </c>
      <c r="L203" s="35">
        <f t="shared" si="6"/>
        <v>22414.625777777779</v>
      </c>
      <c r="M203" s="21"/>
      <c r="N203" s="24">
        <f>'Port(Span)'!J205</f>
        <v>0</v>
      </c>
      <c r="O203" s="24">
        <f>'Port(Span)'!N205</f>
        <v>0</v>
      </c>
      <c r="P203" s="24">
        <f>Amazonia!D14</f>
        <v>100</v>
      </c>
      <c r="Q203" s="24">
        <f>Bahia!D125</f>
        <v>7752.4222222222224</v>
      </c>
      <c r="R203" s="24">
        <f>Pernambuco!$D146</f>
        <v>6755.115235555555</v>
      </c>
      <c r="S203" s="24">
        <f>'SE Brazil'!D125</f>
        <v>5426.6955555555551</v>
      </c>
      <c r="T203" s="174">
        <v>0</v>
      </c>
      <c r="U203" s="24"/>
      <c r="V203" s="23"/>
      <c r="W203" s="24">
        <f>'Port(Span)'!Q205</f>
        <v>0</v>
      </c>
      <c r="X203" s="35">
        <f t="shared" si="7"/>
        <v>20034.233013333331</v>
      </c>
      <c r="Y203" s="21"/>
      <c r="Z203" s="76"/>
      <c r="AA203" s="76"/>
      <c r="AB203" s="76"/>
      <c r="AC203" s="76"/>
    </row>
    <row r="204" spans="1:29">
      <c r="A204" s="38">
        <v>1701</v>
      </c>
      <c r="B204" s="24">
        <f>'Port(Span)'!I206</f>
        <v>0</v>
      </c>
      <c r="C204" s="24">
        <f>'Port(Span)'!M206</f>
        <v>0</v>
      </c>
      <c r="D204" s="24">
        <f>Amazonia!G15</f>
        <v>130</v>
      </c>
      <c r="E204" s="24">
        <f>Bahia!H126</f>
        <v>7107.5</v>
      </c>
      <c r="F204" s="24">
        <f>Pernambuco!$H147</f>
        <v>6027.16</v>
      </c>
      <c r="G204" s="24">
        <f>'SE Brazil'!H126</f>
        <v>4975.25</v>
      </c>
      <c r="H204" s="174">
        <v>0</v>
      </c>
      <c r="I204" s="24"/>
      <c r="J204" s="23"/>
      <c r="K204" s="24">
        <f>'Port(Span)'!P206</f>
        <v>0</v>
      </c>
      <c r="L204" s="35">
        <f t="shared" si="6"/>
        <v>18239.91</v>
      </c>
      <c r="M204" s="21"/>
      <c r="N204" s="24">
        <f>'Port(Span)'!J206</f>
        <v>0</v>
      </c>
      <c r="O204" s="24">
        <f>'Port(Span)'!N206</f>
        <v>0</v>
      </c>
      <c r="P204" s="24">
        <f>Amazonia!D15</f>
        <v>115</v>
      </c>
      <c r="Q204" s="24">
        <f>Bahia!D126</f>
        <v>6316.7499999999991</v>
      </c>
      <c r="R204" s="24">
        <f>Pernambuco!$D147</f>
        <v>5484.7156000000004</v>
      </c>
      <c r="S204" s="24">
        <f>'SE Brazil'!D126</f>
        <v>4421.7249999999995</v>
      </c>
      <c r="T204" s="174">
        <v>0</v>
      </c>
      <c r="U204" s="24"/>
      <c r="V204" s="23"/>
      <c r="W204" s="24">
        <f>'Port(Span)'!Q206</f>
        <v>0</v>
      </c>
      <c r="X204" s="35">
        <f t="shared" si="7"/>
        <v>16338.190599999998</v>
      </c>
      <c r="Y204" s="21"/>
      <c r="Z204" s="76"/>
      <c r="AA204" s="76"/>
      <c r="AB204" s="76"/>
      <c r="AC204" s="76"/>
    </row>
    <row r="205" spans="1:29">
      <c r="A205" s="38">
        <v>1702</v>
      </c>
      <c r="B205" s="24">
        <f>'Port(Span)'!I207</f>
        <v>0</v>
      </c>
      <c r="C205" s="24">
        <f>'Port(Span)'!M207</f>
        <v>0</v>
      </c>
      <c r="D205" s="24">
        <f>Amazonia!G16</f>
        <v>110</v>
      </c>
      <c r="E205" s="24">
        <f>Bahia!H127</f>
        <v>7082</v>
      </c>
      <c r="F205" s="24">
        <f>Pernambuco!$H148</f>
        <v>6005.5360000000001</v>
      </c>
      <c r="G205" s="24">
        <f>'SE Brazil'!H127</f>
        <v>4957.3999999999996</v>
      </c>
      <c r="H205" s="174">
        <v>117.7</v>
      </c>
      <c r="I205" s="24"/>
      <c r="J205" s="23"/>
      <c r="K205" s="24">
        <f>'Port(Span)'!P207</f>
        <v>0</v>
      </c>
      <c r="L205" s="35">
        <f t="shared" si="6"/>
        <v>18272.636000000002</v>
      </c>
      <c r="M205" s="21"/>
      <c r="N205" s="24">
        <f>'Port(Span)'!J207</f>
        <v>0</v>
      </c>
      <c r="O205" s="24">
        <f>'Port(Span)'!N207</f>
        <v>0</v>
      </c>
      <c r="P205" s="24">
        <f>Amazonia!D16</f>
        <v>100</v>
      </c>
      <c r="Q205" s="24">
        <f>Bahia!D127</f>
        <v>6272.1249999999991</v>
      </c>
      <c r="R205" s="24">
        <f>Pernambuco!$D148</f>
        <v>5465.0377600000002</v>
      </c>
      <c r="S205" s="24">
        <f>'SE Brazil'!D127</f>
        <v>4390.4874999999993</v>
      </c>
      <c r="T205" s="174">
        <v>105.34150000000001</v>
      </c>
      <c r="U205" s="24"/>
      <c r="V205" s="23"/>
      <c r="W205" s="24">
        <f>'Port(Span)'!Q207</f>
        <v>0</v>
      </c>
      <c r="X205" s="35">
        <f t="shared" si="7"/>
        <v>16332.991759999999</v>
      </c>
      <c r="Y205" s="21"/>
      <c r="Z205" s="76"/>
      <c r="AA205" s="76"/>
      <c r="AB205" s="76"/>
      <c r="AC205" s="76"/>
    </row>
    <row r="206" spans="1:29">
      <c r="A206" s="38">
        <v>1703</v>
      </c>
      <c r="B206" s="24">
        <f>'Port(Span)'!I208</f>
        <v>0</v>
      </c>
      <c r="C206" s="24">
        <f>'Port(Span)'!M208</f>
        <v>0</v>
      </c>
      <c r="D206" s="24">
        <f>Amazonia!G17</f>
        <v>200</v>
      </c>
      <c r="E206" s="24">
        <f>Bahia!H128</f>
        <v>7080.4999999999991</v>
      </c>
      <c r="F206" s="24">
        <f>Pernambuco!$H149</f>
        <v>6004.2639999999992</v>
      </c>
      <c r="G206" s="24">
        <f>'SE Brazil'!H128</f>
        <v>4956.3499999999995</v>
      </c>
      <c r="H206" s="174">
        <v>0</v>
      </c>
      <c r="I206" s="24"/>
      <c r="J206" s="23"/>
      <c r="K206" s="24">
        <f>'Port(Span)'!P208</f>
        <v>357.2</v>
      </c>
      <c r="L206" s="35">
        <f t="shared" si="6"/>
        <v>18241.113999999998</v>
      </c>
      <c r="M206" s="21"/>
      <c r="N206" s="24">
        <f>'Port(Span)'!J208</f>
        <v>0</v>
      </c>
      <c r="O206" s="24">
        <f>'Port(Span)'!N208</f>
        <v>0</v>
      </c>
      <c r="P206" s="24">
        <f>Amazonia!D17</f>
        <v>170</v>
      </c>
      <c r="Q206" s="24">
        <f>Bahia!D128</f>
        <v>6238.875</v>
      </c>
      <c r="R206" s="24">
        <f>Pernambuco!$D149</f>
        <v>5463.8802399999995</v>
      </c>
      <c r="S206" s="24">
        <f>'SE Brazil'!D128</f>
        <v>4367.2124999999996</v>
      </c>
      <c r="T206" s="174">
        <v>0</v>
      </c>
      <c r="U206" s="24"/>
      <c r="V206" s="23"/>
      <c r="W206" s="24">
        <f>'Port(Span)'!Q208</f>
        <v>319.3</v>
      </c>
      <c r="X206" s="35">
        <f t="shared" si="7"/>
        <v>16239.967739999998</v>
      </c>
      <c r="Y206" s="21"/>
      <c r="Z206" s="76"/>
      <c r="AA206" s="76"/>
      <c r="AB206" s="76"/>
      <c r="AC206" s="76"/>
    </row>
    <row r="207" spans="1:29">
      <c r="A207" s="38">
        <v>1704</v>
      </c>
      <c r="B207" s="24">
        <f>'Port(Span)'!I209</f>
        <v>0</v>
      </c>
      <c r="C207" s="24">
        <f>'Port(Span)'!M209</f>
        <v>0</v>
      </c>
      <c r="D207" s="24">
        <f>Amazonia!G18</f>
        <v>110</v>
      </c>
      <c r="E207" s="24">
        <f>Bahia!H129</f>
        <v>6448.25</v>
      </c>
      <c r="F207" s="24">
        <f>Pernambuco!$H150</f>
        <v>5468.116</v>
      </c>
      <c r="G207" s="24">
        <f>'SE Brazil'!H129</f>
        <v>4513.7749999999996</v>
      </c>
      <c r="H207" s="174">
        <v>0</v>
      </c>
      <c r="I207" s="24"/>
      <c r="J207" s="23"/>
      <c r="K207" s="24">
        <f>'Port(Span)'!P209</f>
        <v>0</v>
      </c>
      <c r="L207" s="35">
        <f t="shared" si="6"/>
        <v>16540.141</v>
      </c>
      <c r="M207" s="21"/>
      <c r="N207" s="24">
        <f>'Port(Span)'!J209</f>
        <v>0</v>
      </c>
      <c r="O207" s="24">
        <f>'Port(Span)'!N209</f>
        <v>0</v>
      </c>
      <c r="P207" s="24">
        <f>Amazonia!D18</f>
        <v>100</v>
      </c>
      <c r="Q207" s="24">
        <f>Bahia!D129</f>
        <v>5718.875</v>
      </c>
      <c r="R207" s="24">
        <f>Pernambuco!$D150</f>
        <v>4975.9855600000001</v>
      </c>
      <c r="S207" s="24">
        <f>'SE Brazil'!D129</f>
        <v>4003.2124999999996</v>
      </c>
      <c r="T207" s="174">
        <v>0</v>
      </c>
      <c r="U207" s="24"/>
      <c r="V207" s="23"/>
      <c r="W207" s="24">
        <f>'Port(Span)'!Q209</f>
        <v>0</v>
      </c>
      <c r="X207" s="35">
        <f t="shared" si="7"/>
        <v>14798.073060000001</v>
      </c>
      <c r="Y207" s="21"/>
      <c r="Z207" s="76"/>
      <c r="AA207" s="76"/>
      <c r="AB207" s="76"/>
      <c r="AC207" s="76"/>
    </row>
    <row r="208" spans="1:29">
      <c r="A208" s="38">
        <v>1705</v>
      </c>
      <c r="B208" s="24">
        <f>'Port(Span)'!I210</f>
        <v>0</v>
      </c>
      <c r="C208" s="24">
        <f>'Port(Span)'!M210</f>
        <v>0</v>
      </c>
      <c r="D208" s="24">
        <f>Amazonia!G19</f>
        <v>110</v>
      </c>
      <c r="E208" s="24">
        <f>Bahia!H130</f>
        <v>5376.625</v>
      </c>
      <c r="F208" s="24">
        <f>Pernambuco!$H151</f>
        <v>4559.3779999999997</v>
      </c>
      <c r="G208" s="24">
        <f>'SE Brazil'!H130</f>
        <v>3763.6374999999998</v>
      </c>
      <c r="H208" s="174">
        <v>0</v>
      </c>
      <c r="I208" s="24"/>
      <c r="J208" s="23"/>
      <c r="K208" s="24">
        <f>'Port(Span)'!P210</f>
        <v>0</v>
      </c>
      <c r="L208" s="35">
        <f t="shared" si="6"/>
        <v>13809.640500000001</v>
      </c>
      <c r="M208" s="21"/>
      <c r="N208" s="24">
        <f>'Port(Span)'!J210</f>
        <v>0</v>
      </c>
      <c r="O208" s="24">
        <f>'Port(Span)'!N210</f>
        <v>0</v>
      </c>
      <c r="P208" s="24">
        <f>Amazonia!D19</f>
        <v>100</v>
      </c>
      <c r="Q208" s="24">
        <f>Bahia!D130</f>
        <v>4728.5</v>
      </c>
      <c r="R208" s="24">
        <f>Pernambuco!$D151</f>
        <v>4149.0339800000002</v>
      </c>
      <c r="S208" s="24">
        <f>'SE Brazil'!D130</f>
        <v>3309.95</v>
      </c>
      <c r="T208" s="174">
        <v>0</v>
      </c>
      <c r="U208" s="24"/>
      <c r="V208" s="23"/>
      <c r="W208" s="24">
        <f>'Port(Span)'!Q210</f>
        <v>0</v>
      </c>
      <c r="X208" s="35">
        <f t="shared" si="7"/>
        <v>12287.483980000001</v>
      </c>
      <c r="Y208" s="21"/>
      <c r="Z208" s="76"/>
      <c r="AA208" s="76"/>
      <c r="AB208" s="76"/>
      <c r="AC208" s="76"/>
    </row>
    <row r="209" spans="1:29">
      <c r="A209" s="38">
        <v>1706</v>
      </c>
      <c r="B209" s="24">
        <f>'Port(Span)'!I211</f>
        <v>0</v>
      </c>
      <c r="C209" s="24">
        <f>'Port(Span)'!M211</f>
        <v>0</v>
      </c>
      <c r="D209" s="24">
        <f>Amazonia!G20</f>
        <v>110</v>
      </c>
      <c r="E209" s="24">
        <f>Bahia!H131</f>
        <v>6014.125</v>
      </c>
      <c r="F209" s="24">
        <f>Pernambuco!$H152</f>
        <v>5099.9780000000001</v>
      </c>
      <c r="G209" s="24">
        <f>'SE Brazil'!H131</f>
        <v>4209.8874999999998</v>
      </c>
      <c r="H209" s="174">
        <v>0</v>
      </c>
      <c r="I209" s="24"/>
      <c r="J209" s="23"/>
      <c r="K209" s="24">
        <f>'Port(Span)'!P211</f>
        <v>0</v>
      </c>
      <c r="L209" s="35">
        <f t="shared" si="6"/>
        <v>15433.9905</v>
      </c>
      <c r="M209" s="21"/>
      <c r="N209" s="24">
        <f>'Port(Span)'!J211</f>
        <v>0</v>
      </c>
      <c r="O209" s="24">
        <f>'Port(Span)'!N211</f>
        <v>0</v>
      </c>
      <c r="P209" s="24">
        <f>Amazonia!D20</f>
        <v>100</v>
      </c>
      <c r="Q209" s="24">
        <f>Bahia!D131</f>
        <v>5349.8749999999991</v>
      </c>
      <c r="R209" s="24">
        <f>Pernambuco!$D152</f>
        <v>4640.9799800000001</v>
      </c>
      <c r="S209" s="24">
        <f>'SE Brazil'!D131</f>
        <v>3744.912499999999</v>
      </c>
      <c r="T209" s="174">
        <v>0</v>
      </c>
      <c r="U209" s="24"/>
      <c r="V209" s="23"/>
      <c r="W209" s="24">
        <f>'Port(Span)'!Q211</f>
        <v>0</v>
      </c>
      <c r="X209" s="35">
        <f t="shared" si="7"/>
        <v>13835.767479999999</v>
      </c>
      <c r="Y209" s="21"/>
      <c r="Z209" s="76"/>
      <c r="AA209" s="76"/>
      <c r="AB209" s="76"/>
      <c r="AC209" s="76"/>
    </row>
    <row r="210" spans="1:29">
      <c r="A210" s="38">
        <v>1707</v>
      </c>
      <c r="B210" s="24">
        <f>'Port(Span)'!I212</f>
        <v>0</v>
      </c>
      <c r="C210" s="24">
        <f>'Port(Span)'!M212</f>
        <v>200</v>
      </c>
      <c r="D210" s="24">
        <f>Amazonia!G21</f>
        <v>110</v>
      </c>
      <c r="E210" s="24">
        <f>Bahia!H132</f>
        <v>9826.7499999999982</v>
      </c>
      <c r="F210" s="24">
        <f>Pernambuco!$H153</f>
        <v>8333.0839999999989</v>
      </c>
      <c r="G210" s="24">
        <f>'SE Brazil'!H132</f>
        <v>6878.7249999999985</v>
      </c>
      <c r="H210" s="174">
        <v>0</v>
      </c>
      <c r="I210" s="24"/>
      <c r="J210" s="23"/>
      <c r="K210" s="24">
        <f>'Port(Span)'!P212</f>
        <v>0</v>
      </c>
      <c r="L210" s="35">
        <f t="shared" si="6"/>
        <v>25348.558999999994</v>
      </c>
      <c r="M210" s="21"/>
      <c r="N210" s="24">
        <f>'Port(Span)'!J212</f>
        <v>0</v>
      </c>
      <c r="O210" s="24">
        <f>'Port(Span)'!N212</f>
        <v>186</v>
      </c>
      <c r="P210" s="24">
        <f>Amazonia!D21</f>
        <v>100</v>
      </c>
      <c r="Q210" s="24">
        <f>Bahia!D132</f>
        <v>8715.264000000001</v>
      </c>
      <c r="R210" s="24">
        <f>Pernambuco!$D153</f>
        <v>7583.1064399999996</v>
      </c>
      <c r="S210" s="24">
        <f>'SE Brazil'!D132</f>
        <v>6100.6848</v>
      </c>
      <c r="T210" s="174">
        <v>0</v>
      </c>
      <c r="U210" s="24"/>
      <c r="V210" s="23"/>
      <c r="W210" s="24">
        <f>'Port(Span)'!Q212</f>
        <v>0</v>
      </c>
      <c r="X210" s="35">
        <f t="shared" si="7"/>
        <v>22685.055239999998</v>
      </c>
      <c r="Y210" s="21"/>
      <c r="Z210" s="76"/>
      <c r="AA210" s="76"/>
      <c r="AB210" s="76"/>
      <c r="AC210" s="76"/>
    </row>
    <row r="211" spans="1:29">
      <c r="A211" s="38">
        <v>1708</v>
      </c>
      <c r="B211" s="24">
        <f>'Port(Span)'!I213</f>
        <v>0</v>
      </c>
      <c r="C211" s="24">
        <f>'Port(Span)'!M213</f>
        <v>0</v>
      </c>
      <c r="D211" s="24">
        <f>Amazonia!G22</f>
        <v>102</v>
      </c>
      <c r="E211" s="24">
        <f>Bahia!H133</f>
        <v>6283.3749999999991</v>
      </c>
      <c r="F211" s="24">
        <f>Pernambuco!$H154</f>
        <v>5328.3019999999988</v>
      </c>
      <c r="G211" s="24">
        <f>'SE Brazil'!H133</f>
        <v>4398.3624999999993</v>
      </c>
      <c r="H211" s="174">
        <v>0</v>
      </c>
      <c r="I211" s="24"/>
      <c r="J211" s="23"/>
      <c r="K211" s="24">
        <f>'Port(Span)'!P213</f>
        <v>0</v>
      </c>
      <c r="L211" s="35">
        <f t="shared" si="6"/>
        <v>16112.039499999997</v>
      </c>
      <c r="M211" s="21"/>
      <c r="N211" s="24">
        <f>'Port(Span)'!J213</f>
        <v>0</v>
      </c>
      <c r="O211" s="24">
        <f>'Port(Span)'!N213</f>
        <v>0</v>
      </c>
      <c r="P211" s="24">
        <f>Amazonia!D22</f>
        <v>87</v>
      </c>
      <c r="Q211" s="24">
        <f>Bahia!D133</f>
        <v>5610.2999999999993</v>
      </c>
      <c r="R211" s="24">
        <f>Pernambuco!$D154</f>
        <v>4848.7548199999992</v>
      </c>
      <c r="S211" s="24">
        <f>'SE Brazil'!D133</f>
        <v>3927.2099999999991</v>
      </c>
      <c r="T211" s="174">
        <v>0</v>
      </c>
      <c r="U211" s="24"/>
      <c r="V211" s="23"/>
      <c r="W211" s="24">
        <f>'Port(Span)'!Q213</f>
        <v>0</v>
      </c>
      <c r="X211" s="35">
        <f t="shared" si="7"/>
        <v>14473.264819999997</v>
      </c>
      <c r="Y211" s="21"/>
      <c r="Z211" s="76"/>
      <c r="AA211" s="76"/>
      <c r="AB211" s="76"/>
      <c r="AC211" s="76"/>
    </row>
    <row r="212" spans="1:29">
      <c r="A212" s="38">
        <v>1709</v>
      </c>
      <c r="B212" s="24">
        <v>0</v>
      </c>
      <c r="C212" s="24">
        <f>'Port(Span)'!M214</f>
        <v>92</v>
      </c>
      <c r="D212" s="24">
        <f>Amazonia!G23</f>
        <v>110</v>
      </c>
      <c r="E212" s="24">
        <f>Bahia!H134</f>
        <v>6609.375</v>
      </c>
      <c r="F212" s="24">
        <f>Pernambuco!$H155</f>
        <v>5604.75</v>
      </c>
      <c r="G212" s="24">
        <f>'SE Brazil'!H134</f>
        <v>4626.5625</v>
      </c>
      <c r="H212" s="174">
        <v>0</v>
      </c>
      <c r="I212" s="24"/>
      <c r="J212" s="23"/>
      <c r="K212" s="24">
        <f>'Port(Span)'!P214</f>
        <v>0</v>
      </c>
      <c r="L212" s="35">
        <f t="shared" si="6"/>
        <v>17042.6875</v>
      </c>
      <c r="M212" s="21"/>
      <c r="N212" s="24">
        <f>'Port(Span)'!J214</f>
        <v>0</v>
      </c>
      <c r="O212" s="24">
        <f>'Port(Span)'!N214</f>
        <v>77.003999999999991</v>
      </c>
      <c r="P212" s="24">
        <f>Amazonia!D23</f>
        <v>100</v>
      </c>
      <c r="Q212" s="24">
        <f>Bahia!D134</f>
        <v>5904.6249999999991</v>
      </c>
      <c r="R212" s="24">
        <f>Pernambuco!$D155</f>
        <v>5100.3225000000002</v>
      </c>
      <c r="S212" s="24">
        <f>'SE Brazil'!D134</f>
        <v>4133.2374999999993</v>
      </c>
      <c r="T212" s="174">
        <v>0</v>
      </c>
      <c r="U212" s="24"/>
      <c r="V212" s="23"/>
      <c r="W212" s="24">
        <f>'Port(Span)'!Q214</f>
        <v>0</v>
      </c>
      <c r="X212" s="35">
        <f t="shared" si="7"/>
        <v>15315.188999999998</v>
      </c>
      <c r="Y212" s="21"/>
      <c r="Z212" s="76"/>
      <c r="AA212" s="76"/>
      <c r="AB212" s="76"/>
      <c r="AC212" s="76"/>
    </row>
    <row r="213" spans="1:29">
      <c r="A213" s="38">
        <v>1710</v>
      </c>
      <c r="B213" s="24">
        <f>'Port(Span)'!I215</f>
        <v>0</v>
      </c>
      <c r="C213" s="24">
        <f>'Port(Span)'!M215</f>
        <v>0</v>
      </c>
      <c r="D213" s="24">
        <f>Amazonia!G24</f>
        <v>110</v>
      </c>
      <c r="E213" s="24">
        <f>Bahia!H135</f>
        <v>6672.3749999999991</v>
      </c>
      <c r="F213" s="24">
        <f>Pernambuco!$H156</f>
        <v>5658.1739999999991</v>
      </c>
      <c r="G213" s="24">
        <f>'SE Brazil'!H135</f>
        <v>3659.1262576960657</v>
      </c>
      <c r="H213" s="174">
        <v>0</v>
      </c>
      <c r="I213" s="24"/>
      <c r="J213" s="23"/>
      <c r="K213" s="24">
        <f>'Port(Span)'!P215</f>
        <v>0</v>
      </c>
      <c r="L213" s="35">
        <f t="shared" si="6"/>
        <v>16099.675257696064</v>
      </c>
      <c r="M213" s="21"/>
      <c r="N213" s="24">
        <f>'Port(Span)'!J215</f>
        <v>0</v>
      </c>
      <c r="O213" s="24">
        <f>'Port(Span)'!N215</f>
        <v>0</v>
      </c>
      <c r="P213" s="24">
        <f>Amazonia!D24</f>
        <v>100</v>
      </c>
      <c r="Q213" s="24">
        <f>Bahia!D135</f>
        <v>5908.125</v>
      </c>
      <c r="R213" s="24">
        <f>Pernambuco!$D156</f>
        <v>5148.9383399999997</v>
      </c>
      <c r="S213" s="24">
        <f>'SE Brazil'!D135</f>
        <v>3211.6151163798372</v>
      </c>
      <c r="T213" s="174">
        <v>0</v>
      </c>
      <c r="U213" s="24"/>
      <c r="V213" s="23"/>
      <c r="W213" s="24">
        <f>'Port(Span)'!Q215</f>
        <v>0</v>
      </c>
      <c r="X213" s="35">
        <f t="shared" si="7"/>
        <v>14368.678456379837</v>
      </c>
      <c r="Y213" s="21"/>
      <c r="Z213" s="76"/>
      <c r="AA213" s="76"/>
      <c r="AB213" s="76"/>
      <c r="AC213" s="76"/>
    </row>
    <row r="214" spans="1:29">
      <c r="A214" s="38">
        <v>1711</v>
      </c>
      <c r="B214" s="24">
        <f>'Port(Span)'!I216</f>
        <v>0</v>
      </c>
      <c r="C214" s="24">
        <f>'Port(Span)'!M216</f>
        <v>0</v>
      </c>
      <c r="D214" s="24">
        <f>Amazonia!G25</f>
        <v>110</v>
      </c>
      <c r="E214" s="24">
        <f>Bahia!H136</f>
        <v>8259.125</v>
      </c>
      <c r="F214" s="24">
        <f>Pernambuco!$H157</f>
        <v>4347.826086956522</v>
      </c>
      <c r="G214" s="24">
        <f>'SE Brazil'!H136</f>
        <v>4360.4831918907885</v>
      </c>
      <c r="H214" s="174">
        <v>0</v>
      </c>
      <c r="I214" s="24"/>
      <c r="J214" s="23"/>
      <c r="K214" s="24">
        <f>'Port(Span)'!P216</f>
        <v>237.3</v>
      </c>
      <c r="L214" s="35">
        <f t="shared" si="6"/>
        <v>17077.434278847311</v>
      </c>
      <c r="M214" s="21"/>
      <c r="N214" s="24">
        <f>'Port(Span)'!J216</f>
        <v>0</v>
      </c>
      <c r="O214" s="24">
        <f>'Port(Span)'!N216</f>
        <v>0</v>
      </c>
      <c r="P214" s="24">
        <f>Amazonia!D25</f>
        <v>100</v>
      </c>
      <c r="Q214" s="24">
        <f>Bahia!D136</f>
        <v>7242</v>
      </c>
      <c r="R214" s="24">
        <f>Pernambuco!$D157</f>
        <v>4000</v>
      </c>
      <c r="S214" s="24">
        <f>'SE Brazil'!D136</f>
        <v>3827.1960975225452</v>
      </c>
      <c r="T214" s="174">
        <v>0</v>
      </c>
      <c r="U214" s="24"/>
      <c r="V214" s="23"/>
      <c r="W214" s="24">
        <f>'Port(Span)'!Q216</f>
        <v>190.1</v>
      </c>
      <c r="X214" s="35">
        <f t="shared" si="7"/>
        <v>15169.196097522545</v>
      </c>
      <c r="Y214" s="21"/>
      <c r="Z214" s="76"/>
      <c r="AA214" s="76"/>
      <c r="AB214" s="76"/>
      <c r="AC214" s="76"/>
    </row>
    <row r="215" spans="1:29">
      <c r="A215" s="38">
        <v>1712</v>
      </c>
      <c r="B215" s="24">
        <f>'Port(Span)'!I217</f>
        <v>0</v>
      </c>
      <c r="C215" s="24">
        <f>'Port(Span)'!M217</f>
        <v>0</v>
      </c>
      <c r="D215" s="24">
        <f>Amazonia!G26</f>
        <v>110</v>
      </c>
      <c r="E215" s="24">
        <f>Bahia!H137</f>
        <v>10546.444444444443</v>
      </c>
      <c r="F215" s="24">
        <f>Pernambuco!$H158</f>
        <v>4347.826086956522</v>
      </c>
      <c r="G215" s="24">
        <f>'SE Brazil'!H137</f>
        <v>3240.4854242072679</v>
      </c>
      <c r="H215" s="174">
        <v>0</v>
      </c>
      <c r="I215" s="24"/>
      <c r="J215" s="23"/>
      <c r="K215" s="24">
        <f>'Port(Span)'!P217</f>
        <v>244.3</v>
      </c>
      <c r="L215" s="35">
        <f t="shared" si="6"/>
        <v>18244.755955608234</v>
      </c>
      <c r="M215" s="21"/>
      <c r="N215" s="24">
        <f>'Port(Span)'!J217</f>
        <v>0</v>
      </c>
      <c r="O215" s="24">
        <f>'Port(Span)'!N217</f>
        <v>0</v>
      </c>
      <c r="P215" s="24">
        <f>Amazonia!D26</f>
        <v>100</v>
      </c>
      <c r="Q215" s="24">
        <f>Bahia!D137</f>
        <v>9301.1559999999954</v>
      </c>
      <c r="R215" s="24">
        <f>Pernambuco!$D158</f>
        <v>4000</v>
      </c>
      <c r="S215" s="24">
        <f>'SE Brazil'!D137</f>
        <v>2844.1740568267192</v>
      </c>
      <c r="T215" s="174">
        <v>0</v>
      </c>
      <c r="U215" s="24"/>
      <c r="V215" s="23"/>
      <c r="W215" s="24">
        <f>'Port(Span)'!Q217</f>
        <v>208.9</v>
      </c>
      <c r="X215" s="35">
        <f t="shared" si="7"/>
        <v>16245.330056826715</v>
      </c>
      <c r="Y215" s="21"/>
      <c r="Z215" s="76"/>
      <c r="AA215" s="76"/>
      <c r="AB215" s="76"/>
      <c r="AC215" s="76"/>
    </row>
    <row r="216" spans="1:29">
      <c r="A216" s="38">
        <v>1713</v>
      </c>
      <c r="B216" s="24">
        <f>'Port(Span)'!I218</f>
        <v>0</v>
      </c>
      <c r="C216" s="24">
        <f>'Port(Span)'!M218</f>
        <v>0</v>
      </c>
      <c r="D216" s="24">
        <f>Amazonia!G27</f>
        <v>110</v>
      </c>
      <c r="E216" s="24">
        <f>Bahia!H138</f>
        <v>10906.444444444443</v>
      </c>
      <c r="F216" s="24">
        <f>Pernambuco!$H159</f>
        <v>4347.826086956522</v>
      </c>
      <c r="G216" s="24">
        <f>'SE Brazil'!H138</f>
        <v>7275.0144028083168</v>
      </c>
      <c r="H216" s="174">
        <v>0</v>
      </c>
      <c r="I216" s="24"/>
      <c r="J216" s="23"/>
      <c r="K216" s="24">
        <f>'Port(Span)'!P218</f>
        <v>0</v>
      </c>
      <c r="L216" s="35">
        <f t="shared" si="6"/>
        <v>22639.284934209281</v>
      </c>
      <c r="M216" s="21"/>
      <c r="N216" s="24">
        <f>'Port(Span)'!J218</f>
        <v>0</v>
      </c>
      <c r="O216" s="24">
        <f>'Port(Span)'!N218</f>
        <v>0</v>
      </c>
      <c r="P216" s="24">
        <f>Amazonia!D27</f>
        <v>100</v>
      </c>
      <c r="Q216" s="24">
        <f>Bahia!D138</f>
        <v>9607.8888888888887</v>
      </c>
      <c r="R216" s="24">
        <f>Pernambuco!$D159</f>
        <v>4000</v>
      </c>
      <c r="S216" s="24">
        <f>'SE Brazil'!D138</f>
        <v>6385.2801413448597</v>
      </c>
      <c r="T216" s="174">
        <v>0</v>
      </c>
      <c r="U216" s="24"/>
      <c r="V216" s="23"/>
      <c r="W216" s="24">
        <f>'Port(Span)'!Q218</f>
        <v>0</v>
      </c>
      <c r="X216" s="35">
        <f t="shared" si="7"/>
        <v>20093.169030233748</v>
      </c>
      <c r="Y216" s="21"/>
      <c r="Z216" s="76"/>
      <c r="AA216" s="76"/>
      <c r="AB216" s="76"/>
      <c r="AC216" s="76"/>
    </row>
    <row r="217" spans="1:29">
      <c r="A217" s="38">
        <v>1714</v>
      </c>
      <c r="B217" s="24">
        <f>'Port(Span)'!I219</f>
        <v>0</v>
      </c>
      <c r="C217" s="24">
        <f>'Port(Span)'!M219</f>
        <v>0</v>
      </c>
      <c r="D217" s="24">
        <f>Amazonia!G28</f>
        <v>406</v>
      </c>
      <c r="E217" s="24">
        <f>Bahia!H139</f>
        <v>10534.030539311241</v>
      </c>
      <c r="F217" s="24">
        <f>Pernambuco!$H160</f>
        <v>4347.826086956522</v>
      </c>
      <c r="G217" s="24">
        <f>'SE Brazil'!H139</f>
        <v>5476.6630131338861</v>
      </c>
      <c r="H217" s="174">
        <v>0</v>
      </c>
      <c r="I217" s="24"/>
      <c r="J217" s="23"/>
      <c r="K217" s="24">
        <f>'Port(Span)'!P219</f>
        <v>0</v>
      </c>
      <c r="L217" s="35">
        <f t="shared" si="6"/>
        <v>20764.519639401649</v>
      </c>
      <c r="M217" s="21"/>
      <c r="N217" s="24">
        <f>'Port(Span)'!J219</f>
        <v>0</v>
      </c>
      <c r="O217" s="24">
        <f>'Port(Span)'!N219</f>
        <v>0</v>
      </c>
      <c r="P217" s="24">
        <f>Amazonia!D28</f>
        <v>355.7</v>
      </c>
      <c r="Q217" s="24">
        <f>Bahia!D139</f>
        <v>9259.3788888888903</v>
      </c>
      <c r="R217" s="24">
        <f>Pernambuco!$D160</f>
        <v>4000</v>
      </c>
      <c r="S217" s="24">
        <f>'SE Brazil'!D139</f>
        <v>4806.8671266276124</v>
      </c>
      <c r="T217" s="174">
        <v>0</v>
      </c>
      <c r="U217" s="24"/>
      <c r="V217" s="23"/>
      <c r="W217" s="24">
        <f>'Port(Span)'!Q219</f>
        <v>0</v>
      </c>
      <c r="X217" s="35">
        <f t="shared" si="7"/>
        <v>18421.946015516503</v>
      </c>
      <c r="Y217" s="21"/>
      <c r="Z217" s="76"/>
      <c r="AA217" s="76"/>
      <c r="AB217" s="76"/>
      <c r="AC217" s="76"/>
    </row>
    <row r="218" spans="1:29">
      <c r="A218" s="38">
        <v>1715</v>
      </c>
      <c r="B218" s="24">
        <f>'Port(Span)'!I220</f>
        <v>0</v>
      </c>
      <c r="C218" s="24">
        <f>'Port(Span)'!M220</f>
        <v>0</v>
      </c>
      <c r="D218" s="24">
        <f>Amazonia!G29</f>
        <v>100</v>
      </c>
      <c r="E218" s="24">
        <f>Bahia!H140</f>
        <v>7884</v>
      </c>
      <c r="F218" s="24">
        <f>Pernambuco!$H161</f>
        <v>4347.826086956522</v>
      </c>
      <c r="G218" s="24">
        <f>'SE Brazil'!H140</f>
        <v>6783.4793067267583</v>
      </c>
      <c r="H218" s="174">
        <v>0</v>
      </c>
      <c r="I218" s="24"/>
      <c r="J218" s="23"/>
      <c r="K218" s="24">
        <f>'Port(Span)'!P220</f>
        <v>366.8</v>
      </c>
      <c r="L218" s="35">
        <f t="shared" si="6"/>
        <v>19115.30539368328</v>
      </c>
      <c r="M218" s="21"/>
      <c r="N218" s="24">
        <f>'Port(Span)'!J220</f>
        <v>0</v>
      </c>
      <c r="O218" s="24">
        <f>'Port(Span)'!N220</f>
        <v>0</v>
      </c>
      <c r="P218" s="24">
        <f>Amazonia!D29</f>
        <v>85</v>
      </c>
      <c r="Q218" s="24">
        <f>Bahia!D140</f>
        <v>6973.8266666666659</v>
      </c>
      <c r="R218" s="24">
        <f>Pernambuco!$D161</f>
        <v>4000</v>
      </c>
      <c r="S218" s="24">
        <f>'SE Brazil'!D140</f>
        <v>5953.8597875140758</v>
      </c>
      <c r="T218" s="174">
        <v>0</v>
      </c>
      <c r="U218" s="24"/>
      <c r="V218" s="23"/>
      <c r="W218" s="24">
        <f>'Port(Span)'!Q220</f>
        <v>312.5</v>
      </c>
      <c r="X218" s="35">
        <f t="shared" si="7"/>
        <v>17012.686454180741</v>
      </c>
      <c r="Y218" s="21"/>
      <c r="Z218" s="76"/>
      <c r="AA218" s="76"/>
      <c r="AB218" s="76"/>
      <c r="AC218" s="76"/>
    </row>
    <row r="219" spans="1:29">
      <c r="A219" s="38">
        <v>1716</v>
      </c>
      <c r="B219" s="24">
        <f>'Port(Span)'!I221</f>
        <v>0</v>
      </c>
      <c r="C219" s="24">
        <f>'Port(Span)'!M221</f>
        <v>0</v>
      </c>
      <c r="D219" s="24">
        <f>Amazonia!G30</f>
        <v>110</v>
      </c>
      <c r="E219" s="24">
        <f>Bahia!H141</f>
        <v>9999.5555555555566</v>
      </c>
      <c r="F219" s="24">
        <f>Pernambuco!$H162</f>
        <v>4347.826086956522</v>
      </c>
      <c r="G219" s="24">
        <f>'SE Brazil'!H141</f>
        <v>6995.9881991271341</v>
      </c>
      <c r="H219" s="174">
        <v>0</v>
      </c>
      <c r="I219" s="24"/>
      <c r="J219" s="23"/>
      <c r="K219" s="24">
        <f>'Port(Span)'!P221</f>
        <v>0</v>
      </c>
      <c r="L219" s="35">
        <f t="shared" si="6"/>
        <v>21453.369841639214</v>
      </c>
      <c r="M219" s="21"/>
      <c r="N219" s="24">
        <f>'Port(Span)'!J221</f>
        <v>0</v>
      </c>
      <c r="O219" s="24">
        <f>'Port(Span)'!N221</f>
        <v>0</v>
      </c>
      <c r="P219" s="24">
        <f>Amazonia!D30</f>
        <v>100</v>
      </c>
      <c r="Q219" s="24">
        <f>Bahia!D141</f>
        <v>8730.3255555555552</v>
      </c>
      <c r="R219" s="24">
        <f>Pernambuco!$D162</f>
        <v>4000</v>
      </c>
      <c r="S219" s="24">
        <f>'SE Brazil'!D141</f>
        <v>6140.3788423738861</v>
      </c>
      <c r="T219" s="174">
        <v>0</v>
      </c>
      <c r="U219" s="24"/>
      <c r="V219" s="23"/>
      <c r="W219" s="24">
        <f>'Port(Span)'!Q221</f>
        <v>0</v>
      </c>
      <c r="X219" s="35">
        <f t="shared" si="7"/>
        <v>18970.704397929439</v>
      </c>
      <c r="Y219" s="21"/>
      <c r="Z219" s="76"/>
      <c r="AA219" s="76"/>
      <c r="AB219" s="76"/>
      <c r="AC219" s="76"/>
    </row>
    <row r="220" spans="1:29">
      <c r="A220" s="38">
        <v>1717</v>
      </c>
      <c r="B220" s="24">
        <f>'Port(Span)'!I222</f>
        <v>0</v>
      </c>
      <c r="C220" s="24">
        <f>'Port(Span)'!M222</f>
        <v>0</v>
      </c>
      <c r="D220" s="24">
        <f>Amazonia!G31</f>
        <v>110</v>
      </c>
      <c r="E220" s="24">
        <f>Bahia!H142</f>
        <v>8998.8888888888887</v>
      </c>
      <c r="F220" s="24">
        <f>Pernambuco!$H163</f>
        <v>4347.826086956522</v>
      </c>
      <c r="G220" s="24">
        <f>'SE Brazil'!H142</f>
        <v>6203.1966970758076</v>
      </c>
      <c r="H220" s="174">
        <v>0</v>
      </c>
      <c r="I220" s="24"/>
      <c r="J220" s="23"/>
      <c r="K220" s="24">
        <f>'Port(Span)'!P222</f>
        <v>0</v>
      </c>
      <c r="L220" s="35">
        <f t="shared" si="6"/>
        <v>19659.911672921218</v>
      </c>
      <c r="M220" s="21"/>
      <c r="N220" s="24">
        <f>'Port(Span)'!J222</f>
        <v>0</v>
      </c>
      <c r="O220" s="24">
        <f>'Port(Span)'!N222</f>
        <v>0</v>
      </c>
      <c r="P220" s="24">
        <f>Amazonia!D31</f>
        <v>100</v>
      </c>
      <c r="Q220" s="24">
        <f>Bahia!D142</f>
        <v>7888.8026666666665</v>
      </c>
      <c r="R220" s="24">
        <f>Pernambuco!$D163</f>
        <v>4000</v>
      </c>
      <c r="S220" s="24">
        <f>'SE Brazil'!D142</f>
        <v>5444.5457410234367</v>
      </c>
      <c r="T220" s="174">
        <v>0</v>
      </c>
      <c r="U220" s="24"/>
      <c r="V220" s="23"/>
      <c r="W220" s="24">
        <f>'Port(Span)'!Q222</f>
        <v>0</v>
      </c>
      <c r="X220" s="35">
        <f t="shared" si="7"/>
        <v>17433.348407690104</v>
      </c>
      <c r="Y220" s="21"/>
      <c r="Z220" s="76"/>
      <c r="AA220" s="76"/>
      <c r="AB220" s="76"/>
      <c r="AC220" s="76"/>
    </row>
    <row r="221" spans="1:29">
      <c r="A221" s="38">
        <v>1718</v>
      </c>
      <c r="B221" s="24">
        <f>'Port(Span)'!I223</f>
        <v>0</v>
      </c>
      <c r="C221" s="24">
        <f>'Port(Span)'!M223</f>
        <v>0</v>
      </c>
      <c r="D221" s="24">
        <f>Amazonia!G32</f>
        <v>110</v>
      </c>
      <c r="E221" s="24">
        <f>Bahia!H143</f>
        <v>9172.8888888888887</v>
      </c>
      <c r="F221" s="24">
        <f>Pernambuco!$H164</f>
        <v>4347.826086956522</v>
      </c>
      <c r="G221" s="24">
        <f>'SE Brazil'!H143</f>
        <v>8482.5479417342285</v>
      </c>
      <c r="H221" s="174">
        <v>0</v>
      </c>
      <c r="I221" s="24"/>
      <c r="J221" s="23"/>
      <c r="K221" s="24">
        <f>'Port(Span)'!P223</f>
        <v>0</v>
      </c>
      <c r="L221" s="35">
        <f t="shared" si="6"/>
        <v>22113.262917579639</v>
      </c>
      <c r="M221" s="21"/>
      <c r="N221" s="24">
        <f>'Port(Span)'!J223</f>
        <v>0</v>
      </c>
      <c r="O221" s="24">
        <f>'Port(Span)'!N223</f>
        <v>0</v>
      </c>
      <c r="P221" s="24">
        <f>Amazonia!D32</f>
        <v>100</v>
      </c>
      <c r="Q221" s="24">
        <f>Bahia!D143</f>
        <v>7945.2853333333323</v>
      </c>
      <c r="R221" s="24">
        <f>Pernambuco!$D164</f>
        <v>4000</v>
      </c>
      <c r="S221" s="24">
        <f>'SE Brazil'!D143</f>
        <v>7445.1323284601322</v>
      </c>
      <c r="T221" s="174">
        <v>0</v>
      </c>
      <c r="U221" s="24"/>
      <c r="V221" s="23"/>
      <c r="W221" s="24">
        <f>'Port(Span)'!Q223</f>
        <v>0</v>
      </c>
      <c r="X221" s="35">
        <f t="shared" si="7"/>
        <v>19490.417661793465</v>
      </c>
      <c r="Y221" s="21"/>
      <c r="Z221" s="76"/>
      <c r="AA221" s="76"/>
      <c r="AB221" s="76"/>
      <c r="AC221" s="76"/>
    </row>
    <row r="222" spans="1:29">
      <c r="A222" s="38">
        <v>1719</v>
      </c>
      <c r="B222" s="24">
        <f>'Port(Span)'!I224</f>
        <v>0</v>
      </c>
      <c r="C222" s="24">
        <f>'Port(Span)'!M224</f>
        <v>0</v>
      </c>
      <c r="D222" s="24">
        <f>Amazonia!G33</f>
        <v>110</v>
      </c>
      <c r="E222" s="24">
        <f>Bahia!H144</f>
        <v>7476.7777777777783</v>
      </c>
      <c r="F222" s="24">
        <f>Pernambuco!$H165</f>
        <v>4347.826086956522</v>
      </c>
      <c r="G222" s="24">
        <f>'SE Brazil'!H144</f>
        <v>5615.1070315282632</v>
      </c>
      <c r="H222" s="174">
        <v>0</v>
      </c>
      <c r="I222" s="24"/>
      <c r="J222" s="23"/>
      <c r="K222" s="24">
        <f>'Port(Span)'!P224</f>
        <v>1135.463888888889</v>
      </c>
      <c r="L222" s="35">
        <f t="shared" si="6"/>
        <v>17549.710896262564</v>
      </c>
      <c r="M222" s="21"/>
      <c r="N222" s="24">
        <f>'Port(Span)'!J224</f>
        <v>0</v>
      </c>
      <c r="O222" s="24">
        <f>'Port(Span)'!N224</f>
        <v>0</v>
      </c>
      <c r="P222" s="24">
        <f>Amazonia!D33</f>
        <v>100</v>
      </c>
      <c r="Q222" s="24">
        <f>Bahia!D144</f>
        <v>6583.6575555555564</v>
      </c>
      <c r="R222" s="24">
        <f>Pernambuco!$D165</f>
        <v>4000</v>
      </c>
      <c r="S222" s="24">
        <f>'SE Brazil'!D144</f>
        <v>4928.3794415723569</v>
      </c>
      <c r="T222" s="174">
        <v>0</v>
      </c>
      <c r="U222" s="24"/>
      <c r="V222" s="23"/>
      <c r="W222" s="24">
        <f>'Port(Span)'!Q224</f>
        <v>989.7</v>
      </c>
      <c r="X222" s="35">
        <f t="shared" si="7"/>
        <v>15612.036997127914</v>
      </c>
      <c r="Y222" s="21"/>
      <c r="Z222" s="76"/>
      <c r="AA222" s="76"/>
      <c r="AB222" s="76"/>
      <c r="AC222" s="76"/>
    </row>
    <row r="223" spans="1:29">
      <c r="A223" s="38">
        <v>1720</v>
      </c>
      <c r="B223" s="24">
        <f>'Port(Span)'!I225</f>
        <v>0</v>
      </c>
      <c r="C223" s="24">
        <f>'Port(Span)'!M225</f>
        <v>0</v>
      </c>
      <c r="D223" s="24">
        <f>Amazonia!G34</f>
        <v>110</v>
      </c>
      <c r="E223" s="24">
        <f>Bahia!H145</f>
        <v>7828.7777777777774</v>
      </c>
      <c r="F223" s="24">
        <f>Pernambuco!$H166</f>
        <v>4347.826086956522</v>
      </c>
      <c r="G223" s="24">
        <f>'SE Brazil'!H145</f>
        <v>7904.5702018858674</v>
      </c>
      <c r="H223" s="174">
        <v>1119.4000000000001</v>
      </c>
      <c r="I223" s="24"/>
      <c r="J223" s="23"/>
      <c r="K223" s="24">
        <f>'Port(Span)'!P225</f>
        <v>492.2</v>
      </c>
      <c r="L223" s="35">
        <f t="shared" si="6"/>
        <v>21310.574066620167</v>
      </c>
      <c r="M223" s="21"/>
      <c r="N223" s="24">
        <f>'Port(Span)'!J225</f>
        <v>0</v>
      </c>
      <c r="O223" s="24">
        <f>'Port(Span)'!N225</f>
        <v>0</v>
      </c>
      <c r="P223" s="24">
        <f>Amazonia!D34</f>
        <v>100</v>
      </c>
      <c r="Q223" s="24">
        <f>Bahia!D145</f>
        <v>6872.385444444446</v>
      </c>
      <c r="R223" s="24">
        <f>Pernambuco!$D166</f>
        <v>4000</v>
      </c>
      <c r="S223" s="24">
        <f>'SE Brazil'!D145</f>
        <v>6937.8412661952261</v>
      </c>
      <c r="T223" s="174">
        <v>891.6</v>
      </c>
      <c r="U223" s="24"/>
      <c r="V223" s="23"/>
      <c r="W223" s="24">
        <f>'Port(Span)'!Q225</f>
        <v>412</v>
      </c>
      <c r="X223" s="35">
        <f t="shared" si="7"/>
        <v>18801.826710639671</v>
      </c>
      <c r="Y223" s="21"/>
      <c r="Z223" s="76"/>
      <c r="AA223" s="76"/>
      <c r="AB223" s="76"/>
      <c r="AC223" s="76"/>
    </row>
    <row r="224" spans="1:29" s="2" customFormat="1">
      <c r="A224" s="54">
        <v>1721</v>
      </c>
      <c r="B224" s="48">
        <f>'Port(Span)'!I226</f>
        <v>0</v>
      </c>
      <c r="C224" s="48">
        <f>'Port(Span)'!M226</f>
        <v>0</v>
      </c>
      <c r="D224" s="48">
        <f>Amazonia!G35</f>
        <v>110</v>
      </c>
      <c r="E224" s="48">
        <f>Bahia!H146</f>
        <v>7235.666666666667</v>
      </c>
      <c r="F224" s="48">
        <f>Pernambuco!$H167</f>
        <v>2730</v>
      </c>
      <c r="G224" s="48">
        <f>'SE Brazil'!H146</f>
        <v>5441.727343841404</v>
      </c>
      <c r="H224" s="174">
        <v>0</v>
      </c>
      <c r="I224" s="48"/>
      <c r="J224" s="23"/>
      <c r="K224" s="48">
        <f>'Port(Span)'!P226</f>
        <v>388</v>
      </c>
      <c r="L224" s="35">
        <f t="shared" si="6"/>
        <v>15517.394010508073</v>
      </c>
      <c r="M224" s="85"/>
      <c r="N224" s="48">
        <f>'Port(Span)'!J226</f>
        <v>0</v>
      </c>
      <c r="O224" s="48">
        <f>'Port(Span)'!N226</f>
        <v>0</v>
      </c>
      <c r="P224" s="48">
        <f>Amazonia!D35</f>
        <v>100</v>
      </c>
      <c r="Q224" s="48">
        <f>Bahia!D146</f>
        <v>6393.5029999999997</v>
      </c>
      <c r="R224" s="48">
        <f>Pernambuco!$D167</f>
        <v>2496</v>
      </c>
      <c r="S224" s="48">
        <f>'SE Brazil'!D146</f>
        <v>4776.2040896896006</v>
      </c>
      <c r="T224" s="174">
        <v>0</v>
      </c>
      <c r="U224" s="48"/>
      <c r="V224" s="23"/>
      <c r="W224" s="48">
        <f>'Port(Span)'!Q226</f>
        <v>357</v>
      </c>
      <c r="X224" s="35">
        <f t="shared" si="7"/>
        <v>13765.7070896896</v>
      </c>
      <c r="Y224" s="85"/>
      <c r="Z224" s="123"/>
      <c r="AA224" s="123"/>
      <c r="AB224" s="123"/>
      <c r="AC224" s="123"/>
    </row>
    <row r="225" spans="1:29">
      <c r="A225" s="38">
        <v>1722</v>
      </c>
      <c r="B225" s="24">
        <f>'Port(Span)'!I227</f>
        <v>0</v>
      </c>
      <c r="C225" s="24">
        <f>'Port(Span)'!M227</f>
        <v>0</v>
      </c>
      <c r="D225" s="24">
        <f>Amazonia!G36</f>
        <v>110</v>
      </c>
      <c r="E225" s="24">
        <f>Bahia!H147</f>
        <v>6251.8822100789312</v>
      </c>
      <c r="F225" s="24">
        <f>Pernambuco!$H168</f>
        <v>3784</v>
      </c>
      <c r="G225" s="24">
        <f>'SE Brazil'!H147</f>
        <v>5275.675033103731</v>
      </c>
      <c r="H225" s="174">
        <v>96</v>
      </c>
      <c r="I225" s="24"/>
      <c r="J225" s="23"/>
      <c r="K225" s="24">
        <f>'Port(Span)'!P227</f>
        <v>599.70000000000005</v>
      </c>
      <c r="L225" s="35">
        <f t="shared" si="6"/>
        <v>15517.557243182662</v>
      </c>
      <c r="M225" s="21"/>
      <c r="N225" s="24">
        <f>'Port(Span)'!J227</f>
        <v>0</v>
      </c>
      <c r="O225" s="24">
        <f>'Port(Span)'!N227</f>
        <v>0</v>
      </c>
      <c r="P225" s="24">
        <f>Amazonia!D36</f>
        <v>100</v>
      </c>
      <c r="Q225" s="24">
        <f>Bahia!D147</f>
        <v>5460.5772222222222</v>
      </c>
      <c r="R225" s="24">
        <f>Pernambuco!$D168</f>
        <v>3482</v>
      </c>
      <c r="S225" s="24">
        <f>'SE Brazil'!D147</f>
        <v>4630.4599765551447</v>
      </c>
      <c r="T225" s="174">
        <v>85.92</v>
      </c>
      <c r="U225" s="24"/>
      <c r="V225" s="23"/>
      <c r="W225" s="24">
        <f>'Port(Span)'!Q227</f>
        <v>550.70000000000005</v>
      </c>
      <c r="X225" s="35">
        <f t="shared" si="7"/>
        <v>13758.957198777367</v>
      </c>
      <c r="Y225" s="21"/>
      <c r="Z225" s="76"/>
      <c r="AA225" s="76"/>
      <c r="AB225" s="76"/>
      <c r="AC225" s="76"/>
    </row>
    <row r="226" spans="1:29">
      <c r="A226" s="38">
        <v>1723</v>
      </c>
      <c r="B226" s="24">
        <f>'Port(Span)'!I228</f>
        <v>0</v>
      </c>
      <c r="C226" s="24">
        <f>'Port(Span)'!M228</f>
        <v>0</v>
      </c>
      <c r="D226" s="24">
        <f>Amazonia!G37</f>
        <v>110</v>
      </c>
      <c r="E226" s="24">
        <f>Bahia!H148</f>
        <v>8911.6851880300819</v>
      </c>
      <c r="F226" s="24">
        <f>Pernambuco!$H169</f>
        <v>2044</v>
      </c>
      <c r="G226" s="24">
        <f>'SE Brazil'!H148</f>
        <v>4930.750430937419</v>
      </c>
      <c r="H226" s="174">
        <v>1380</v>
      </c>
      <c r="I226" s="24"/>
      <c r="J226" s="23"/>
      <c r="K226" s="24">
        <f>'Port(Span)'!P228</f>
        <v>1552</v>
      </c>
      <c r="L226" s="35">
        <f t="shared" si="6"/>
        <v>17376.435618967502</v>
      </c>
      <c r="M226" s="21"/>
      <c r="N226" s="24">
        <f>'Port(Span)'!J228</f>
        <v>0</v>
      </c>
      <c r="O226" s="24">
        <f>'Port(Span)'!N228</f>
        <v>0</v>
      </c>
      <c r="P226" s="24">
        <f>Amazonia!D37</f>
        <v>100</v>
      </c>
      <c r="Q226" s="24">
        <f>Bahia!D148</f>
        <v>7906.9772631578944</v>
      </c>
      <c r="R226" s="24">
        <f>Pernambuco!$D169</f>
        <v>1840</v>
      </c>
      <c r="S226" s="24">
        <f>'SE Brazil'!D148</f>
        <v>4327.719653233773</v>
      </c>
      <c r="T226" s="174">
        <v>1209.5999999999999</v>
      </c>
      <c r="U226" s="24"/>
      <c r="V226" s="23"/>
      <c r="W226" s="24">
        <f>'Port(Span)'!Q228</f>
        <v>1428</v>
      </c>
      <c r="X226" s="35">
        <f t="shared" si="7"/>
        <v>15384.296916391668</v>
      </c>
      <c r="Y226" s="21"/>
      <c r="Z226" s="76"/>
      <c r="AA226" s="76"/>
      <c r="AB226" s="76"/>
      <c r="AC226" s="76"/>
    </row>
    <row r="227" spans="1:29">
      <c r="A227" s="38">
        <v>1724</v>
      </c>
      <c r="B227" s="24">
        <f>'Port(Span)'!I229</f>
        <v>0</v>
      </c>
      <c r="C227" s="24">
        <f>'Port(Span)'!M229</f>
        <v>0</v>
      </c>
      <c r="D227" s="24">
        <f>Amazonia!G38</f>
        <v>110</v>
      </c>
      <c r="E227" s="24">
        <f>Bahia!H149</f>
        <v>16694.476037988868</v>
      </c>
      <c r="F227" s="24">
        <f>Pernambuco!$H170</f>
        <v>5509</v>
      </c>
      <c r="G227" s="24">
        <f>'SE Brazil'!H149</f>
        <v>5379.2553600231267</v>
      </c>
      <c r="H227" s="174">
        <v>291.89999999999998</v>
      </c>
      <c r="I227" s="24"/>
      <c r="J227" s="23"/>
      <c r="K227" s="24">
        <f>'Port(Span)'!P229</f>
        <v>1491.4</v>
      </c>
      <c r="L227" s="35">
        <f t="shared" si="6"/>
        <v>27984.631398011996</v>
      </c>
      <c r="M227" s="21"/>
      <c r="N227" s="24">
        <f>'Port(Span)'!J229</f>
        <v>0</v>
      </c>
      <c r="O227" s="24">
        <f>'Port(Span)'!N229</f>
        <v>0</v>
      </c>
      <c r="P227" s="24">
        <f>Amazonia!D38</f>
        <v>100</v>
      </c>
      <c r="Q227" s="24">
        <f>Bahia!D149</f>
        <v>14935.380210526313</v>
      </c>
      <c r="R227" s="24">
        <f>Pernambuco!$D170</f>
        <v>4893</v>
      </c>
      <c r="S227" s="24">
        <f>'SE Brazil'!D149</f>
        <v>4721.3724294922986</v>
      </c>
      <c r="T227" s="174">
        <v>260.39999999999998</v>
      </c>
      <c r="U227" s="24"/>
      <c r="V227" s="23"/>
      <c r="W227" s="24">
        <f>'Port(Span)'!Q229</f>
        <v>1278.9000000000001</v>
      </c>
      <c r="X227" s="35">
        <f t="shared" si="7"/>
        <v>24910.152640018612</v>
      </c>
      <c r="Y227" s="21"/>
      <c r="Z227" s="76"/>
      <c r="AA227" s="76"/>
      <c r="AB227" s="76"/>
      <c r="AC227" s="76"/>
    </row>
    <row r="228" spans="1:29">
      <c r="A228" s="38">
        <v>1725</v>
      </c>
      <c r="B228" s="24">
        <v>0</v>
      </c>
      <c r="C228" s="24">
        <f>'Port(Span)'!M230</f>
        <v>0</v>
      </c>
      <c r="D228" s="24">
        <f>Amazonia!G39</f>
        <v>110</v>
      </c>
      <c r="E228" s="24">
        <f>Bahia!H150</f>
        <v>8643.3385797500923</v>
      </c>
      <c r="F228" s="24">
        <f>Pernambuco!$H171</f>
        <v>4894</v>
      </c>
      <c r="G228" s="24">
        <f>'SE Brazil'!H150</f>
        <v>6943</v>
      </c>
      <c r="H228" s="174">
        <v>634.13333333333333</v>
      </c>
      <c r="I228" s="24"/>
      <c r="J228" s="23">
        <v>182</v>
      </c>
      <c r="K228" s="24">
        <f>'Port(Span)'!P230</f>
        <v>1845.114679418612</v>
      </c>
      <c r="L228" s="35">
        <f t="shared" si="6"/>
        <v>21406.471913083427</v>
      </c>
      <c r="M228" s="21"/>
      <c r="N228" s="24">
        <f>'Port(Span)'!J230</f>
        <v>0</v>
      </c>
      <c r="O228" s="24">
        <f>'Port(Span)'!N230</f>
        <v>0</v>
      </c>
      <c r="P228" s="24">
        <f>Amazonia!D39</f>
        <v>100</v>
      </c>
      <c r="Q228" s="24">
        <f>Bahia!D150</f>
        <v>7695.1710000000012</v>
      </c>
      <c r="R228" s="24">
        <f>Pernambuco!$D171</f>
        <v>4462</v>
      </c>
      <c r="S228" s="24">
        <f>'SE Brazil'!D150</f>
        <v>6150</v>
      </c>
      <c r="T228" s="174">
        <v>539.20000000000005</v>
      </c>
      <c r="U228" s="24"/>
      <c r="V228" s="23">
        <v>157.79400000000001</v>
      </c>
      <c r="W228" s="24">
        <f>'Port(Span)'!Q230</f>
        <v>1520.3</v>
      </c>
      <c r="X228" s="35">
        <f t="shared" si="7"/>
        <v>19104.165000000005</v>
      </c>
      <c r="Y228" s="21"/>
      <c r="Z228" s="76"/>
      <c r="AA228" s="76"/>
      <c r="AB228" s="76"/>
      <c r="AC228" s="76"/>
    </row>
    <row r="229" spans="1:29">
      <c r="A229" s="38">
        <v>1726</v>
      </c>
      <c r="B229" s="24">
        <f>'Port(Span)'!I231</f>
        <v>0</v>
      </c>
      <c r="C229" s="24">
        <f>'Port(Span)'!M231</f>
        <v>0</v>
      </c>
      <c r="D229" s="24">
        <f>Amazonia!G40</f>
        <v>110</v>
      </c>
      <c r="E229" s="24">
        <f>Bahia!H151</f>
        <v>12291.111111111111</v>
      </c>
      <c r="F229" s="24">
        <f>Pernambuco!$H172</f>
        <v>5015</v>
      </c>
      <c r="G229" s="24">
        <f>'SE Brazil'!H151</f>
        <v>6701.2819827623089</v>
      </c>
      <c r="H229" s="174">
        <v>300.8</v>
      </c>
      <c r="I229" s="24"/>
      <c r="J229" s="23">
        <v>0</v>
      </c>
      <c r="K229" s="24">
        <f>'Port(Span)'!P231</f>
        <v>436.9</v>
      </c>
      <c r="L229" s="35">
        <f t="shared" si="6"/>
        <v>24418.193093873419</v>
      </c>
      <c r="M229" s="21"/>
      <c r="N229" s="24">
        <f>'Port(Span)'!J231</f>
        <v>0</v>
      </c>
      <c r="O229" s="24">
        <f>'Port(Span)'!N231</f>
        <v>0</v>
      </c>
      <c r="P229" s="24">
        <f>Amazonia!D40</f>
        <v>100</v>
      </c>
      <c r="Q229" s="24">
        <f>Bahia!D151</f>
        <v>10815.248333333333</v>
      </c>
      <c r="R229" s="24">
        <f>Pernambuco!$D172</f>
        <v>4582</v>
      </c>
      <c r="S229" s="24">
        <f>'SE Brazil'!D151</f>
        <v>5881.7151962704784</v>
      </c>
      <c r="T229" s="174">
        <v>272.2</v>
      </c>
      <c r="U229" s="24"/>
      <c r="V229" s="23">
        <v>0</v>
      </c>
      <c r="W229" s="24">
        <f>'Port(Span)'!Q231</f>
        <v>374.80199999999996</v>
      </c>
      <c r="X229" s="35">
        <f t="shared" si="7"/>
        <v>21651.163529603811</v>
      </c>
      <c r="Y229" s="21"/>
      <c r="Z229" s="76"/>
      <c r="AA229" s="76"/>
      <c r="AB229" s="76"/>
      <c r="AC229" s="76"/>
    </row>
    <row r="230" spans="1:29">
      <c r="A230" s="38">
        <v>1727</v>
      </c>
      <c r="B230" s="24">
        <v>0</v>
      </c>
      <c r="C230" s="24">
        <f>'Port(Span)'!M232</f>
        <v>0</v>
      </c>
      <c r="D230" s="24">
        <f>Amazonia!G41</f>
        <v>110</v>
      </c>
      <c r="E230" s="24">
        <f>Bahia!H152</f>
        <v>10560.504034761016</v>
      </c>
      <c r="F230" s="24">
        <f>Pernambuco!$H173</f>
        <v>6867</v>
      </c>
      <c r="G230" s="24">
        <f>'SE Brazil'!H152</f>
        <v>6191</v>
      </c>
      <c r="H230" s="174">
        <v>484.5</v>
      </c>
      <c r="I230" s="24"/>
      <c r="J230" s="23">
        <v>405.6</v>
      </c>
      <c r="K230" s="24">
        <f>'Port(Span)'!P232</f>
        <v>405.6</v>
      </c>
      <c r="L230" s="35">
        <f t="shared" si="6"/>
        <v>24618.604034761014</v>
      </c>
      <c r="M230" s="21"/>
      <c r="N230" s="24">
        <f>'Port(Span)'!J232</f>
        <v>0</v>
      </c>
      <c r="O230" s="24">
        <f>'Port(Span)'!N232</f>
        <v>0</v>
      </c>
      <c r="P230" s="24">
        <f>Amazonia!D41</f>
        <v>100</v>
      </c>
      <c r="Q230" s="24">
        <f>Bahia!D152</f>
        <v>9184.5211111111075</v>
      </c>
      <c r="R230" s="24">
        <f>Pernambuco!$D173</f>
        <v>6263</v>
      </c>
      <c r="S230" s="24">
        <f>'SE Brazil'!D152</f>
        <v>5441</v>
      </c>
      <c r="T230" s="174">
        <v>417.8</v>
      </c>
      <c r="U230" s="24"/>
      <c r="V230" s="23">
        <v>355.7</v>
      </c>
      <c r="W230" s="24">
        <f>'Port(Span)'!Q232</f>
        <v>355.7</v>
      </c>
      <c r="X230" s="35">
        <f t="shared" si="7"/>
        <v>21762.021111111106</v>
      </c>
      <c r="Y230" s="21"/>
      <c r="Z230" s="76"/>
      <c r="AA230" s="76"/>
      <c r="AB230" s="76"/>
      <c r="AC230" s="76"/>
    </row>
    <row r="231" spans="1:29">
      <c r="A231" s="38">
        <v>1728</v>
      </c>
      <c r="B231" s="24">
        <f>'Port(Span)'!I233</f>
        <v>0</v>
      </c>
      <c r="C231" s="24">
        <f>'Port(Span)'!M233</f>
        <v>0</v>
      </c>
      <c r="D231" s="24">
        <f>Amazonia!G42</f>
        <v>110</v>
      </c>
      <c r="E231" s="24">
        <f>Bahia!H153</f>
        <v>13906.666666666666</v>
      </c>
      <c r="F231" s="24">
        <f>Pernambuco!$H174</f>
        <v>3408</v>
      </c>
      <c r="G231" s="24">
        <f>'SE Brazil'!H153</f>
        <v>5057.5367437621053</v>
      </c>
      <c r="H231" s="174">
        <v>0</v>
      </c>
      <c r="I231" s="24"/>
      <c r="J231" s="23">
        <v>0</v>
      </c>
      <c r="K231" s="24">
        <f>'Port(Span)'!P233</f>
        <v>1241.2434782608696</v>
      </c>
      <c r="L231" s="35">
        <f t="shared" si="6"/>
        <v>22482.20341042877</v>
      </c>
      <c r="M231" s="21"/>
      <c r="N231" s="24">
        <f>'Port(Span)'!J233</f>
        <v>0</v>
      </c>
      <c r="O231" s="24">
        <f>'Port(Span)'!N233</f>
        <v>0</v>
      </c>
      <c r="P231" s="24">
        <f>Amazonia!D42</f>
        <v>100</v>
      </c>
      <c r="Q231" s="24">
        <f>Bahia!D153</f>
        <v>12333.063888888888</v>
      </c>
      <c r="R231" s="24">
        <f>Pernambuco!$D174</f>
        <v>3096</v>
      </c>
      <c r="S231" s="24">
        <f>'SE Brazil'!D153</f>
        <v>4439</v>
      </c>
      <c r="T231" s="174">
        <v>0</v>
      </c>
      <c r="U231" s="24"/>
      <c r="V231" s="23">
        <v>0</v>
      </c>
      <c r="W231" s="24">
        <f>'Port(Span)'!Q233</f>
        <v>1117.3</v>
      </c>
      <c r="X231" s="35">
        <f t="shared" si="7"/>
        <v>19968.063888888886</v>
      </c>
      <c r="Y231" s="21"/>
      <c r="Z231" s="76"/>
      <c r="AA231" s="76"/>
      <c r="AB231" s="76"/>
      <c r="AC231" s="76"/>
    </row>
    <row r="232" spans="1:29">
      <c r="A232" s="38">
        <v>1729</v>
      </c>
      <c r="B232" s="24">
        <v>0</v>
      </c>
      <c r="C232" s="24">
        <f>'Port(Span)'!M234</f>
        <v>0</v>
      </c>
      <c r="D232" s="24">
        <f>Amazonia!G43</f>
        <v>110</v>
      </c>
      <c r="E232" s="24">
        <f>Bahia!H154</f>
        <v>12566.64901916133</v>
      </c>
      <c r="F232" s="24">
        <f>Pernambuco!$H175</f>
        <v>3880</v>
      </c>
      <c r="G232" s="24">
        <f>'SE Brazil'!H154</f>
        <v>2492.8944372518627</v>
      </c>
      <c r="H232" s="174">
        <v>0</v>
      </c>
      <c r="I232" s="24"/>
      <c r="J232" s="23">
        <v>39.458850056369783</v>
      </c>
      <c r="K232" s="24">
        <f>'Port(Span)'!P234</f>
        <v>896</v>
      </c>
      <c r="L232" s="35">
        <f t="shared" si="6"/>
        <v>19089.002306469563</v>
      </c>
      <c r="M232" s="21"/>
      <c r="N232" s="24">
        <f>'Port(Span)'!J234</f>
        <v>0</v>
      </c>
      <c r="O232" s="24">
        <f>'Port(Span)'!N234</f>
        <v>0</v>
      </c>
      <c r="P232" s="24">
        <f>Amazonia!D43</f>
        <v>100</v>
      </c>
      <c r="Q232" s="24">
        <f>Bahia!D154</f>
        <v>10964.631578947368</v>
      </c>
      <c r="R232" s="24">
        <f>Pernambuco!$D175</f>
        <v>3570</v>
      </c>
      <c r="S232" s="24">
        <f>'SE Brazil'!D154</f>
        <v>2188.0134475759601</v>
      </c>
      <c r="T232" s="174">
        <v>0</v>
      </c>
      <c r="U232" s="24"/>
      <c r="V232" s="23">
        <v>35</v>
      </c>
      <c r="W232" s="24">
        <f>'Port(Span)'!Q234</f>
        <v>817.68</v>
      </c>
      <c r="X232" s="35">
        <f t="shared" si="7"/>
        <v>16857.645026523329</v>
      </c>
      <c r="Y232" s="21"/>
      <c r="Z232" s="76"/>
      <c r="AA232" s="76"/>
      <c r="AB232" s="76"/>
      <c r="AC232" s="76"/>
    </row>
    <row r="233" spans="1:29">
      <c r="A233" s="38">
        <v>1730</v>
      </c>
      <c r="B233" s="24">
        <f>'Port(Span)'!I235</f>
        <v>0</v>
      </c>
      <c r="C233" s="24">
        <f>'Port(Span)'!M235</f>
        <v>0</v>
      </c>
      <c r="D233" s="24">
        <f>Amazonia!G44</f>
        <v>110</v>
      </c>
      <c r="E233" s="24">
        <f>Bahia!H155</f>
        <v>5749.2530425520727</v>
      </c>
      <c r="F233" s="24">
        <f>Pernambuco!$H176</f>
        <v>3217</v>
      </c>
      <c r="G233" s="24">
        <f>'SE Brazil'!H155</f>
        <v>9445.6774820168994</v>
      </c>
      <c r="H233" s="174">
        <v>0</v>
      </c>
      <c r="I233" s="24"/>
      <c r="J233" s="23">
        <v>0</v>
      </c>
      <c r="K233" s="24">
        <f>'Port(Span)'!P235</f>
        <v>366.8</v>
      </c>
      <c r="L233" s="35">
        <f t="shared" si="6"/>
        <v>18521.930524568972</v>
      </c>
      <c r="M233" s="21"/>
      <c r="N233" s="24">
        <f>'Port(Span)'!J235</f>
        <v>0</v>
      </c>
      <c r="O233" s="24">
        <f>'Port(Span)'!N235</f>
        <v>0</v>
      </c>
      <c r="P233" s="24">
        <f>Amazonia!D44</f>
        <v>100</v>
      </c>
      <c r="Q233" s="24">
        <f>Bahia!D155</f>
        <v>5059.7805263157888</v>
      </c>
      <c r="R233" s="24">
        <f>Pernambuco!$D176</f>
        <v>2960</v>
      </c>
      <c r="S233" s="24">
        <f>'SE Brazil'!D155</f>
        <v>8290.4711259662326</v>
      </c>
      <c r="T233" s="174">
        <v>0</v>
      </c>
      <c r="U233" s="24"/>
      <c r="V233" s="23">
        <v>0</v>
      </c>
      <c r="W233" s="24">
        <f>'Port(Span)'!Q235</f>
        <v>312.5</v>
      </c>
      <c r="X233" s="35">
        <f t="shared" si="7"/>
        <v>16410.251652282022</v>
      </c>
      <c r="Y233" s="21"/>
      <c r="Z233" s="76"/>
      <c r="AA233" s="76"/>
      <c r="AB233" s="76"/>
      <c r="AC233" s="76"/>
    </row>
    <row r="234" spans="1:29">
      <c r="A234" s="38">
        <v>1731</v>
      </c>
      <c r="B234" s="24">
        <f>'Port(Span)'!I236</f>
        <v>0</v>
      </c>
      <c r="C234" s="24">
        <f>'Port(Span)'!M236</f>
        <v>0</v>
      </c>
      <c r="D234" s="24">
        <f>Amazonia!G45</f>
        <v>110</v>
      </c>
      <c r="E234" s="24">
        <f>Bahia!H156</f>
        <v>14272.856805407908</v>
      </c>
      <c r="F234" s="24">
        <f>Pernambuco!$H177</f>
        <v>1482</v>
      </c>
      <c r="G234" s="24">
        <f>'SE Brazil'!H156</f>
        <v>4388.017428468439</v>
      </c>
      <c r="H234" s="174">
        <v>0</v>
      </c>
      <c r="I234" s="24"/>
      <c r="J234" s="23">
        <v>0</v>
      </c>
      <c r="K234" s="24">
        <f>'Port(Span)'!P236</f>
        <v>31</v>
      </c>
      <c r="L234" s="35">
        <f t="shared" si="6"/>
        <v>20252.874233876348</v>
      </c>
      <c r="M234" s="21"/>
      <c r="N234" s="24">
        <f>'Port(Span)'!J236</f>
        <v>0</v>
      </c>
      <c r="O234" s="24">
        <f>'Port(Span)'!N236</f>
        <v>0</v>
      </c>
      <c r="P234" s="24">
        <f>Amazonia!D45</f>
        <v>100</v>
      </c>
      <c r="Q234" s="24">
        <f>Bahia!D156</f>
        <v>12454.743157894738</v>
      </c>
      <c r="R234" s="24">
        <f>Pernambuco!$D177</f>
        <v>1347</v>
      </c>
      <c r="S234" s="24">
        <f>'SE Brazil'!D156</f>
        <v>3851.3628969667488</v>
      </c>
      <c r="T234" s="174">
        <v>0</v>
      </c>
      <c r="U234" s="24"/>
      <c r="V234" s="23">
        <v>0</v>
      </c>
      <c r="W234" s="24">
        <f>'Port(Span)'!Q236</f>
        <v>28.52</v>
      </c>
      <c r="X234" s="35">
        <f t="shared" si="7"/>
        <v>17753.106054861488</v>
      </c>
      <c r="Y234" s="21"/>
      <c r="Z234" s="76"/>
      <c r="AA234" s="76"/>
      <c r="AB234" s="76"/>
      <c r="AC234" s="76"/>
    </row>
    <row r="235" spans="1:29">
      <c r="A235" s="38">
        <v>1732</v>
      </c>
      <c r="B235" s="24">
        <f>'Port(Span)'!I237</f>
        <v>0</v>
      </c>
      <c r="C235" s="24">
        <f>'Port(Span)'!M237</f>
        <v>0</v>
      </c>
      <c r="D235" s="24">
        <f>Amazonia!G46</f>
        <v>110</v>
      </c>
      <c r="E235" s="24">
        <f>Bahia!H157</f>
        <v>8103.0397966361516</v>
      </c>
      <c r="F235" s="24">
        <f>Pernambuco!$H178</f>
        <v>1552</v>
      </c>
      <c r="G235" s="24">
        <f>'SE Brazil'!H157</f>
        <v>6150.8060356514534</v>
      </c>
      <c r="H235" s="174">
        <v>0</v>
      </c>
      <c r="I235" s="24"/>
      <c r="J235" s="23">
        <v>0</v>
      </c>
      <c r="K235" s="24">
        <f>'Port(Span)'!P237</f>
        <v>496.2</v>
      </c>
      <c r="L235" s="35">
        <f t="shared" si="6"/>
        <v>15915.845832287607</v>
      </c>
      <c r="M235" s="21"/>
      <c r="N235" s="24">
        <f>'Port(Span)'!J237</f>
        <v>0</v>
      </c>
      <c r="O235" s="24">
        <f>'Port(Span)'!N237</f>
        <v>0</v>
      </c>
      <c r="P235" s="24">
        <f>Amazonia!D46</f>
        <v>100</v>
      </c>
      <c r="Q235" s="24">
        <f>Bahia!D157</f>
        <v>7102.4647368421074</v>
      </c>
      <c r="R235" s="24">
        <f>Pernambuco!$D178</f>
        <v>1428</v>
      </c>
      <c r="S235" s="24">
        <f>'SE Brazil'!D157</f>
        <v>5398.5624574912808</v>
      </c>
      <c r="T235" s="174">
        <v>0</v>
      </c>
      <c r="U235" s="24"/>
      <c r="V235" s="23">
        <v>0</v>
      </c>
      <c r="W235" s="48">
        <f>'Port(Span)'!Q237</f>
        <v>174</v>
      </c>
      <c r="X235" s="35">
        <f t="shared" si="7"/>
        <v>14029.027194333386</v>
      </c>
      <c r="Y235" s="21"/>
      <c r="Z235" s="76"/>
      <c r="AA235" s="76"/>
      <c r="AB235" s="76"/>
      <c r="AC235" s="76"/>
    </row>
    <row r="236" spans="1:29">
      <c r="A236" s="38">
        <v>1733</v>
      </c>
      <c r="B236" s="24">
        <f>'Port(Span)'!I238</f>
        <v>0</v>
      </c>
      <c r="C236" s="24">
        <f>'Port(Span)'!M238</f>
        <v>0</v>
      </c>
      <c r="D236" s="24">
        <f>Amazonia!G47</f>
        <v>110</v>
      </c>
      <c r="E236" s="24">
        <f>Bahia!H158</f>
        <v>9307.0677670513705</v>
      </c>
      <c r="F236" s="24">
        <f>Pernambuco!$H179</f>
        <v>3300</v>
      </c>
      <c r="G236" s="24">
        <f>'SE Brazil'!H158</f>
        <v>6773.0131968160358</v>
      </c>
      <c r="H236" s="174">
        <v>0</v>
      </c>
      <c r="I236" s="24"/>
      <c r="J236" s="23">
        <v>0</v>
      </c>
      <c r="K236" s="24">
        <f>'Port(Span)'!P238</f>
        <v>1336.5</v>
      </c>
      <c r="L236" s="35">
        <f t="shared" si="6"/>
        <v>19490.080963867407</v>
      </c>
      <c r="M236" s="21"/>
      <c r="N236" s="24">
        <f>'Port(Span)'!J238</f>
        <v>0</v>
      </c>
      <c r="O236" s="24">
        <f>'Port(Span)'!N238</f>
        <v>0</v>
      </c>
      <c r="P236" s="24">
        <f>Amazonia!D47</f>
        <v>100</v>
      </c>
      <c r="Q236" s="24">
        <f>Bahia!D158</f>
        <v>8162.9473684210534</v>
      </c>
      <c r="R236" s="24">
        <f>Pernambuco!$D179</f>
        <v>3035</v>
      </c>
      <c r="S236" s="24">
        <f>'SE Brazil'!D158</f>
        <v>5944.673682845435</v>
      </c>
      <c r="T236" s="174">
        <v>0</v>
      </c>
      <c r="U236" s="24"/>
      <c r="V236" s="23">
        <v>0</v>
      </c>
      <c r="W236" s="24">
        <f>'Port(Span)'!Q238</f>
        <v>1172.6760000000002</v>
      </c>
      <c r="X236" s="35">
        <f t="shared" si="7"/>
        <v>17242.621051266487</v>
      </c>
      <c r="Y236" s="21"/>
      <c r="Z236" s="76"/>
      <c r="AA236" s="76"/>
      <c r="AB236" s="76"/>
      <c r="AC236" s="76"/>
    </row>
    <row r="237" spans="1:29">
      <c r="A237" s="38">
        <v>1734</v>
      </c>
      <c r="B237" s="24">
        <f>'Port(Span)'!I239</f>
        <v>0</v>
      </c>
      <c r="C237" s="24">
        <f>'Port(Span)'!M239</f>
        <v>0</v>
      </c>
      <c r="D237" s="24">
        <f>Amazonia!G48</f>
        <v>110</v>
      </c>
      <c r="E237" s="24">
        <f>Bahia!H159</f>
        <v>11889.400995355316</v>
      </c>
      <c r="F237" s="24">
        <f>Pernambuco!$H180</f>
        <v>3752</v>
      </c>
      <c r="G237" s="24">
        <f>'SE Brazil'!H159</f>
        <v>7752.0792981656596</v>
      </c>
      <c r="H237" s="174">
        <v>0</v>
      </c>
      <c r="I237" s="24"/>
      <c r="J237" s="23">
        <v>0</v>
      </c>
      <c r="K237" s="24">
        <f>'Port(Span)'!P239</f>
        <v>1049.3</v>
      </c>
      <c r="L237" s="35">
        <f t="shared" si="6"/>
        <v>23503.480293520974</v>
      </c>
      <c r="M237" s="21"/>
      <c r="N237" s="24">
        <f>'Port(Span)'!J239</f>
        <v>0</v>
      </c>
      <c r="O237" s="24">
        <f>'Port(Span)'!N239</f>
        <v>0</v>
      </c>
      <c r="P237" s="24">
        <f>Amazonia!D48</f>
        <v>100</v>
      </c>
      <c r="Q237" s="24">
        <f>Bahia!D159</f>
        <v>10457.132631578948</v>
      </c>
      <c r="R237" s="24">
        <f>Pernambuco!$D180</f>
        <v>3358</v>
      </c>
      <c r="S237" s="24">
        <f>'SE Brazil'!D159</f>
        <v>6804</v>
      </c>
      <c r="T237" s="174">
        <v>0</v>
      </c>
      <c r="U237" s="24"/>
      <c r="V237" s="23">
        <v>0</v>
      </c>
      <c r="W237" s="24">
        <f>'Port(Span)'!Q239</f>
        <v>950.1</v>
      </c>
      <c r="X237" s="35">
        <f t="shared" si="7"/>
        <v>20719.132631578948</v>
      </c>
      <c r="Y237" s="21"/>
      <c r="Z237" s="76"/>
      <c r="AA237" s="76"/>
      <c r="AB237" s="76"/>
      <c r="AC237" s="76"/>
    </row>
    <row r="238" spans="1:29">
      <c r="A238" s="38">
        <v>1735</v>
      </c>
      <c r="B238" s="24">
        <v>0</v>
      </c>
      <c r="C238" s="24">
        <f>'Port(Span)'!M240</f>
        <v>0</v>
      </c>
      <c r="D238" s="24">
        <f>Amazonia!G49</f>
        <v>110</v>
      </c>
      <c r="E238" s="24">
        <f>Bahia!H160</f>
        <v>9458.2096585564941</v>
      </c>
      <c r="F238" s="24">
        <f>Pernambuco!$H181</f>
        <v>3300</v>
      </c>
      <c r="G238" s="24">
        <f>'SE Brazil'!H160</f>
        <v>9319.1488541656709</v>
      </c>
      <c r="H238" s="174">
        <v>0</v>
      </c>
      <c r="I238" s="24"/>
      <c r="J238" s="23">
        <v>8</v>
      </c>
      <c r="K238" s="24">
        <f>'Port(Span)'!P240</f>
        <v>0</v>
      </c>
      <c r="L238" s="35">
        <f t="shared" si="6"/>
        <v>22195.358512722167</v>
      </c>
      <c r="M238" s="21"/>
      <c r="N238" s="24">
        <f>'Port(Span)'!J240</f>
        <v>0</v>
      </c>
      <c r="O238" s="24">
        <f>'Port(Span)'!N240</f>
        <v>0</v>
      </c>
      <c r="P238" s="24">
        <f>Amazonia!D49</f>
        <v>100</v>
      </c>
      <c r="Q238" s="24">
        <f>Bahia!D160</f>
        <v>8177.1877894736854</v>
      </c>
      <c r="R238" s="24">
        <f>Pernambuco!$D181</f>
        <v>3035</v>
      </c>
      <c r="S238" s="24">
        <f>'SE Brazil'!D160</f>
        <v>8179.4169493012096</v>
      </c>
      <c r="T238" s="174">
        <v>0</v>
      </c>
      <c r="U238" s="24"/>
      <c r="V238" s="23">
        <v>7.0960000000000001</v>
      </c>
      <c r="W238" s="24">
        <f>'Port(Span)'!Q240</f>
        <v>0</v>
      </c>
      <c r="X238" s="35">
        <f t="shared" si="7"/>
        <v>19498.700738774896</v>
      </c>
      <c r="Y238" s="21"/>
      <c r="Z238" s="76"/>
      <c r="AA238" s="76"/>
      <c r="AB238" s="76"/>
      <c r="AC238" s="76"/>
    </row>
    <row r="239" spans="1:29">
      <c r="A239" s="38">
        <v>1736</v>
      </c>
      <c r="B239" s="24">
        <f>'Port(Span)'!I241</f>
        <v>0</v>
      </c>
      <c r="C239" s="24">
        <f>'Port(Span)'!M241</f>
        <v>0</v>
      </c>
      <c r="D239" s="24">
        <f>Amazonia!G50</f>
        <v>110</v>
      </c>
      <c r="E239" s="24">
        <f>Bahia!H161</f>
        <v>10120.543778781477</v>
      </c>
      <c r="F239" s="24">
        <f>Pernambuco!$H182</f>
        <v>2328</v>
      </c>
      <c r="G239" s="24">
        <f>'SE Brazil'!H161</f>
        <v>9838.6617718303296</v>
      </c>
      <c r="H239" s="174">
        <v>80</v>
      </c>
      <c r="I239" s="24"/>
      <c r="J239" s="23">
        <v>0</v>
      </c>
      <c r="K239" s="24">
        <f>'Port(Span)'!P241</f>
        <v>1827.6</v>
      </c>
      <c r="L239" s="35">
        <f t="shared" si="6"/>
        <v>22477.205550611805</v>
      </c>
      <c r="M239" s="21"/>
      <c r="N239" s="24">
        <f>'Port(Span)'!J241</f>
        <v>0</v>
      </c>
      <c r="O239" s="24">
        <f>'Port(Span)'!N241</f>
        <v>0</v>
      </c>
      <c r="P239" s="24">
        <f>Amazonia!D50</f>
        <v>100</v>
      </c>
      <c r="Q239" s="24">
        <f>Bahia!D161</f>
        <v>8859.096315789473</v>
      </c>
      <c r="R239" s="24">
        <f>Pernambuco!$D182</f>
        <v>2142</v>
      </c>
      <c r="S239" s="24">
        <f>'SE Brazil'!D161</f>
        <v>8635.3934371354808</v>
      </c>
      <c r="T239" s="174">
        <v>73.599999999999994</v>
      </c>
      <c r="U239" s="24"/>
      <c r="V239" s="23">
        <v>0</v>
      </c>
      <c r="W239" s="24">
        <f>'Port(Span)'!Q241</f>
        <v>1661.8</v>
      </c>
      <c r="X239" s="35">
        <f t="shared" si="7"/>
        <v>19810.089752924952</v>
      </c>
      <c r="Y239" s="21"/>
      <c r="Z239" s="76"/>
      <c r="AA239" s="76"/>
      <c r="AB239" s="76"/>
      <c r="AC239" s="76"/>
    </row>
    <row r="240" spans="1:29">
      <c r="A240" s="38">
        <v>1737</v>
      </c>
      <c r="B240" s="24">
        <f>'Port(Span)'!I242</f>
        <v>0</v>
      </c>
      <c r="C240" s="24">
        <f>'Port(Span)'!M242</f>
        <v>0</v>
      </c>
      <c r="D240" s="24">
        <f>Amazonia!G51</f>
        <v>110</v>
      </c>
      <c r="E240" s="24">
        <f>Bahia!H162</f>
        <v>10104.507914154092</v>
      </c>
      <c r="F240" s="24">
        <f>Pernambuco!$H183</f>
        <v>1930</v>
      </c>
      <c r="G240" s="24">
        <f>'SE Brazil'!H162</f>
        <v>7485.3295734097574</v>
      </c>
      <c r="H240" s="174">
        <v>0</v>
      </c>
      <c r="I240" s="24"/>
      <c r="J240" s="23">
        <v>0</v>
      </c>
      <c r="K240" s="24">
        <f>'Port(Span)'!P242</f>
        <v>1373.2</v>
      </c>
      <c r="L240" s="35">
        <f t="shared" si="6"/>
        <v>19629.837487563847</v>
      </c>
      <c r="M240" s="21"/>
      <c r="N240" s="24">
        <f>'Port(Span)'!J242</f>
        <v>0</v>
      </c>
      <c r="O240" s="24">
        <f>'Port(Span)'!N242</f>
        <v>0</v>
      </c>
      <c r="P240" s="24">
        <f>Amazonia!D51</f>
        <v>100</v>
      </c>
      <c r="Q240" s="24">
        <f>Bahia!D162</f>
        <v>8886.7368421052633</v>
      </c>
      <c r="R240" s="24">
        <f>Pernambuco!$D183</f>
        <v>1746</v>
      </c>
      <c r="S240" s="24">
        <f>'SE Brazil'!D162</f>
        <v>6569.8737665817443</v>
      </c>
      <c r="T240" s="174">
        <v>0</v>
      </c>
      <c r="U240" s="24"/>
      <c r="V240" s="23">
        <v>0</v>
      </c>
      <c r="W240" s="24">
        <f>'Port(Span)'!Q242</f>
        <v>1231.318</v>
      </c>
      <c r="X240" s="35">
        <f t="shared" si="7"/>
        <v>17302.610608687006</v>
      </c>
      <c r="Y240" s="21"/>
      <c r="Z240" s="76"/>
      <c r="AA240" s="76"/>
      <c r="AB240" s="76"/>
      <c r="AC240" s="76"/>
    </row>
    <row r="241" spans="1:29">
      <c r="A241" s="38">
        <v>1738</v>
      </c>
      <c r="B241" s="24">
        <f>'Port(Span)'!I243</f>
        <v>0</v>
      </c>
      <c r="C241" s="24">
        <f>'Port(Span)'!M243</f>
        <v>0</v>
      </c>
      <c r="D241" s="24">
        <f>Amazonia!G52</f>
        <v>110</v>
      </c>
      <c r="E241" s="24">
        <f>Bahia!H163</f>
        <v>11295.892639153029</v>
      </c>
      <c r="F241" s="24">
        <f>Pernambuco!$H184</f>
        <v>1071</v>
      </c>
      <c r="G241" s="24">
        <f>'SE Brazil'!H163</f>
        <v>6486</v>
      </c>
      <c r="H241" s="174">
        <v>1148</v>
      </c>
      <c r="I241" s="24"/>
      <c r="J241" s="23">
        <v>0</v>
      </c>
      <c r="K241" s="24">
        <f>'Port(Span)'!P243</f>
        <v>2381.6999999999998</v>
      </c>
      <c r="L241" s="35">
        <f t="shared" si="6"/>
        <v>20110.892639153029</v>
      </c>
      <c r="M241" s="21"/>
      <c r="N241" s="24">
        <f>'Port(Span)'!J243</f>
        <v>0</v>
      </c>
      <c r="O241" s="24">
        <f>'Port(Span)'!N243</f>
        <v>0</v>
      </c>
      <c r="P241" s="24">
        <f>Amazonia!D52</f>
        <v>100</v>
      </c>
      <c r="Q241" s="24">
        <f>Bahia!D163</f>
        <v>9888.9031578947361</v>
      </c>
      <c r="R241" s="24">
        <f>Pernambuco!$D184</f>
        <v>974</v>
      </c>
      <c r="S241" s="24">
        <f>'SE Brazil'!D163</f>
        <v>5698</v>
      </c>
      <c r="T241" s="174">
        <v>1022.732</v>
      </c>
      <c r="U241" s="24"/>
      <c r="V241" s="23">
        <v>0</v>
      </c>
      <c r="W241" s="24">
        <f>'Port(Span)'!Q243</f>
        <v>2149.7750000000001</v>
      </c>
      <c r="X241" s="35">
        <f t="shared" si="7"/>
        <v>17683.635157894736</v>
      </c>
      <c r="Y241" s="21"/>
      <c r="Z241" s="76"/>
      <c r="AA241" s="76"/>
      <c r="AB241" s="76"/>
      <c r="AC241" s="76"/>
    </row>
    <row r="242" spans="1:29">
      <c r="A242" s="38">
        <v>1739</v>
      </c>
      <c r="B242" s="24">
        <f>'Port(Span)'!I244</f>
        <v>0</v>
      </c>
      <c r="C242" s="24">
        <f>'Port(Span)'!M244</f>
        <v>0</v>
      </c>
      <c r="D242" s="24">
        <f>Amazonia!G53</f>
        <v>110</v>
      </c>
      <c r="E242" s="24">
        <f>Bahia!H164</f>
        <v>8616.7731194888256</v>
      </c>
      <c r="F242" s="24">
        <f>Pernambuco!$H185</f>
        <v>1077</v>
      </c>
      <c r="G242" s="24">
        <f>'SE Brazil'!H164</f>
        <v>8089.6511347691749</v>
      </c>
      <c r="H242" s="174">
        <v>0</v>
      </c>
      <c r="I242" s="24"/>
      <c r="J242" s="23">
        <v>0</v>
      </c>
      <c r="K242" s="24">
        <f>'Port(Span)'!P244</f>
        <v>1230.7</v>
      </c>
      <c r="L242" s="35">
        <f t="shared" si="6"/>
        <v>17893.424254258</v>
      </c>
      <c r="M242" s="21"/>
      <c r="N242" s="24">
        <f>'Port(Span)'!J244</f>
        <v>0</v>
      </c>
      <c r="O242" s="24">
        <f>'Port(Span)'!N244</f>
        <v>0</v>
      </c>
      <c r="P242" s="24">
        <f>Amazonia!D53</f>
        <v>100</v>
      </c>
      <c r="Q242" s="24">
        <f>Bahia!D164</f>
        <v>7601.6842105263167</v>
      </c>
      <c r="R242" s="24">
        <f>Pernambuco!$D185</f>
        <v>986</v>
      </c>
      <c r="S242" s="24">
        <f>'SE Brazil'!D164</f>
        <v>7100.2868009869053</v>
      </c>
      <c r="T242" s="174">
        <v>0</v>
      </c>
      <c r="U242" s="24"/>
      <c r="V242" s="23">
        <v>0</v>
      </c>
      <c r="W242" s="24">
        <f>'Port(Span)'!Q244</f>
        <v>1092.7</v>
      </c>
      <c r="X242" s="35">
        <f t="shared" si="7"/>
        <v>15787.971011513222</v>
      </c>
      <c r="Y242" s="21"/>
      <c r="Z242" s="76"/>
      <c r="AA242" s="76"/>
      <c r="AB242" s="76"/>
      <c r="AC242" s="76"/>
    </row>
    <row r="243" spans="1:29">
      <c r="A243" s="38">
        <v>1740</v>
      </c>
      <c r="B243" s="24">
        <f>'Port(Span)'!I245</f>
        <v>0</v>
      </c>
      <c r="C243" s="24">
        <f>'Port(Span)'!M245</f>
        <v>0</v>
      </c>
      <c r="D243" s="24">
        <f>Amazonia!G54</f>
        <v>77</v>
      </c>
      <c r="E243" s="24">
        <f>Bahia!H165</f>
        <v>10677.409830162636</v>
      </c>
      <c r="F243" s="24">
        <f>Pernambuco!$H186</f>
        <v>2298</v>
      </c>
      <c r="G243" s="24">
        <f>'SE Brazil'!H165</f>
        <v>6651.6277643605154</v>
      </c>
      <c r="H243" s="174">
        <v>0</v>
      </c>
      <c r="I243" s="24"/>
      <c r="J243" s="23">
        <v>0</v>
      </c>
      <c r="K243" s="24">
        <f>'Port(Span)'!P245</f>
        <v>388</v>
      </c>
      <c r="L243" s="35">
        <f t="shared" si="6"/>
        <v>19704.03759452315</v>
      </c>
      <c r="M243" s="21"/>
      <c r="N243" s="24">
        <f>'Port(Span)'!J245</f>
        <v>0</v>
      </c>
      <c r="O243" s="24">
        <f>'Port(Span)'!N245</f>
        <v>0</v>
      </c>
      <c r="P243" s="24">
        <f>Amazonia!D54</f>
        <v>69</v>
      </c>
      <c r="Q243" s="24">
        <f>Bahia!D165</f>
        <v>9458.6315789473701</v>
      </c>
      <c r="R243" s="24">
        <f>Pernambuco!$D186</f>
        <v>2081</v>
      </c>
      <c r="S243" s="24">
        <f>'SE Brazil'!D165</f>
        <v>5838.1336887792249</v>
      </c>
      <c r="T243" s="174">
        <v>0</v>
      </c>
      <c r="U243" s="24"/>
      <c r="V243" s="23">
        <v>0</v>
      </c>
      <c r="W243" s="24">
        <f>'Port(Span)'!Q245</f>
        <v>357</v>
      </c>
      <c r="X243" s="35">
        <f t="shared" si="7"/>
        <v>17446.765267726594</v>
      </c>
      <c r="Y243" s="21"/>
      <c r="Z243" s="76"/>
      <c r="AA243" s="76"/>
      <c r="AB243" s="76"/>
      <c r="AC243" s="76"/>
    </row>
    <row r="244" spans="1:29">
      <c r="A244" s="38">
        <v>1741</v>
      </c>
      <c r="B244" s="24">
        <f>'Port(Span)'!I246</f>
        <v>0</v>
      </c>
      <c r="C244" s="24">
        <f>'Port(Span)'!M246</f>
        <v>0</v>
      </c>
      <c r="D244" s="24">
        <f>Amazonia!G55</f>
        <v>100</v>
      </c>
      <c r="E244" s="24">
        <f>Bahia!H166</f>
        <v>4120.1577082474796</v>
      </c>
      <c r="F244" s="24">
        <f>Pernambuco!$H187</f>
        <v>1464</v>
      </c>
      <c r="G244" s="24">
        <f>'SE Brazil'!H166</f>
        <v>9640.5706494263977</v>
      </c>
      <c r="H244" s="174">
        <v>0</v>
      </c>
      <c r="I244" s="24"/>
      <c r="J244" s="23">
        <v>0</v>
      </c>
      <c r="K244" s="24">
        <f>'Port(Span)'!P246</f>
        <v>1154.5</v>
      </c>
      <c r="L244" s="35">
        <f t="shared" si="6"/>
        <v>15324.728357673877</v>
      </c>
      <c r="M244" s="21"/>
      <c r="N244" s="24">
        <f>'Port(Span)'!J246</f>
        <v>0</v>
      </c>
      <c r="O244" s="24">
        <f>'Port(Span)'!N246</f>
        <v>0</v>
      </c>
      <c r="P244" s="24">
        <f>Amazonia!D55</f>
        <v>7</v>
      </c>
      <c r="Q244" s="24">
        <f>Bahia!D166</f>
        <v>3710.2105263157896</v>
      </c>
      <c r="R244" s="24">
        <f>Pernambuco!$D187</f>
        <v>1298</v>
      </c>
      <c r="S244" s="24">
        <f>'SE Brazil'!D166</f>
        <v>8461.5288590015498</v>
      </c>
      <c r="T244" s="174">
        <v>0</v>
      </c>
      <c r="U244" s="24"/>
      <c r="V244" s="23">
        <v>0</v>
      </c>
      <c r="W244" s="24">
        <f>'Port(Span)'!Q246</f>
        <v>1051.7</v>
      </c>
      <c r="X244" s="35">
        <f t="shared" si="7"/>
        <v>13476.73938531734</v>
      </c>
      <c r="Y244" s="21"/>
      <c r="Z244" s="76"/>
      <c r="AA244" s="76"/>
      <c r="AB244" s="76"/>
      <c r="AC244" s="76"/>
    </row>
    <row r="245" spans="1:29">
      <c r="A245" s="38">
        <v>1742</v>
      </c>
      <c r="B245" s="24">
        <f>'Port(Span)'!I247</f>
        <v>0</v>
      </c>
      <c r="C245" s="24">
        <f>'Port(Span)'!M247</f>
        <v>0</v>
      </c>
      <c r="D245" s="24">
        <f>Amazonia!G56</f>
        <v>110</v>
      </c>
      <c r="E245" s="24">
        <f>Bahia!H167</f>
        <v>12175.133895983727</v>
      </c>
      <c r="F245" s="24">
        <f>Pernambuco!$H188</f>
        <v>2737</v>
      </c>
      <c r="G245" s="24">
        <f>'SE Brazil'!H167</f>
        <v>9061</v>
      </c>
      <c r="H245" s="174">
        <v>388</v>
      </c>
      <c r="I245" s="24"/>
      <c r="J245" s="23">
        <v>0</v>
      </c>
      <c r="K245" s="24">
        <f>'Port(Span)'!P247</f>
        <v>770.4</v>
      </c>
      <c r="L245" s="35">
        <f t="shared" si="6"/>
        <v>24471.133895983727</v>
      </c>
      <c r="M245" s="21"/>
      <c r="N245" s="24">
        <f>'Port(Span)'!J247</f>
        <v>0</v>
      </c>
      <c r="O245" s="24">
        <f>'Port(Span)'!N247</f>
        <v>0</v>
      </c>
      <c r="P245" s="24">
        <f>Amazonia!D56</f>
        <v>100</v>
      </c>
      <c r="Q245" s="24">
        <f>Bahia!D167</f>
        <v>10861.789473684212</v>
      </c>
      <c r="R245" s="24">
        <f>Pernambuco!$D188</f>
        <v>2408</v>
      </c>
      <c r="S245" s="24">
        <f>'SE Brazil'!D167</f>
        <v>7882</v>
      </c>
      <c r="T245" s="174">
        <v>357</v>
      </c>
      <c r="U245" s="24"/>
      <c r="V245" s="23">
        <v>0</v>
      </c>
      <c r="W245" s="24">
        <f>'Port(Span)'!Q247</f>
        <v>694.1</v>
      </c>
      <c r="X245" s="35">
        <f t="shared" si="7"/>
        <v>21608.789473684214</v>
      </c>
      <c r="Y245" s="21"/>
      <c r="Z245" s="76"/>
      <c r="AA245" s="76"/>
      <c r="AB245" s="76"/>
      <c r="AC245" s="76"/>
    </row>
    <row r="246" spans="1:29">
      <c r="A246" s="38">
        <v>1743</v>
      </c>
      <c r="B246" s="24">
        <v>0</v>
      </c>
      <c r="C246" s="24">
        <f>'Port(Span)'!M248</f>
        <v>0</v>
      </c>
      <c r="D246" s="24">
        <f>Amazonia!G57</f>
        <v>101</v>
      </c>
      <c r="E246" s="24">
        <f>Bahia!H168</f>
        <v>6360.9556340906529</v>
      </c>
      <c r="F246" s="24">
        <f>Pernambuco!$H189</f>
        <v>1696</v>
      </c>
      <c r="G246" s="24">
        <f>'SE Brazil'!H168</f>
        <v>10299.743349780898</v>
      </c>
      <c r="H246" s="174">
        <v>388</v>
      </c>
      <c r="I246" s="24"/>
      <c r="J246" s="23">
        <v>2</v>
      </c>
      <c r="K246" s="24">
        <f>'Port(Span)'!P248</f>
        <v>465.2</v>
      </c>
      <c r="L246" s="35">
        <f t="shared" si="6"/>
        <v>18847.698983871553</v>
      </c>
      <c r="M246" s="21"/>
      <c r="N246" s="24">
        <f>'Port(Span)'!J248</f>
        <v>0</v>
      </c>
      <c r="O246" s="24">
        <f>'Port(Span)'!N248</f>
        <v>0</v>
      </c>
      <c r="P246" s="24">
        <f>Amazonia!D57</f>
        <v>92</v>
      </c>
      <c r="Q246" s="24">
        <f>Bahia!D168</f>
        <v>5672.3157894736842</v>
      </c>
      <c r="R246" s="24">
        <f>Pernambuco!$D189</f>
        <v>1481</v>
      </c>
      <c r="S246" s="24">
        <f>'SE Brazil'!D168</f>
        <v>9040.0847381026942</v>
      </c>
      <c r="T246" s="174">
        <v>357</v>
      </c>
      <c r="U246" s="24"/>
      <c r="V246" s="23">
        <v>1.774</v>
      </c>
      <c r="W246" s="24">
        <f>'Port(Span)'!Q248</f>
        <v>403.3</v>
      </c>
      <c r="X246" s="35">
        <f t="shared" si="7"/>
        <v>16644.174527576379</v>
      </c>
      <c r="Y246" s="21"/>
      <c r="Z246" s="76"/>
      <c r="AA246" s="76"/>
      <c r="AB246" s="76"/>
      <c r="AC246" s="76"/>
    </row>
    <row r="247" spans="1:29">
      <c r="A247" s="38">
        <v>1744</v>
      </c>
      <c r="B247" s="24">
        <f>'Port(Span)'!I249</f>
        <v>0</v>
      </c>
      <c r="C247" s="24">
        <f>'Port(Span)'!M249</f>
        <v>0</v>
      </c>
      <c r="D247" s="24">
        <f>Amazonia!G58</f>
        <v>110</v>
      </c>
      <c r="E247" s="24">
        <f>Bahia!H169</f>
        <v>14610.01589651374</v>
      </c>
      <c r="F247" s="24">
        <f>Pernambuco!$H190</f>
        <v>4059</v>
      </c>
      <c r="G247" s="24">
        <f>'SE Brazil'!H169</f>
        <v>8007</v>
      </c>
      <c r="H247" s="174">
        <v>0</v>
      </c>
      <c r="I247" s="24"/>
      <c r="J247" s="23">
        <v>0</v>
      </c>
      <c r="K247" s="24">
        <f>'Port(Span)'!P249</f>
        <v>1201.4000000000001</v>
      </c>
      <c r="L247" s="35">
        <f t="shared" si="6"/>
        <v>26786.015896513738</v>
      </c>
      <c r="M247" s="21"/>
      <c r="N247" s="24">
        <f>'Port(Span)'!J249</f>
        <v>0</v>
      </c>
      <c r="O247" s="24">
        <f>'Port(Span)'!N249</f>
        <v>0</v>
      </c>
      <c r="P247" s="24">
        <f>Amazonia!D58</f>
        <v>100</v>
      </c>
      <c r="Q247" s="24">
        <f>Bahia!D169</f>
        <v>12733.73052631579</v>
      </c>
      <c r="R247" s="24">
        <f>Pernambuco!$D190</f>
        <v>3638</v>
      </c>
      <c r="S247" s="24">
        <f>'SE Brazil'!D169</f>
        <v>6995</v>
      </c>
      <c r="T247" s="174">
        <v>0</v>
      </c>
      <c r="U247" s="24"/>
      <c r="V247" s="23">
        <v>0</v>
      </c>
      <c r="W247" s="24">
        <f>'Port(Span)'!Q249</f>
        <v>1088.8681999999999</v>
      </c>
      <c r="X247" s="35">
        <f t="shared" si="7"/>
        <v>23466.73052631579</v>
      </c>
      <c r="Y247" s="21"/>
      <c r="Z247" s="76"/>
      <c r="AA247" s="76"/>
      <c r="AB247" s="76"/>
      <c r="AC247" s="76"/>
    </row>
    <row r="248" spans="1:29">
      <c r="A248" s="38">
        <v>1745</v>
      </c>
      <c r="B248" s="24">
        <f>'Port(Span)'!I250</f>
        <v>0</v>
      </c>
      <c r="C248" s="24">
        <f>'Port(Span)'!M250</f>
        <v>0</v>
      </c>
      <c r="D248" s="24">
        <f>Amazonia!G59</f>
        <v>110</v>
      </c>
      <c r="E248" s="24">
        <f>Bahia!H170</f>
        <v>4833.6560445637988</v>
      </c>
      <c r="F248" s="24">
        <f>Pernambuco!$H191</f>
        <v>2518</v>
      </c>
      <c r="G248" s="24">
        <f>'SE Brazil'!H170</f>
        <v>11827.211438745655</v>
      </c>
      <c r="H248" s="174">
        <v>0</v>
      </c>
      <c r="I248" s="24"/>
      <c r="J248" s="23">
        <v>465.2</v>
      </c>
      <c r="K248" s="24">
        <f>'Port(Span)'!P250</f>
        <v>1448.9</v>
      </c>
      <c r="L248" s="35">
        <f t="shared" si="6"/>
        <v>19754.067483309456</v>
      </c>
      <c r="M248" s="21"/>
      <c r="N248" s="24">
        <f>'Port(Span)'!J250</f>
        <v>0</v>
      </c>
      <c r="O248" s="24">
        <f>'Port(Span)'!N250</f>
        <v>0</v>
      </c>
      <c r="P248" s="24">
        <f>Amazonia!D59</f>
        <v>100</v>
      </c>
      <c r="Q248" s="24">
        <f>Bahia!D170</f>
        <v>4233.6431578947368</v>
      </c>
      <c r="R248" s="24">
        <f>Pernambuco!$D191</f>
        <v>2265</v>
      </c>
      <c r="S248" s="24">
        <f>'SE Brazil'!D170</f>
        <v>10380.743479787061</v>
      </c>
      <c r="T248" s="174">
        <v>0</v>
      </c>
      <c r="U248" s="24"/>
      <c r="V248" s="23">
        <v>403.3</v>
      </c>
      <c r="W248" s="24">
        <f>'Port(Span)'!Q250</f>
        <v>1299.5999999999999</v>
      </c>
      <c r="X248" s="35">
        <f t="shared" si="7"/>
        <v>17382.686637681796</v>
      </c>
      <c r="Y248" s="21"/>
      <c r="Z248" s="76"/>
      <c r="AA248" s="76"/>
      <c r="AB248" s="76"/>
      <c r="AC248" s="76"/>
    </row>
    <row r="249" spans="1:29">
      <c r="A249" s="38">
        <v>1746</v>
      </c>
      <c r="B249" s="24">
        <f>'Port(Span)'!I251</f>
        <v>0</v>
      </c>
      <c r="C249" s="24">
        <f>'Port(Span)'!M251</f>
        <v>0</v>
      </c>
      <c r="D249" s="24">
        <f>Amazonia!G60</f>
        <v>110</v>
      </c>
      <c r="E249" s="24">
        <f>Bahia!H171</f>
        <v>7595.2325159212223</v>
      </c>
      <c r="F249" s="24">
        <f>Pernambuco!$H192</f>
        <v>3079</v>
      </c>
      <c r="G249" s="24">
        <f>'SE Brazil'!H171</f>
        <v>9182.1645490564442</v>
      </c>
      <c r="H249" s="174">
        <v>0</v>
      </c>
      <c r="I249" s="24"/>
      <c r="J249" s="23">
        <v>0</v>
      </c>
      <c r="K249" s="24">
        <f>'Port(Span)'!P251</f>
        <v>1755.7</v>
      </c>
      <c r="L249" s="35">
        <f t="shared" si="6"/>
        <v>19966.397064977667</v>
      </c>
      <c r="M249" s="21"/>
      <c r="N249" s="24">
        <f>'Port(Span)'!J251</f>
        <v>0</v>
      </c>
      <c r="O249" s="24">
        <f>'Port(Span)'!N251</f>
        <v>0</v>
      </c>
      <c r="P249" s="24">
        <f>Amazonia!D60</f>
        <v>100</v>
      </c>
      <c r="Q249" s="24">
        <f>Bahia!D171</f>
        <v>6637.1578947368425</v>
      </c>
      <c r="R249" s="24">
        <f>Pernambuco!$D192</f>
        <v>2794</v>
      </c>
      <c r="S249" s="24">
        <f>'SE Brazil'!D171</f>
        <v>8059.1858247068421</v>
      </c>
      <c r="T249" s="174">
        <v>0</v>
      </c>
      <c r="U249" s="24"/>
      <c r="V249" s="23">
        <v>0</v>
      </c>
      <c r="W249" s="24">
        <f>'Port(Span)'!Q251</f>
        <v>1598.9</v>
      </c>
      <c r="X249" s="35">
        <f t="shared" si="7"/>
        <v>17590.343719443685</v>
      </c>
      <c r="Y249" s="21"/>
      <c r="Z249" s="76"/>
      <c r="AA249" s="76"/>
      <c r="AB249" s="76"/>
      <c r="AC249" s="76"/>
    </row>
    <row r="250" spans="1:29">
      <c r="A250" s="38">
        <v>1747</v>
      </c>
      <c r="B250" s="24">
        <f>'Port(Span)'!I252</f>
        <v>0</v>
      </c>
      <c r="C250" s="24">
        <f>'Port(Span)'!M252</f>
        <v>0</v>
      </c>
      <c r="D250" s="24">
        <f>Amazonia!G61</f>
        <v>110</v>
      </c>
      <c r="E250" s="24">
        <f>Bahia!H172</f>
        <v>14892.519809686413</v>
      </c>
      <c r="F250" s="24">
        <f>Pernambuco!$H193</f>
        <v>2935</v>
      </c>
      <c r="G250" s="24">
        <f>'SE Brazil'!H172</f>
        <v>7124</v>
      </c>
      <c r="H250" s="174">
        <v>0</v>
      </c>
      <c r="I250" s="24"/>
      <c r="J250" s="23">
        <v>0</v>
      </c>
      <c r="K250" s="24">
        <f>'Port(Span)'!P252</f>
        <v>1716.8</v>
      </c>
      <c r="L250" s="35">
        <f t="shared" si="6"/>
        <v>25061.519809686411</v>
      </c>
      <c r="M250" s="21"/>
      <c r="N250" s="24">
        <f>'Port(Span)'!J252</f>
        <v>0</v>
      </c>
      <c r="O250" s="24">
        <f>'Port(Span)'!N252</f>
        <v>0</v>
      </c>
      <c r="P250" s="24">
        <f>Amazonia!D61</f>
        <v>100</v>
      </c>
      <c r="Q250" s="24">
        <f>Bahia!D172</f>
        <v>13095.080315789477</v>
      </c>
      <c r="R250" s="24">
        <f>Pernambuco!$D193</f>
        <v>2612</v>
      </c>
      <c r="S250" s="24">
        <f>'SE Brazil'!D172</f>
        <v>6324</v>
      </c>
      <c r="T250" s="174">
        <v>0</v>
      </c>
      <c r="U250" s="24"/>
      <c r="V250" s="23">
        <v>0</v>
      </c>
      <c r="W250" s="24">
        <f>'Port(Span)'!Q252</f>
        <v>1566.3</v>
      </c>
      <c r="X250" s="35">
        <f t="shared" si="7"/>
        <v>22131.080315789477</v>
      </c>
      <c r="Y250" s="21"/>
      <c r="Z250" s="76"/>
      <c r="AA250" s="76"/>
      <c r="AB250" s="76"/>
      <c r="AC250" s="76"/>
    </row>
    <row r="251" spans="1:29" s="2" customFormat="1">
      <c r="A251" s="54">
        <v>1748</v>
      </c>
      <c r="B251" s="48">
        <f>'Port(Span)'!I253</f>
        <v>386</v>
      </c>
      <c r="C251" s="48">
        <f>'Port(Span)'!M253</f>
        <v>0</v>
      </c>
      <c r="D251" s="48">
        <f>Amazonia!G62</f>
        <v>110</v>
      </c>
      <c r="E251" s="48">
        <f>Bahia!H173</f>
        <v>10891.389592922995</v>
      </c>
      <c r="F251" s="48">
        <f>Pernambuco!$H194</f>
        <v>4924</v>
      </c>
      <c r="G251" s="24">
        <f>'SE Brazil'!H173</f>
        <v>7216</v>
      </c>
      <c r="H251" s="174">
        <v>0</v>
      </c>
      <c r="I251" s="48"/>
      <c r="J251" s="23">
        <v>0</v>
      </c>
      <c r="K251" s="48">
        <f>'Port(Span)'!P253</f>
        <v>688.8</v>
      </c>
      <c r="L251" s="35">
        <f t="shared" si="6"/>
        <v>23527.389592922995</v>
      </c>
      <c r="M251" s="85"/>
      <c r="N251" s="48">
        <f>'Port(Span)'!J253</f>
        <v>334.66199999999998</v>
      </c>
      <c r="O251" s="48">
        <f>'Port(Span)'!N253</f>
        <v>0</v>
      </c>
      <c r="P251" s="48">
        <f>Amazonia!D62</f>
        <v>100</v>
      </c>
      <c r="Q251" s="48">
        <f>Bahia!D173</f>
        <v>9284.6484210526305</v>
      </c>
      <c r="R251" s="48">
        <f>Pernambuco!$D194</f>
        <v>4388</v>
      </c>
      <c r="S251" s="24">
        <f>'SE Brazil'!D173</f>
        <v>6301</v>
      </c>
      <c r="T251" s="174">
        <v>0</v>
      </c>
      <c r="U251" s="48"/>
      <c r="V251" s="23">
        <v>0</v>
      </c>
      <c r="W251" s="48">
        <f>'Port(Span)'!Q253</f>
        <v>629.20000000000005</v>
      </c>
      <c r="X251" s="35">
        <f t="shared" si="7"/>
        <v>20408.310421052629</v>
      </c>
      <c r="Y251" s="85"/>
      <c r="Z251" s="123"/>
      <c r="AA251" s="123"/>
      <c r="AB251" s="123"/>
      <c r="AC251" s="123"/>
    </row>
    <row r="252" spans="1:29">
      <c r="A252" s="38">
        <v>1749</v>
      </c>
      <c r="B252" s="24">
        <f>'Port(Span)'!I254</f>
        <v>1388</v>
      </c>
      <c r="C252" s="24">
        <f>'Port(Span)'!M254</f>
        <v>0</v>
      </c>
      <c r="D252" s="24">
        <f>Amazonia!G63</f>
        <v>110</v>
      </c>
      <c r="E252" s="24">
        <f>Bahia!H174</f>
        <v>13300.8738271291</v>
      </c>
      <c r="F252" s="24">
        <f>Pernambuco!$H195</f>
        <v>2532</v>
      </c>
      <c r="G252" s="24">
        <f>'SE Brazil'!H174</f>
        <v>4691</v>
      </c>
      <c r="H252" s="174">
        <v>0</v>
      </c>
      <c r="I252" s="24"/>
      <c r="J252" s="23">
        <v>0</v>
      </c>
      <c r="K252" s="24">
        <f>'Port(Span)'!P254</f>
        <v>1139.7</v>
      </c>
      <c r="L252" s="35">
        <f t="shared" si="6"/>
        <v>22021.8738271291</v>
      </c>
      <c r="M252" s="21"/>
      <c r="N252" s="24">
        <f>'Port(Span)'!J254</f>
        <v>1246.317</v>
      </c>
      <c r="O252" s="24">
        <f>'Port(Span)'!N254</f>
        <v>0</v>
      </c>
      <c r="P252" s="24">
        <f>Amazonia!D63</f>
        <v>100</v>
      </c>
      <c r="Q252" s="24">
        <f>Bahia!D174</f>
        <v>11264.510526315791</v>
      </c>
      <c r="R252" s="24">
        <f>Pernambuco!$D195</f>
        <v>2225</v>
      </c>
      <c r="S252" s="24">
        <f>'SE Brazil'!D174</f>
        <v>4127</v>
      </c>
      <c r="T252" s="174">
        <v>0</v>
      </c>
      <c r="U252" s="24"/>
      <c r="V252" s="23">
        <v>0</v>
      </c>
      <c r="W252" s="24">
        <f>'Port(Span)'!Q254</f>
        <v>1015.3</v>
      </c>
      <c r="X252" s="35">
        <f t="shared" si="7"/>
        <v>18962.827526315792</v>
      </c>
      <c r="Y252" s="21"/>
      <c r="Z252" s="76"/>
      <c r="AA252" s="76"/>
      <c r="AB252" s="76"/>
      <c r="AC252" s="76"/>
    </row>
    <row r="253" spans="1:29">
      <c r="A253" s="38">
        <v>1750</v>
      </c>
      <c r="B253" s="24">
        <f>'Port(Span)'!I255</f>
        <v>0</v>
      </c>
      <c r="C253" s="24">
        <f>'Port(Span)'!M255</f>
        <v>0</v>
      </c>
      <c r="D253" s="24">
        <f>Amazonia!G64</f>
        <v>110</v>
      </c>
      <c r="E253" s="24">
        <f>Bahia!H175</f>
        <v>15883.322535435605</v>
      </c>
      <c r="F253" s="24">
        <f>Pernambuco!$H196</f>
        <v>4197</v>
      </c>
      <c r="G253" s="24">
        <f>'SE Brazil'!H175</f>
        <v>1937.0063248080278</v>
      </c>
      <c r="H253" s="174">
        <v>0</v>
      </c>
      <c r="I253" s="24"/>
      <c r="J253" s="23">
        <v>0</v>
      </c>
      <c r="K253" s="24">
        <f>'Port(Span)'!P255</f>
        <v>1529.2</v>
      </c>
      <c r="L253" s="35">
        <f t="shared" si="6"/>
        <v>22127.32886024363</v>
      </c>
      <c r="M253" s="21"/>
      <c r="N253" s="24">
        <f>'Port(Span)'!J255</f>
        <v>0</v>
      </c>
      <c r="O253" s="24">
        <f>'Port(Span)'!N255</f>
        <v>0</v>
      </c>
      <c r="P253" s="24">
        <f>Amazonia!D64</f>
        <v>100</v>
      </c>
      <c r="Q253" s="24">
        <f>Bahia!D175</f>
        <v>13827.78947368421</v>
      </c>
      <c r="R253" s="24">
        <f>Pernambuco!$D196</f>
        <v>3795</v>
      </c>
      <c r="S253" s="24">
        <f>'SE Brazil'!D175</f>
        <v>1700.1104512840061</v>
      </c>
      <c r="T253" s="174">
        <v>0</v>
      </c>
      <c r="U253" s="24"/>
      <c r="V253" s="23">
        <v>0</v>
      </c>
      <c r="W253" s="24">
        <f>'Port(Span)'!Q255</f>
        <v>1361.8</v>
      </c>
      <c r="X253" s="35">
        <f t="shared" si="7"/>
        <v>19422.899924968217</v>
      </c>
      <c r="Y253" s="21"/>
      <c r="Z253" s="76"/>
      <c r="AA253" s="76"/>
      <c r="AB253" s="76"/>
      <c r="AC253" s="76"/>
    </row>
    <row r="254" spans="1:29">
      <c r="A254" s="38">
        <v>1751</v>
      </c>
      <c r="B254" s="24">
        <f>'Port(Span)'!I256</f>
        <v>0</v>
      </c>
      <c r="C254" s="24">
        <f>'Port(Span)'!M256</f>
        <v>0</v>
      </c>
      <c r="D254" s="24">
        <f>Amazonia!G65</f>
        <v>110</v>
      </c>
      <c r="E254" s="24">
        <f>Bahia!H176</f>
        <v>8495.6736521123548</v>
      </c>
      <c r="F254" s="24">
        <f>Pernambuco!$H197</f>
        <v>1930</v>
      </c>
      <c r="G254" s="24">
        <f>'SE Brazil'!H176</f>
        <v>7571.122967379285</v>
      </c>
      <c r="H254" s="174">
        <v>0</v>
      </c>
      <c r="I254" s="23">
        <v>329.4</v>
      </c>
      <c r="J254" s="23">
        <v>168.8</v>
      </c>
      <c r="K254" s="24">
        <f>'Port(Span)'!P256</f>
        <v>1473.5</v>
      </c>
      <c r="L254" s="35">
        <f t="shared" si="6"/>
        <v>18604.996619491641</v>
      </c>
      <c r="M254" s="21"/>
      <c r="N254" s="24">
        <f>'Port(Span)'!J256</f>
        <v>0</v>
      </c>
      <c r="O254" s="24">
        <f>'Port(Span)'!N256</f>
        <v>0</v>
      </c>
      <c r="P254" s="24">
        <f>Amazonia!D65</f>
        <v>100</v>
      </c>
      <c r="Q254" s="24">
        <f>Bahia!D176</f>
        <v>7689.4376842105285</v>
      </c>
      <c r="R254" s="24">
        <f>Pernambuco!$D197</f>
        <v>1763</v>
      </c>
      <c r="S254" s="24">
        <f>'SE Brazil'!D176</f>
        <v>6701.2009384274052</v>
      </c>
      <c r="T254" s="174">
        <v>0</v>
      </c>
      <c r="U254" s="23">
        <v>308</v>
      </c>
      <c r="V254" s="23">
        <v>149.72560000000001</v>
      </c>
      <c r="W254" s="24">
        <f>'Port(Span)'!Q256</f>
        <v>1337.5</v>
      </c>
      <c r="X254" s="35">
        <f t="shared" si="7"/>
        <v>16711.364222637934</v>
      </c>
      <c r="Y254" s="21"/>
      <c r="Z254" s="76"/>
      <c r="AA254" s="76"/>
      <c r="AB254" s="76"/>
      <c r="AC254" s="76"/>
    </row>
    <row r="255" spans="1:29">
      <c r="A255" s="38">
        <v>1752</v>
      </c>
      <c r="B255" s="24">
        <f>'Port(Span)'!I257</f>
        <v>0</v>
      </c>
      <c r="C255" s="24">
        <f>'Port(Span)'!M257</f>
        <v>0</v>
      </c>
      <c r="D255" s="24">
        <f>Amazonia!G66</f>
        <v>485</v>
      </c>
      <c r="E255" s="24">
        <f>Bahia!H177</f>
        <v>10726.525814006571</v>
      </c>
      <c r="F255" s="24">
        <f>Pernambuco!$H198</f>
        <v>3051</v>
      </c>
      <c r="G255" s="24">
        <f>'SE Brazil'!H177</f>
        <v>8475.5920044974737</v>
      </c>
      <c r="H255" s="174">
        <v>0</v>
      </c>
      <c r="I255" s="23"/>
      <c r="J255" s="23">
        <v>403.62581736189406</v>
      </c>
      <c r="K255" s="24">
        <f>'Port(Span)'!P257</f>
        <v>2282.4</v>
      </c>
      <c r="L255" s="35">
        <f t="shared" si="6"/>
        <v>23141.74363586594</v>
      </c>
      <c r="M255" s="21"/>
      <c r="N255" s="24">
        <f>'Port(Span)'!J257</f>
        <v>0</v>
      </c>
      <c r="O255" s="24">
        <f>'Port(Span)'!N257</f>
        <v>0</v>
      </c>
      <c r="P255" s="24">
        <f>Amazonia!D66</f>
        <v>432.14020000000005</v>
      </c>
      <c r="Q255" s="24">
        <f>Bahia!D177</f>
        <v>9727.78947368421</v>
      </c>
      <c r="R255" s="24">
        <f>Pernambuco!$D198</f>
        <v>2775</v>
      </c>
      <c r="S255" s="24">
        <f>'SE Brazil'!D177</f>
        <v>7501.7464831807138</v>
      </c>
      <c r="T255" s="174">
        <v>0</v>
      </c>
      <c r="U255" s="23"/>
      <c r="V255" s="23">
        <v>344.49990000000003</v>
      </c>
      <c r="W255" s="24">
        <f>'Port(Span)'!Q257</f>
        <v>2053.3000000000002</v>
      </c>
      <c r="X255" s="35">
        <f t="shared" si="7"/>
        <v>20781.176056864922</v>
      </c>
      <c r="Y255" s="21"/>
      <c r="Z255" s="76"/>
      <c r="AA255" s="76"/>
      <c r="AB255" s="76"/>
      <c r="AC255" s="76"/>
    </row>
    <row r="256" spans="1:29">
      <c r="A256" s="38">
        <v>1753</v>
      </c>
      <c r="B256" s="24">
        <f>'Port(Span)'!I258</f>
        <v>0</v>
      </c>
      <c r="C256" s="24">
        <f>'Port(Span)'!M258</f>
        <v>0</v>
      </c>
      <c r="D256" s="24">
        <f>Amazonia!G67</f>
        <v>466</v>
      </c>
      <c r="E256" s="24">
        <f>Bahia!H178</f>
        <v>11339.871137001855</v>
      </c>
      <c r="F256" s="24">
        <f>Pernambuco!$H199</f>
        <v>4303</v>
      </c>
      <c r="G256" s="24">
        <f>'SE Brazil'!H178</f>
        <v>7683.3694439357205</v>
      </c>
      <c r="H256" s="174">
        <v>366.8</v>
      </c>
      <c r="I256" s="23"/>
      <c r="J256" s="23">
        <v>0</v>
      </c>
      <c r="K256" s="24">
        <f>'Port(Span)'!P258</f>
        <v>2158.4</v>
      </c>
      <c r="L256" s="35">
        <f t="shared" si="6"/>
        <v>24159.040580937577</v>
      </c>
      <c r="M256" s="21"/>
      <c r="N256" s="24">
        <f>'Port(Span)'!J258</f>
        <v>0</v>
      </c>
      <c r="O256" s="24">
        <f>'Port(Span)'!N258</f>
        <v>0</v>
      </c>
      <c r="P256" s="24">
        <f>Amazonia!D67</f>
        <v>427.14010000000007</v>
      </c>
      <c r="Q256" s="24">
        <f>Bahia!D178</f>
        <v>10283.789473684212</v>
      </c>
      <c r="R256" s="24">
        <f>Pernambuco!$D199</f>
        <v>3928</v>
      </c>
      <c r="S256" s="24">
        <f>'SE Brazil'!D178</f>
        <v>6800.5502948275061</v>
      </c>
      <c r="T256" s="174">
        <v>312.5</v>
      </c>
      <c r="U256" s="23"/>
      <c r="V256" s="23">
        <v>0</v>
      </c>
      <c r="W256" s="24">
        <f>'Port(Span)'!Q258</f>
        <v>1962.4</v>
      </c>
      <c r="X256" s="35">
        <f t="shared" si="7"/>
        <v>21751.97986851172</v>
      </c>
      <c r="Y256" s="21"/>
      <c r="Z256" s="76"/>
      <c r="AA256" s="76"/>
      <c r="AB256" s="76"/>
      <c r="AC256" s="76"/>
    </row>
    <row r="257" spans="1:29">
      <c r="A257" s="38">
        <v>1754</v>
      </c>
      <c r="B257" s="24">
        <f>'Port(Span)'!I259</f>
        <v>250</v>
      </c>
      <c r="C257" s="24">
        <f>'Port(Span)'!M259</f>
        <v>0</v>
      </c>
      <c r="D257" s="24">
        <f>Amazonia!G68</f>
        <v>110</v>
      </c>
      <c r="E257" s="24">
        <f>Bahia!H179</f>
        <v>6383.4984741043445</v>
      </c>
      <c r="F257" s="24">
        <f>Pernambuco!$H200</f>
        <v>2580</v>
      </c>
      <c r="G257" s="24">
        <f>'SE Brazil'!H179</f>
        <v>10559.522954748378</v>
      </c>
      <c r="H257" s="174">
        <v>0</v>
      </c>
      <c r="I257" s="23"/>
      <c r="J257" s="23">
        <v>0</v>
      </c>
      <c r="K257" s="24">
        <f>'Port(Span)'!P259</f>
        <v>2384.4</v>
      </c>
      <c r="L257" s="35">
        <f t="shared" si="6"/>
        <v>19883.02142885272</v>
      </c>
      <c r="M257" s="21"/>
      <c r="N257" s="24">
        <f>'Port(Span)'!J259</f>
        <v>208</v>
      </c>
      <c r="O257" s="24">
        <f>'Port(Span)'!N259</f>
        <v>0</v>
      </c>
      <c r="P257" s="24">
        <f>Amazonia!D68</f>
        <v>100</v>
      </c>
      <c r="Q257" s="24">
        <f>Bahia!D179</f>
        <v>5698.2284210526332</v>
      </c>
      <c r="R257" s="24">
        <f>Pernambuco!$D200</f>
        <v>2357</v>
      </c>
      <c r="S257" s="24">
        <f>'SE Brazil'!D179</f>
        <v>9346.2337672477897</v>
      </c>
      <c r="T257" s="174">
        <v>0</v>
      </c>
      <c r="U257" s="23"/>
      <c r="V257" s="23">
        <v>0</v>
      </c>
      <c r="W257" s="24">
        <f>'Port(Span)'!Q259</f>
        <v>2181.4</v>
      </c>
      <c r="X257" s="35">
        <f t="shared" si="7"/>
        <v>17709.462188300422</v>
      </c>
      <c r="Y257" s="21"/>
      <c r="Z257" s="76"/>
      <c r="AA257" s="76"/>
      <c r="AB257" s="76"/>
      <c r="AC257" s="76"/>
    </row>
    <row r="258" spans="1:29">
      <c r="A258" s="38">
        <v>1755</v>
      </c>
      <c r="B258" s="24">
        <f>'Port(Span)'!I260</f>
        <v>0</v>
      </c>
      <c r="C258" s="24">
        <f>'Port(Span)'!M260</f>
        <v>0</v>
      </c>
      <c r="D258" s="24">
        <f>Amazonia!G69</f>
        <v>484.3</v>
      </c>
      <c r="E258" s="24">
        <f>Bahia!H180</f>
        <v>7882.7635128969896</v>
      </c>
      <c r="F258" s="24">
        <f>Pernambuco!$H201</f>
        <v>3374</v>
      </c>
      <c r="G258" s="24">
        <f>'SE Brazil'!H180</f>
        <v>9330.2985456813167</v>
      </c>
      <c r="H258" s="174">
        <v>0</v>
      </c>
      <c r="I258" s="23"/>
      <c r="J258" s="23">
        <v>0</v>
      </c>
      <c r="K258" s="24">
        <f>'Port(Span)'!P260</f>
        <v>1800</v>
      </c>
      <c r="L258" s="35">
        <f t="shared" si="6"/>
        <v>21071.362058578306</v>
      </c>
      <c r="M258" s="21"/>
      <c r="N258" s="24">
        <f>'Port(Span)'!J260</f>
        <v>0</v>
      </c>
      <c r="O258" s="24">
        <f>'Port(Span)'!N260</f>
        <v>0</v>
      </c>
      <c r="P258" s="24">
        <f>Amazonia!D69</f>
        <v>433.36009999999999</v>
      </c>
      <c r="Q258" s="24">
        <f>Bahia!D180</f>
        <v>7111.2547368421037</v>
      </c>
      <c r="R258" s="24">
        <f>Pernambuco!$D201</f>
        <v>3069</v>
      </c>
      <c r="S258" s="24">
        <f>'SE Brazil'!D180</f>
        <v>8258.2472427825342</v>
      </c>
      <c r="T258" s="174">
        <v>0</v>
      </c>
      <c r="U258" s="23"/>
      <c r="V258" s="23">
        <v>0</v>
      </c>
      <c r="W258" s="24">
        <f>'Port(Span)'!Q260</f>
        <v>1634.8</v>
      </c>
      <c r="X258" s="35">
        <f t="shared" si="7"/>
        <v>18871.86207962464</v>
      </c>
      <c r="Y258" s="21"/>
      <c r="Z258" s="76"/>
      <c r="AA258" s="76"/>
      <c r="AB258" s="76"/>
      <c r="AC258" s="76"/>
    </row>
    <row r="259" spans="1:29">
      <c r="A259" s="38">
        <v>1756</v>
      </c>
      <c r="B259" s="24">
        <f>'Port(Span)'!I261</f>
        <v>0</v>
      </c>
      <c r="C259" s="24">
        <f>'Port(Span)'!M261</f>
        <v>0</v>
      </c>
      <c r="D259" s="24">
        <f>Amazonia!G70</f>
        <v>442</v>
      </c>
      <c r="E259" s="24">
        <f>Bahia!H181</f>
        <v>9121.3332635387706</v>
      </c>
      <c r="F259" s="24">
        <f>Pernambuco!$H202</f>
        <v>4085</v>
      </c>
      <c r="G259" s="24">
        <f>'SE Brazil'!H181</f>
        <v>11389.215462436612</v>
      </c>
      <c r="H259" s="174">
        <v>631</v>
      </c>
      <c r="I259" s="23"/>
      <c r="J259" s="23">
        <v>0</v>
      </c>
      <c r="K259" s="24">
        <f>'Port(Span)'!P261</f>
        <v>927.7</v>
      </c>
      <c r="L259" s="35">
        <f t="shared" si="6"/>
        <v>25668.548725975383</v>
      </c>
      <c r="M259" s="21"/>
      <c r="N259" s="24">
        <f>'Port(Span)'!J261</f>
        <v>0</v>
      </c>
      <c r="O259" s="24">
        <f>'Port(Span)'!N261</f>
        <v>0</v>
      </c>
      <c r="P259" s="24">
        <f>Amazonia!D70</f>
        <v>249</v>
      </c>
      <c r="Q259" s="24">
        <f>Bahia!D181</f>
        <v>8370.7692631578939</v>
      </c>
      <c r="R259" s="24">
        <f>Pernambuco!$D202</f>
        <v>3758</v>
      </c>
      <c r="S259" s="24">
        <f>'SE Brazil'!D181</f>
        <v>10080.594605802646</v>
      </c>
      <c r="T259" s="174">
        <v>567.20000000000005</v>
      </c>
      <c r="U259" s="23"/>
      <c r="V259" s="23">
        <v>0</v>
      </c>
      <c r="W259" s="24">
        <f>'Port(Span)'!Q261</f>
        <v>844.5</v>
      </c>
      <c r="X259" s="35">
        <f t="shared" si="7"/>
        <v>23025.56386896054</v>
      </c>
      <c r="Y259" s="21"/>
      <c r="Z259" s="76"/>
      <c r="AA259" s="76"/>
      <c r="AB259" s="76"/>
      <c r="AC259" s="76"/>
    </row>
    <row r="260" spans="1:29">
      <c r="A260" s="38">
        <v>1757</v>
      </c>
      <c r="B260" s="24">
        <f>'Port(Span)'!I262</f>
        <v>0</v>
      </c>
      <c r="C260" s="24">
        <f>'Port(Span)'!M262</f>
        <v>0</v>
      </c>
      <c r="D260" s="24">
        <f>Amazonia!G71</f>
        <v>892</v>
      </c>
      <c r="E260" s="24">
        <f>Bahia!H182</f>
        <v>7557.2418976595673</v>
      </c>
      <c r="F260" s="24">
        <f>Pernambuco!$H203</f>
        <v>2992</v>
      </c>
      <c r="G260" s="24">
        <f>'SE Brazil'!H182</f>
        <v>10352.830594782339</v>
      </c>
      <c r="H260" s="174">
        <v>0</v>
      </c>
      <c r="I260" s="23"/>
      <c r="J260" s="23">
        <v>296.7</v>
      </c>
      <c r="K260" s="24">
        <f>'Port(Span)'!P262</f>
        <v>865.1</v>
      </c>
      <c r="L260" s="35">
        <f t="shared" si="6"/>
        <v>22090.772492441905</v>
      </c>
      <c r="M260" s="21"/>
      <c r="N260" s="24">
        <f>'Port(Span)'!J262</f>
        <v>0</v>
      </c>
      <c r="O260" s="24">
        <f>'Port(Span)'!N262</f>
        <v>0</v>
      </c>
      <c r="P260" s="24">
        <f>Amazonia!D71</f>
        <v>697</v>
      </c>
      <c r="Q260" s="24">
        <f>Bahia!D182</f>
        <v>6860.9263157894738</v>
      </c>
      <c r="R260" s="24">
        <f>Pernambuco!$D203</f>
        <v>2751</v>
      </c>
      <c r="S260" s="24">
        <f>'SE Brazil'!D182</f>
        <v>9163.2903594418476</v>
      </c>
      <c r="T260" s="174">
        <v>0</v>
      </c>
      <c r="U260" s="23"/>
      <c r="V260" s="23">
        <v>277.41450000000003</v>
      </c>
      <c r="W260" s="24">
        <f>'Port(Span)'!Q262</f>
        <v>784.7</v>
      </c>
      <c r="X260" s="35">
        <f t="shared" si="7"/>
        <v>19749.63117523132</v>
      </c>
      <c r="Y260" s="21"/>
      <c r="Z260" s="76"/>
      <c r="AA260" s="76"/>
      <c r="AB260" s="76"/>
      <c r="AC260" s="76"/>
    </row>
    <row r="261" spans="1:29">
      <c r="A261" s="38">
        <v>1758</v>
      </c>
      <c r="B261" s="24">
        <f>'Port(Span)'!I263</f>
        <v>0</v>
      </c>
      <c r="C261" s="24">
        <f>'Port(Span)'!M263</f>
        <v>0</v>
      </c>
      <c r="D261" s="24">
        <f>Amazonia!G72</f>
        <v>1691</v>
      </c>
      <c r="E261" s="24">
        <f>Bahia!H183</f>
        <v>7157.2631578947367</v>
      </c>
      <c r="F261" s="24">
        <f>Pernambuco!$H204</f>
        <v>4725</v>
      </c>
      <c r="G261" s="24">
        <f>'SE Brazil'!H183</f>
        <v>8535.1542402181731</v>
      </c>
      <c r="H261" s="174">
        <v>0</v>
      </c>
      <c r="I261" s="23"/>
      <c r="J261" s="23">
        <v>211.7</v>
      </c>
      <c r="K261" s="24">
        <f>'Port(Span)'!P263</f>
        <v>593.4</v>
      </c>
      <c r="L261" s="35">
        <f t="shared" ref="L261:L292" si="8">SUM(B261:J261)</f>
        <v>22320.11739811291</v>
      </c>
      <c r="M261" s="21"/>
      <c r="N261" s="24">
        <f>'Port(Span)'!J263</f>
        <v>0</v>
      </c>
      <c r="O261" s="24">
        <f>'Port(Span)'!N263</f>
        <v>0</v>
      </c>
      <c r="P261" s="24">
        <f>Amazonia!D72</f>
        <v>1445</v>
      </c>
      <c r="Q261" s="24">
        <f>Bahia!D183</f>
        <v>6508.5631578947387</v>
      </c>
      <c r="R261" s="24">
        <f>Pernambuco!$D204</f>
        <v>4297</v>
      </c>
      <c r="S261" s="24">
        <f>'SE Brazil'!D183</f>
        <v>7554.4650180171056</v>
      </c>
      <c r="T261" s="174">
        <v>0</v>
      </c>
      <c r="U261" s="23"/>
      <c r="V261" s="23">
        <v>193.7055</v>
      </c>
      <c r="W261" s="24">
        <f>'Port(Span)'!Q263</f>
        <v>554.6</v>
      </c>
      <c r="X261" s="35">
        <f t="shared" ref="X261:X292" si="9">SUM(N261:V261)</f>
        <v>19998.733675911844</v>
      </c>
      <c r="Y261" s="21"/>
      <c r="Z261" s="76"/>
      <c r="AA261" s="76"/>
      <c r="AB261" s="76"/>
      <c r="AC261" s="76"/>
    </row>
    <row r="262" spans="1:29">
      <c r="A262" s="38">
        <v>1759</v>
      </c>
      <c r="B262" s="24">
        <f>'Port(Span)'!I264</f>
        <v>0</v>
      </c>
      <c r="C262" s="24">
        <f>'Port(Span)'!M264</f>
        <v>0</v>
      </c>
      <c r="D262" s="24">
        <f>Amazonia!G73</f>
        <v>892</v>
      </c>
      <c r="E262" s="24">
        <f>Bahia!H184</f>
        <v>5685.8030724413693</v>
      </c>
      <c r="F262" s="24">
        <f>Pernambuco!$H205</f>
        <v>2982</v>
      </c>
      <c r="G262" s="24">
        <f>'SE Brazil'!H184</f>
        <v>10372.573564992632</v>
      </c>
      <c r="H262" s="174">
        <v>0</v>
      </c>
      <c r="I262" s="23"/>
      <c r="J262" s="48"/>
      <c r="K262" s="24">
        <f>'Port(Span)'!P264</f>
        <v>1506.6</v>
      </c>
      <c r="L262" s="35">
        <f t="shared" si="8"/>
        <v>19932.376637434001</v>
      </c>
      <c r="M262" s="21"/>
      <c r="N262" s="24">
        <f>'Port(Span)'!J264</f>
        <v>0</v>
      </c>
      <c r="O262" s="24">
        <f>'Port(Span)'!N264</f>
        <v>0</v>
      </c>
      <c r="P262" s="24">
        <f>Amazonia!D73</f>
        <v>710</v>
      </c>
      <c r="Q262" s="24">
        <f>Bahia!D184</f>
        <v>5210.4210526315792</v>
      </c>
      <c r="R262" s="24">
        <f>Pernambuco!$D205</f>
        <v>2818</v>
      </c>
      <c r="S262" s="24">
        <f>'SE Brazil'!D184</f>
        <v>9180.7648623749792</v>
      </c>
      <c r="T262" s="174">
        <v>0</v>
      </c>
      <c r="U262" s="23"/>
      <c r="V262" s="24"/>
      <c r="W262" s="24">
        <f>'Port(Span)'!Q264</f>
        <v>1383.2055</v>
      </c>
      <c r="X262" s="35">
        <f t="shared" si="9"/>
        <v>17919.185915006557</v>
      </c>
      <c r="Y262" s="21"/>
      <c r="Z262" s="76"/>
      <c r="AA262" s="76"/>
      <c r="AB262" s="76"/>
      <c r="AC262" s="76"/>
    </row>
    <row r="263" spans="1:29">
      <c r="A263" s="38">
        <v>1760</v>
      </c>
      <c r="B263" s="24">
        <f>'Port(Span)'!I265</f>
        <v>0</v>
      </c>
      <c r="C263" s="24">
        <f>'Port(Span)'!M265</f>
        <v>106.951871657754</v>
      </c>
      <c r="D263" s="24">
        <f>Amazonia!G74</f>
        <v>519</v>
      </c>
      <c r="E263" s="24">
        <f>Bahia!H185</f>
        <v>7945.0581243554416</v>
      </c>
      <c r="F263" s="24">
        <f>Pernambuco!$H206</f>
        <v>2509</v>
      </c>
      <c r="G263" s="24">
        <f>'SE Brazil'!H185</f>
        <v>7679.8743490004526</v>
      </c>
      <c r="H263" s="174">
        <v>0</v>
      </c>
      <c r="I263" s="23"/>
      <c r="J263" s="48"/>
      <c r="K263" s="24">
        <f>'Port(Span)'!P265</f>
        <v>823.9</v>
      </c>
      <c r="L263" s="35">
        <f t="shared" si="8"/>
        <v>18759.884345013648</v>
      </c>
      <c r="M263" s="21"/>
      <c r="N263" s="24">
        <f>'Port(Span)'!J265</f>
        <v>0</v>
      </c>
      <c r="O263" s="24">
        <f>'Port(Span)'!N265</f>
        <v>100</v>
      </c>
      <c r="P263" s="24">
        <f>Amazonia!D74</f>
        <v>509</v>
      </c>
      <c r="Q263" s="24">
        <f>Bahia!D185</f>
        <v>7288.0363157894726</v>
      </c>
      <c r="R263" s="24">
        <f>Pernambuco!$D206</f>
        <v>2249</v>
      </c>
      <c r="S263" s="24">
        <f>'SE Brazil'!D185</f>
        <v>6797.4567863003003</v>
      </c>
      <c r="T263" s="174">
        <v>0</v>
      </c>
      <c r="U263" s="23"/>
      <c r="V263" s="24"/>
      <c r="W263" s="24">
        <f>'Port(Span)'!Q265</f>
        <v>754.6</v>
      </c>
      <c r="X263" s="35">
        <f t="shared" si="9"/>
        <v>16943.493102089771</v>
      </c>
      <c r="Y263" s="21"/>
      <c r="Z263" s="76"/>
      <c r="AA263" s="76"/>
      <c r="AB263" s="76"/>
      <c r="AC263" s="76"/>
    </row>
    <row r="264" spans="1:29">
      <c r="A264" s="38">
        <v>1761</v>
      </c>
      <c r="B264" s="24">
        <f>'Port(Span)'!I266</f>
        <v>0</v>
      </c>
      <c r="C264" s="24">
        <f>'Port(Span)'!M266</f>
        <v>0</v>
      </c>
      <c r="D264" s="24">
        <f>Amazonia!G75</f>
        <v>930</v>
      </c>
      <c r="E264" s="24">
        <f>Bahia!H186</f>
        <v>7636.4912376109323</v>
      </c>
      <c r="F264" s="24">
        <f>Pernambuco!$H207</f>
        <v>2308</v>
      </c>
      <c r="G264" s="24">
        <f>'SE Brazil'!H186</f>
        <v>10388.899509074603</v>
      </c>
      <c r="H264" s="174">
        <v>0</v>
      </c>
      <c r="I264" s="23"/>
      <c r="J264" s="48"/>
      <c r="K264" s="24">
        <f>'Port(Span)'!P266</f>
        <v>0</v>
      </c>
      <c r="L264" s="35">
        <f t="shared" si="8"/>
        <v>21263.390746685534</v>
      </c>
      <c r="M264" s="21"/>
      <c r="N264" s="24">
        <f>'Port(Span)'!J266</f>
        <v>0</v>
      </c>
      <c r="O264" s="24">
        <f>'Port(Span)'!N266</f>
        <v>0</v>
      </c>
      <c r="P264" s="24">
        <f>Amazonia!D75</f>
        <v>824</v>
      </c>
      <c r="Q264" s="24">
        <f>Bahia!D186</f>
        <v>6976.896842105265</v>
      </c>
      <c r="R264" s="24">
        <f>Pernambuco!$D207</f>
        <v>2123</v>
      </c>
      <c r="S264" s="24">
        <f>'SE Brazil'!D186</f>
        <v>9195.2149554819316</v>
      </c>
      <c r="T264" s="174">
        <v>0</v>
      </c>
      <c r="U264" s="23"/>
      <c r="V264" s="24"/>
      <c r="W264" s="24">
        <f>'Port(Span)'!Q266</f>
        <v>0</v>
      </c>
      <c r="X264" s="35">
        <f t="shared" si="9"/>
        <v>19119.111797587197</v>
      </c>
      <c r="Y264" s="21"/>
      <c r="Z264" s="76"/>
      <c r="AA264" s="76"/>
      <c r="AB264" s="76"/>
      <c r="AC264" s="76"/>
    </row>
    <row r="265" spans="1:29">
      <c r="A265" s="38">
        <v>1762</v>
      </c>
      <c r="B265" s="24">
        <f>'Port(Span)'!I267</f>
        <v>0</v>
      </c>
      <c r="C265" s="24">
        <f>'Port(Span)'!M267</f>
        <v>0</v>
      </c>
      <c r="D265" s="24">
        <f>Amazonia!G76</f>
        <v>2682</v>
      </c>
      <c r="E265" s="24">
        <f>Bahia!H187</f>
        <v>6908.105263157895</v>
      </c>
      <c r="F265" s="24">
        <f>Pernambuco!$H208</f>
        <v>2244</v>
      </c>
      <c r="G265" s="24">
        <f>'SE Brazil'!H187</f>
        <v>8532.8393587658211</v>
      </c>
      <c r="H265" s="174">
        <v>0</v>
      </c>
      <c r="I265" s="23"/>
      <c r="J265" s="48"/>
      <c r="K265" s="24">
        <f>'Port(Span)'!P267</f>
        <v>1190.9000000000001</v>
      </c>
      <c r="L265" s="35">
        <f t="shared" si="8"/>
        <v>20366.944621923714</v>
      </c>
      <c r="M265" s="21"/>
      <c r="N265" s="24">
        <f>'Port(Span)'!J267</f>
        <v>0</v>
      </c>
      <c r="O265" s="24">
        <f>'Port(Span)'!N267</f>
        <v>0</v>
      </c>
      <c r="P265" s="24">
        <f>Amazonia!D76</f>
        <v>2206.2600000000002</v>
      </c>
      <c r="Q265" s="24">
        <f>Bahia!D187</f>
        <v>6337.7294736842114</v>
      </c>
      <c r="R265" s="24">
        <f>Pernambuco!$D208</f>
        <v>2167</v>
      </c>
      <c r="S265" s="24">
        <f>'SE Brazil'!D187</f>
        <v>7552.4161164436282</v>
      </c>
      <c r="T265" s="174">
        <v>0</v>
      </c>
      <c r="U265" s="23"/>
      <c r="V265" s="24"/>
      <c r="W265" s="24">
        <f>'Port(Span)'!Q267</f>
        <v>1014.9</v>
      </c>
      <c r="X265" s="35">
        <f t="shared" si="9"/>
        <v>18263.405590127841</v>
      </c>
      <c r="Y265" s="21"/>
      <c r="Z265" s="76"/>
      <c r="AA265" s="76"/>
      <c r="AB265" s="76"/>
      <c r="AC265" s="76"/>
    </row>
    <row r="266" spans="1:29">
      <c r="A266" s="38">
        <v>1763</v>
      </c>
      <c r="B266" s="24">
        <f>'Port(Span)'!I268</f>
        <v>0</v>
      </c>
      <c r="C266" s="24">
        <f>'Port(Span)'!M268</f>
        <v>0</v>
      </c>
      <c r="D266" s="24">
        <f>Amazonia!G77</f>
        <v>735</v>
      </c>
      <c r="E266" s="24">
        <f>Bahia!H188</f>
        <v>6204.8421052631584</v>
      </c>
      <c r="F266" s="24">
        <f>Pernambuco!$H209</f>
        <v>3800</v>
      </c>
      <c r="G266" s="24">
        <f>'SE Brazil'!H188</f>
        <v>8117.3159553329815</v>
      </c>
      <c r="H266" s="174">
        <v>0</v>
      </c>
      <c r="I266" s="23"/>
      <c r="J266" s="48"/>
      <c r="K266" s="24">
        <f>'Port(Span)'!P268</f>
        <v>870.2</v>
      </c>
      <c r="L266" s="35">
        <f t="shared" si="8"/>
        <v>18857.158060596139</v>
      </c>
      <c r="M266" s="21"/>
      <c r="N266" s="24">
        <f>'Port(Span)'!J268</f>
        <v>0</v>
      </c>
      <c r="O266" s="24">
        <f>'Port(Span)'!N268</f>
        <v>0</v>
      </c>
      <c r="P266" s="24">
        <f>Amazonia!D77</f>
        <v>716</v>
      </c>
      <c r="Q266" s="24">
        <f>Bahia!D188</f>
        <v>5681.5810526315754</v>
      </c>
      <c r="R266" s="24">
        <f>Pernambuco!$D209</f>
        <v>3491</v>
      </c>
      <c r="S266" s="24">
        <f>'SE Brazil'!D188</f>
        <v>7184.6363520652221</v>
      </c>
      <c r="T266" s="174">
        <v>0</v>
      </c>
      <c r="U266" s="23"/>
      <c r="V266" s="24"/>
      <c r="W266" s="24">
        <f>'Port(Span)'!Q268</f>
        <v>412</v>
      </c>
      <c r="X266" s="35">
        <f t="shared" si="9"/>
        <v>17073.217404696799</v>
      </c>
      <c r="Y266" s="21"/>
      <c r="Z266" s="76"/>
      <c r="AA266" s="76"/>
      <c r="AB266" s="76"/>
      <c r="AC266" s="76"/>
    </row>
    <row r="267" spans="1:29">
      <c r="A267" s="38">
        <v>1764</v>
      </c>
      <c r="B267" s="24">
        <f>'Port(Span)'!I269</f>
        <v>0</v>
      </c>
      <c r="C267" s="24">
        <f>'Port(Span)'!M269</f>
        <v>0</v>
      </c>
      <c r="D267" s="24">
        <f>Amazonia!G78</f>
        <v>1737</v>
      </c>
      <c r="E267" s="24">
        <f>Bahia!H189</f>
        <v>3796.0144940241371</v>
      </c>
      <c r="F267" s="24">
        <f>Pernambuco!$H210</f>
        <v>1834</v>
      </c>
      <c r="G267" s="24">
        <f>'SE Brazil'!H189</f>
        <v>9418.1304313945329</v>
      </c>
      <c r="H267" s="174">
        <v>0</v>
      </c>
      <c r="I267" s="23"/>
      <c r="J267" s="48"/>
      <c r="K267" s="24">
        <f>'Port(Span)'!P269</f>
        <v>210.7</v>
      </c>
      <c r="L267" s="35">
        <f t="shared" si="8"/>
        <v>16785.14492541867</v>
      </c>
      <c r="M267" s="21"/>
      <c r="N267" s="24">
        <f>'Port(Span)'!J269</f>
        <v>0</v>
      </c>
      <c r="O267" s="24">
        <f>'Port(Span)'!N269</f>
        <v>0</v>
      </c>
      <c r="P267" s="24">
        <f>Amazonia!D78</f>
        <v>1322</v>
      </c>
      <c r="Q267" s="24">
        <f>Bahia!D189</f>
        <v>3474.6884210526309</v>
      </c>
      <c r="R267" s="24">
        <f>Pernambuco!$D210</f>
        <v>1695</v>
      </c>
      <c r="S267" s="24">
        <f>'SE Brazil'!D189</f>
        <v>8335.9872448273018</v>
      </c>
      <c r="T267" s="174">
        <v>0</v>
      </c>
      <c r="U267" s="23"/>
      <c r="V267" s="24"/>
      <c r="W267" s="24">
        <f>'Port(Span)'!Q269</f>
        <v>188.4</v>
      </c>
      <c r="X267" s="35">
        <f t="shared" si="9"/>
        <v>14827.675665879933</v>
      </c>
      <c r="Y267" s="21"/>
      <c r="Z267" s="76"/>
      <c r="AA267" s="76"/>
      <c r="AB267" s="76"/>
      <c r="AC267" s="76"/>
    </row>
    <row r="268" spans="1:29">
      <c r="A268" s="38">
        <v>1765</v>
      </c>
      <c r="B268" s="24">
        <f>'Port(Span)'!I270</f>
        <v>0</v>
      </c>
      <c r="C268" s="24">
        <f>'Port(Span)'!M270</f>
        <v>0</v>
      </c>
      <c r="D268" s="24">
        <f>Amazonia!G79</f>
        <v>1802</v>
      </c>
      <c r="E268" s="24">
        <f>Bahia!H190</f>
        <v>7124.3517008782255</v>
      </c>
      <c r="F268" s="24">
        <f>Pernambuco!$H211</f>
        <v>3533</v>
      </c>
      <c r="G268" s="24">
        <f>'SE Brazil'!H190</f>
        <v>13787.169098406323</v>
      </c>
      <c r="H268" s="174">
        <v>0</v>
      </c>
      <c r="I268" s="23"/>
      <c r="J268" s="48"/>
      <c r="K268" s="24">
        <f>'Port(Span)'!P270</f>
        <v>296.7</v>
      </c>
      <c r="L268" s="35">
        <f t="shared" si="8"/>
        <v>26246.520799284546</v>
      </c>
      <c r="M268" s="21"/>
      <c r="N268" s="24">
        <f>'Port(Span)'!J270</f>
        <v>0</v>
      </c>
      <c r="O268" s="24">
        <f>'Port(Span)'!N270</f>
        <v>0</v>
      </c>
      <c r="P268" s="24">
        <f>Amazonia!D79</f>
        <v>1692</v>
      </c>
      <c r="Q268" s="24">
        <f>Bahia!D190</f>
        <v>6558.6894736842096</v>
      </c>
      <c r="R268" s="24">
        <f>Pernambuco!$D211</f>
        <v>3241</v>
      </c>
      <c r="S268" s="24">
        <f>'SE Brazil'!D190</f>
        <v>12203.023368999437</v>
      </c>
      <c r="T268" s="174">
        <v>0</v>
      </c>
      <c r="U268" s="23"/>
      <c r="V268" s="24"/>
      <c r="W268" s="24">
        <f>'Port(Span)'!Q270</f>
        <v>277.3</v>
      </c>
      <c r="X268" s="35">
        <f t="shared" si="9"/>
        <v>23694.712842683646</v>
      </c>
      <c r="Y268" s="21"/>
      <c r="Z268" s="76"/>
      <c r="AA268" s="76"/>
      <c r="AB268" s="76"/>
      <c r="AC268" s="76"/>
    </row>
    <row r="269" spans="1:29">
      <c r="A269" s="38">
        <v>1766</v>
      </c>
      <c r="B269" s="24">
        <f>'Port(Span)'!I271</f>
        <v>0</v>
      </c>
      <c r="C269" s="24">
        <f>'Port(Span)'!M271</f>
        <v>0</v>
      </c>
      <c r="D269" s="24">
        <f>Amazonia!G80</f>
        <v>1048.5</v>
      </c>
      <c r="E269" s="24">
        <f>Bahia!H191</f>
        <v>10806.486906107835</v>
      </c>
      <c r="F269" s="24">
        <f>Pernambuco!$H212</f>
        <v>3322</v>
      </c>
      <c r="G269" s="24">
        <f>'SE Brazil'!H191</f>
        <v>8847.3214667934972</v>
      </c>
      <c r="H269" s="174">
        <v>0</v>
      </c>
      <c r="I269" s="23"/>
      <c r="J269" s="48"/>
      <c r="K269" s="24">
        <f>'Port(Span)'!P271</f>
        <v>421.4</v>
      </c>
      <c r="L269" s="35">
        <f t="shared" si="8"/>
        <v>24024.308372901331</v>
      </c>
      <c r="M269" s="21"/>
      <c r="N269" s="24">
        <f>'Port(Span)'!J271</f>
        <v>0</v>
      </c>
      <c r="O269" s="24">
        <f>'Port(Span)'!N271</f>
        <v>0</v>
      </c>
      <c r="P269" s="24">
        <f>Amazonia!D80</f>
        <v>947.63450000000012</v>
      </c>
      <c r="Q269" s="24">
        <f>Bahia!D191</f>
        <v>9872.6326315789483</v>
      </c>
      <c r="R269" s="24">
        <f>Pernambuco!$D212</f>
        <v>3070</v>
      </c>
      <c r="S269" s="24">
        <f>'SE Brazil'!D191</f>
        <v>7830.7642302589247</v>
      </c>
      <c r="T269" s="174">
        <v>0</v>
      </c>
      <c r="U269" s="23"/>
      <c r="V269" s="24"/>
      <c r="W269" s="24">
        <f>'Port(Span)'!Q271</f>
        <v>376.8</v>
      </c>
      <c r="X269" s="35">
        <f t="shared" si="9"/>
        <v>21721.031361837871</v>
      </c>
      <c r="Y269" s="21"/>
      <c r="Z269" s="76"/>
      <c r="AA269" s="76"/>
      <c r="AB269" s="76"/>
      <c r="AC269" s="76"/>
    </row>
    <row r="270" spans="1:29">
      <c r="A270" s="38">
        <v>1767</v>
      </c>
      <c r="B270" s="24">
        <f>'Port(Span)'!I272</f>
        <v>0</v>
      </c>
      <c r="C270" s="24">
        <f>'Port(Span)'!M272</f>
        <v>0</v>
      </c>
      <c r="D270" s="24">
        <f>Amazonia!G81</f>
        <v>1518</v>
      </c>
      <c r="E270" s="24">
        <f>Bahia!H192</f>
        <v>8121.8606731639202</v>
      </c>
      <c r="F270" s="24">
        <f>Pernambuco!$H213</f>
        <v>3745</v>
      </c>
      <c r="G270" s="24">
        <f>'SE Brazil'!H192</f>
        <v>10129.36430354774</v>
      </c>
      <c r="H270" s="174">
        <v>0</v>
      </c>
      <c r="I270" s="23"/>
      <c r="J270" s="48"/>
      <c r="K270" s="24">
        <f>'Port(Span)'!P272</f>
        <v>1720.9</v>
      </c>
      <c r="L270" s="35">
        <f t="shared" si="8"/>
        <v>23514.224976711659</v>
      </c>
      <c r="M270" s="21"/>
      <c r="N270" s="24">
        <f>'Port(Span)'!J272</f>
        <v>0</v>
      </c>
      <c r="O270" s="24">
        <f>'Port(Span)'!N272</f>
        <v>0</v>
      </c>
      <c r="P270" s="24">
        <f>Amazonia!D81</f>
        <v>1340.5980000000002</v>
      </c>
      <c r="Q270" s="24">
        <f>Bahia!D192</f>
        <v>7446.6105263157897</v>
      </c>
      <c r="R270" s="24">
        <f>Pernambuco!$D213</f>
        <v>3462</v>
      </c>
      <c r="S270" s="24">
        <f>'SE Brazil'!D192</f>
        <v>8965.5003450701042</v>
      </c>
      <c r="T270" s="174">
        <v>0</v>
      </c>
      <c r="U270" s="23"/>
      <c r="V270" s="24"/>
      <c r="W270" s="24">
        <f>'Port(Span)'!Q272</f>
        <v>1576.84</v>
      </c>
      <c r="X270" s="35">
        <f t="shared" si="9"/>
        <v>21214.708871385894</v>
      </c>
      <c r="Y270" s="21"/>
      <c r="Z270" s="76"/>
      <c r="AA270" s="76"/>
      <c r="AB270" s="76"/>
      <c r="AC270" s="76"/>
    </row>
    <row r="271" spans="1:29">
      <c r="A271" s="38">
        <v>1768</v>
      </c>
      <c r="B271" s="24">
        <f>'Port(Span)'!I273</f>
        <v>0</v>
      </c>
      <c r="C271" s="24">
        <f>'Port(Span)'!M273</f>
        <v>0</v>
      </c>
      <c r="D271" s="24">
        <f>Amazonia!G82</f>
        <v>1324</v>
      </c>
      <c r="E271" s="24">
        <f>Bahia!H193</f>
        <v>8230.7672091354689</v>
      </c>
      <c r="F271" s="24">
        <f>Pernambuco!$H214</f>
        <v>4009</v>
      </c>
      <c r="G271" s="24">
        <f>'SE Brazil'!H193</f>
        <v>7474.7988631880025</v>
      </c>
      <c r="H271" s="174">
        <v>0</v>
      </c>
      <c r="I271" s="23"/>
      <c r="J271" s="48"/>
      <c r="K271" s="24">
        <f>'Port(Span)'!P273</f>
        <v>2093.6</v>
      </c>
      <c r="L271" s="35">
        <f t="shared" si="8"/>
        <v>21038.566072323472</v>
      </c>
      <c r="M271" s="21"/>
      <c r="N271" s="24">
        <f>'Port(Span)'!J273</f>
        <v>0</v>
      </c>
      <c r="O271" s="24">
        <f>'Port(Span)'!N273</f>
        <v>0</v>
      </c>
      <c r="P271" s="24">
        <f>Amazonia!D82</f>
        <v>1154</v>
      </c>
      <c r="Q271" s="24">
        <f>Bahia!D193</f>
        <v>7600.105263157895</v>
      </c>
      <c r="R271" s="24">
        <f>Pernambuco!$D214</f>
        <v>3684</v>
      </c>
      <c r="S271" s="24">
        <f>'SE Brazil'!D193</f>
        <v>6615.9444738077009</v>
      </c>
      <c r="T271" s="174">
        <v>0</v>
      </c>
      <c r="U271" s="23"/>
      <c r="V271" s="24"/>
      <c r="W271" s="24">
        <f>'Port(Span)'!Q273</f>
        <v>1906.3</v>
      </c>
      <c r="X271" s="35">
        <f t="shared" si="9"/>
        <v>19054.049736965597</v>
      </c>
      <c r="Y271" s="21"/>
      <c r="Z271" s="76"/>
      <c r="AA271" s="76"/>
      <c r="AB271" s="76"/>
      <c r="AC271" s="76"/>
    </row>
    <row r="272" spans="1:29">
      <c r="A272" s="38">
        <v>1769</v>
      </c>
      <c r="B272" s="24">
        <f>'Port(Span)'!I274</f>
        <v>0</v>
      </c>
      <c r="C272" s="24">
        <f>'Port(Span)'!M274</f>
        <v>0</v>
      </c>
      <c r="D272" s="24">
        <f>Amazonia!G83</f>
        <v>812</v>
      </c>
      <c r="E272" s="24">
        <f>Bahia!H194</f>
        <v>8232.6585983675759</v>
      </c>
      <c r="F272" s="24">
        <f>Pernambuco!$H215</f>
        <v>1119</v>
      </c>
      <c r="G272" s="24">
        <f>'SE Brazil'!H194</f>
        <v>9173.4735857684154</v>
      </c>
      <c r="H272" s="174">
        <v>0</v>
      </c>
      <c r="I272" s="23"/>
      <c r="J272" s="48"/>
      <c r="K272" s="24">
        <f>'Port(Span)'!P274</f>
        <v>296.7</v>
      </c>
      <c r="L272" s="35">
        <f t="shared" si="8"/>
        <v>19337.13218413599</v>
      </c>
      <c r="M272" s="21"/>
      <c r="N272" s="24">
        <f>'Port(Span)'!J274</f>
        <v>0</v>
      </c>
      <c r="O272" s="24">
        <f>'Port(Span)'!N274</f>
        <v>0</v>
      </c>
      <c r="P272" s="24">
        <f>Amazonia!D83</f>
        <v>764</v>
      </c>
      <c r="Q272" s="24">
        <f>Bahia!D194</f>
        <v>7658.3047368421039</v>
      </c>
      <c r="R272" s="24">
        <f>Pernambuco!$D215</f>
        <v>1047</v>
      </c>
      <c r="S272" s="24">
        <f>'SE Brazil'!D194</f>
        <v>8119.4414707636242</v>
      </c>
      <c r="T272" s="174">
        <v>0</v>
      </c>
      <c r="U272" s="23"/>
      <c r="V272" s="24"/>
      <c r="W272" s="24">
        <f>'Port(Span)'!Q274</f>
        <v>277.3</v>
      </c>
      <c r="X272" s="35">
        <f t="shared" si="9"/>
        <v>17588.746207605727</v>
      </c>
      <c r="Y272" s="21"/>
      <c r="Z272" s="76"/>
      <c r="AA272" s="76"/>
      <c r="AB272" s="76"/>
      <c r="AC272" s="76"/>
    </row>
    <row r="273" spans="1:29">
      <c r="A273" s="38">
        <v>1770</v>
      </c>
      <c r="B273" s="24">
        <f>'Port(Span)'!I275</f>
        <v>0</v>
      </c>
      <c r="C273" s="24">
        <f>'Port(Span)'!M275</f>
        <v>0</v>
      </c>
      <c r="D273" s="24">
        <f>Amazonia!G84</f>
        <v>1249.6384872080091</v>
      </c>
      <c r="E273" s="24">
        <f>Bahia!H195</f>
        <v>5472.7368421052633</v>
      </c>
      <c r="F273" s="24">
        <f>Pernambuco!$H216</f>
        <v>3000</v>
      </c>
      <c r="G273" s="24">
        <f>'SE Brazil'!H195</f>
        <v>9498.1388614657972</v>
      </c>
      <c r="H273" s="174">
        <v>386</v>
      </c>
      <c r="I273" s="23"/>
      <c r="J273" s="48"/>
      <c r="K273" s="24">
        <f>'Port(Span)'!P275</f>
        <v>908.9</v>
      </c>
      <c r="L273" s="35">
        <f t="shared" si="8"/>
        <v>19606.514190779068</v>
      </c>
      <c r="M273" s="21"/>
      <c r="N273" s="24">
        <f>'Port(Span)'!J275</f>
        <v>0</v>
      </c>
      <c r="O273" s="24">
        <f>'Port(Span)'!N275</f>
        <v>0</v>
      </c>
      <c r="P273" s="24">
        <f>Amazonia!D84</f>
        <v>1177</v>
      </c>
      <c r="Q273" s="24">
        <f>Bahia!D195</f>
        <v>5035.7157894736847</v>
      </c>
      <c r="R273" s="24">
        <f>Pernambuco!$D216</f>
        <v>2803</v>
      </c>
      <c r="S273" s="24">
        <f>'SE Brazil'!D195</f>
        <v>8406.8027062833771</v>
      </c>
      <c r="T273" s="174">
        <v>351.3</v>
      </c>
      <c r="U273" s="23"/>
      <c r="V273" s="24"/>
      <c r="W273" s="24">
        <f>'Port(Span)'!Q275</f>
        <v>838.2</v>
      </c>
      <c r="X273" s="35">
        <f t="shared" si="9"/>
        <v>17773.818495757059</v>
      </c>
      <c r="Y273" s="21"/>
      <c r="Z273" s="76"/>
      <c r="AA273" s="76"/>
      <c r="AB273" s="76"/>
      <c r="AC273" s="76"/>
    </row>
    <row r="274" spans="1:29">
      <c r="A274" s="38">
        <v>1771</v>
      </c>
      <c r="B274" s="24">
        <f>'Port(Span)'!I276</f>
        <v>0</v>
      </c>
      <c r="C274" s="24">
        <f>'Port(Span)'!M276</f>
        <v>0</v>
      </c>
      <c r="D274" s="24">
        <f>Amazonia!G85</f>
        <v>1078</v>
      </c>
      <c r="E274" s="24">
        <f>Bahia!H196</f>
        <v>7411.4247115114003</v>
      </c>
      <c r="F274" s="24">
        <f>Pernambuco!$H217</f>
        <v>1835</v>
      </c>
      <c r="G274" s="24">
        <f>'SE Brazil'!H196</f>
        <v>8864.8671455842104</v>
      </c>
      <c r="H274" s="174">
        <v>0</v>
      </c>
      <c r="I274" s="23"/>
      <c r="J274" s="48"/>
      <c r="K274" s="24">
        <f>'Port(Span)'!P276</f>
        <v>0</v>
      </c>
      <c r="L274" s="35">
        <f t="shared" si="8"/>
        <v>19189.29185709561</v>
      </c>
      <c r="M274" s="21"/>
      <c r="N274" s="24">
        <f>'Port(Span)'!J276</f>
        <v>0</v>
      </c>
      <c r="O274" s="24">
        <f>'Port(Span)'!N276</f>
        <v>0</v>
      </c>
      <c r="P274" s="24">
        <f>Amazonia!D85</f>
        <v>1011</v>
      </c>
      <c r="Q274" s="24">
        <f>Bahia!D196</f>
        <v>6839.4852631578933</v>
      </c>
      <c r="R274" s="24">
        <f>Pernambuco!$D217</f>
        <v>1687</v>
      </c>
      <c r="S274" s="24">
        <f>'SE Brazil'!D196</f>
        <v>7846.2939105565847</v>
      </c>
      <c r="T274" s="174">
        <v>0</v>
      </c>
      <c r="U274" s="23"/>
      <c r="V274" s="24"/>
      <c r="W274" s="24">
        <f>'Port(Span)'!Q276</f>
        <v>0</v>
      </c>
      <c r="X274" s="35">
        <f t="shared" si="9"/>
        <v>17383.77917371448</v>
      </c>
      <c r="Y274" s="21"/>
      <c r="Z274" s="76"/>
      <c r="AA274" s="76"/>
      <c r="AB274" s="76"/>
      <c r="AC274" s="76"/>
    </row>
    <row r="275" spans="1:29">
      <c r="A275" s="38">
        <v>1772</v>
      </c>
      <c r="B275" s="24">
        <f>'Port(Span)'!I277</f>
        <v>0</v>
      </c>
      <c r="C275" s="24">
        <f>'Port(Span)'!M277</f>
        <v>0</v>
      </c>
      <c r="D275" s="24">
        <f>Amazonia!G86</f>
        <v>1243</v>
      </c>
      <c r="E275" s="24">
        <f>Bahia!H197</f>
        <v>4620.9457878358544</v>
      </c>
      <c r="F275" s="24">
        <f>Pernambuco!$H218</f>
        <v>3210</v>
      </c>
      <c r="G275" s="24">
        <f>'SE Brazil'!H197</f>
        <v>11249.509526497688</v>
      </c>
      <c r="H275" s="174">
        <v>210.7</v>
      </c>
      <c r="I275" s="23"/>
      <c r="J275" s="48"/>
      <c r="K275" s="24">
        <f>'Port(Span)'!P277</f>
        <v>386</v>
      </c>
      <c r="L275" s="35">
        <f t="shared" si="8"/>
        <v>20534.155314333544</v>
      </c>
      <c r="M275" s="21"/>
      <c r="N275" s="24">
        <f>'Port(Span)'!J277</f>
        <v>0</v>
      </c>
      <c r="O275" s="24">
        <f>'Port(Span)'!N277</f>
        <v>0</v>
      </c>
      <c r="P275" s="24">
        <f>Amazonia!D86</f>
        <v>1164</v>
      </c>
      <c r="Q275" s="24">
        <f>Bahia!D197</f>
        <v>4311.3684210526317</v>
      </c>
      <c r="R275" s="24">
        <f>Pernambuco!$D218</f>
        <v>3015</v>
      </c>
      <c r="S275" s="24">
        <f>'SE Brazil'!D197</f>
        <v>9956.9408819031032</v>
      </c>
      <c r="T275" s="174">
        <v>188.4</v>
      </c>
      <c r="U275" s="23"/>
      <c r="V275" s="24"/>
      <c r="W275" s="24">
        <f>'Port(Span)'!Q277</f>
        <v>351.3</v>
      </c>
      <c r="X275" s="35">
        <f t="shared" si="9"/>
        <v>18635.709302955736</v>
      </c>
      <c r="Y275" s="21"/>
      <c r="Z275" s="76"/>
      <c r="AA275" s="76"/>
      <c r="AB275" s="76"/>
      <c r="AC275" s="76"/>
    </row>
    <row r="276" spans="1:29">
      <c r="A276" s="38">
        <v>1773</v>
      </c>
      <c r="B276" s="24">
        <f>'Port(Span)'!I278</f>
        <v>0</v>
      </c>
      <c r="C276" s="24">
        <f>'Port(Span)'!M278</f>
        <v>0</v>
      </c>
      <c r="D276" s="24">
        <f>Amazonia!G87</f>
        <v>1016</v>
      </c>
      <c r="E276" s="24">
        <f>Bahia!H198</f>
        <v>6552.5947802525425</v>
      </c>
      <c r="F276" s="24">
        <f>Pernambuco!$H219</f>
        <v>1826</v>
      </c>
      <c r="G276" s="24">
        <f>'SE Brazil'!H198</f>
        <v>10574.981619912016</v>
      </c>
      <c r="H276" s="174">
        <v>0</v>
      </c>
      <c r="I276" s="23"/>
      <c r="J276" s="48"/>
      <c r="K276" s="24">
        <f>'Port(Span)'!P278</f>
        <v>0</v>
      </c>
      <c r="L276" s="35">
        <f t="shared" si="8"/>
        <v>19969.576400164558</v>
      </c>
      <c r="M276" s="21"/>
      <c r="N276" s="24">
        <f>'Port(Span)'!J278</f>
        <v>0</v>
      </c>
      <c r="O276" s="24">
        <f>'Port(Span)'!N278</f>
        <v>0</v>
      </c>
      <c r="P276" s="24">
        <f>Amazonia!D87</f>
        <v>979</v>
      </c>
      <c r="Q276" s="24">
        <f>Bahia!D198</f>
        <v>6092.2368421052633</v>
      </c>
      <c r="R276" s="24">
        <f>Pernambuco!$D219</f>
        <v>1707</v>
      </c>
      <c r="S276" s="24">
        <f>'SE Brazil'!D198</f>
        <v>9359.9162317841256</v>
      </c>
      <c r="T276" s="174">
        <v>0</v>
      </c>
      <c r="U276" s="23"/>
      <c r="V276" s="24"/>
      <c r="W276" s="24">
        <f>'Port(Span)'!Q278</f>
        <v>0</v>
      </c>
      <c r="X276" s="35">
        <f t="shared" si="9"/>
        <v>18138.153073889389</v>
      </c>
      <c r="Y276" s="21"/>
      <c r="Z276" s="76"/>
      <c r="AA276" s="76"/>
      <c r="AB276" s="76"/>
      <c r="AC276" s="76"/>
    </row>
    <row r="277" spans="1:29">
      <c r="A277" s="38">
        <v>1774</v>
      </c>
      <c r="B277" s="24">
        <f>'Port(Span)'!I279</f>
        <v>0</v>
      </c>
      <c r="C277" s="24">
        <f>'Port(Span)'!M279</f>
        <v>0</v>
      </c>
      <c r="D277" s="24">
        <f>Amazonia!G88</f>
        <v>975</v>
      </c>
      <c r="E277" s="24">
        <f>Bahia!H199</f>
        <v>8767.9383921600402</v>
      </c>
      <c r="F277" s="24">
        <f>Pernambuco!$H220</f>
        <v>3234</v>
      </c>
      <c r="G277" s="24">
        <f>'SE Brazil'!H199</f>
        <v>6992.4113790828551</v>
      </c>
      <c r="H277" s="174">
        <v>0</v>
      </c>
      <c r="I277" s="23"/>
      <c r="J277" s="48"/>
      <c r="K277" s="24">
        <f>'Port(Span)'!P279</f>
        <v>1186.8</v>
      </c>
      <c r="L277" s="35">
        <f t="shared" si="8"/>
        <v>19969.349771242894</v>
      </c>
      <c r="M277" s="21"/>
      <c r="N277" s="24">
        <f>'Port(Span)'!J279</f>
        <v>0</v>
      </c>
      <c r="O277" s="24">
        <f>'Port(Span)'!N279</f>
        <v>0</v>
      </c>
      <c r="P277" s="24">
        <f>Amazonia!D88</f>
        <v>927</v>
      </c>
      <c r="Q277" s="24">
        <f>Bahia!D199</f>
        <v>8150.7368421052633</v>
      </c>
      <c r="R277" s="24">
        <f>Pernambuco!$D220</f>
        <v>3007</v>
      </c>
      <c r="S277" s="24">
        <f>'SE Brazil'!D199</f>
        <v>6188.9833116262353</v>
      </c>
      <c r="T277" s="174">
        <v>0</v>
      </c>
      <c r="U277" s="23"/>
      <c r="V277" s="24"/>
      <c r="W277" s="24">
        <f>'Port(Span)'!Q279</f>
        <v>1109.2</v>
      </c>
      <c r="X277" s="35">
        <f t="shared" si="9"/>
        <v>18273.720153731498</v>
      </c>
      <c r="Y277" s="21"/>
      <c r="Z277" s="76"/>
      <c r="AA277" s="76"/>
      <c r="AB277" s="76"/>
      <c r="AC277" s="76"/>
    </row>
    <row r="278" spans="1:29">
      <c r="A278" s="38">
        <v>1775</v>
      </c>
      <c r="B278" s="24">
        <f>'Port(Span)'!I280</f>
        <v>0</v>
      </c>
      <c r="C278" s="24">
        <f>'Port(Span)'!M280</f>
        <v>0</v>
      </c>
      <c r="D278" s="24">
        <f>Amazonia!G89</f>
        <v>1256.2</v>
      </c>
      <c r="E278" s="24">
        <f>Bahia!H200</f>
        <v>9809.9737280432582</v>
      </c>
      <c r="F278" s="24">
        <f>Pernambuco!$H221</f>
        <v>3134</v>
      </c>
      <c r="G278" s="24">
        <f>'SE Brazil'!H200</f>
        <v>6244.5724417338279</v>
      </c>
      <c r="H278" s="174">
        <v>0</v>
      </c>
      <c r="I278" s="23"/>
      <c r="J278" s="48"/>
      <c r="K278" s="24">
        <f>'Port(Span)'!P280</f>
        <v>386</v>
      </c>
      <c r="L278" s="35">
        <f t="shared" si="8"/>
        <v>20444.746169777085</v>
      </c>
      <c r="M278" s="21"/>
      <c r="N278" s="24">
        <f>'Port(Span)'!J280</f>
        <v>0</v>
      </c>
      <c r="O278" s="24">
        <f>'Port(Span)'!N280</f>
        <v>0</v>
      </c>
      <c r="P278" s="24">
        <f>Amazonia!D89</f>
        <v>1143</v>
      </c>
      <c r="Q278" s="24">
        <f>Bahia!D200</f>
        <v>9281.8736842105282</v>
      </c>
      <c r="R278" s="24">
        <f>Pernambuco!$D221</f>
        <v>2865</v>
      </c>
      <c r="S278" s="24">
        <f>'SE Brazil'!D200</f>
        <v>5527.0710681786113</v>
      </c>
      <c r="T278" s="174">
        <v>0</v>
      </c>
      <c r="U278" s="23"/>
      <c r="V278" s="24"/>
      <c r="W278" s="24">
        <f>'Port(Span)'!Q280</f>
        <v>351.3</v>
      </c>
      <c r="X278" s="35">
        <f t="shared" si="9"/>
        <v>18816.944752389139</v>
      </c>
      <c r="Y278" s="21"/>
      <c r="Z278" s="76"/>
      <c r="AA278" s="76"/>
      <c r="AB278" s="76"/>
      <c r="AC278" s="76"/>
    </row>
    <row r="279" spans="1:29">
      <c r="A279" s="38">
        <v>1776</v>
      </c>
      <c r="B279" s="24">
        <f>'Port(Span)'!I281</f>
        <v>0</v>
      </c>
      <c r="C279" s="24">
        <f>'Port(Span)'!M281</f>
        <v>0</v>
      </c>
      <c r="D279" s="24">
        <f>Amazonia!G90</f>
        <v>2207.4502164502164</v>
      </c>
      <c r="E279" s="24">
        <f>Bahia!H201</f>
        <v>10004.86126826259</v>
      </c>
      <c r="F279" s="24">
        <f>Pernambuco!$H222</f>
        <v>2110</v>
      </c>
      <c r="G279" s="24">
        <f>'SE Brazil'!H201</f>
        <v>6165.3010312276792</v>
      </c>
      <c r="H279" s="174">
        <v>0</v>
      </c>
      <c r="I279" s="23"/>
      <c r="J279" s="48"/>
      <c r="K279" s="24">
        <f>'Port(Span)'!P281</f>
        <v>200</v>
      </c>
      <c r="L279" s="35">
        <f t="shared" si="8"/>
        <v>20487.612515940484</v>
      </c>
      <c r="M279" s="21"/>
      <c r="N279" s="24">
        <f>'Port(Span)'!J281</f>
        <v>0</v>
      </c>
      <c r="O279" s="24">
        <f>'Port(Span)'!N281</f>
        <v>0</v>
      </c>
      <c r="P279" s="24">
        <f>Amazonia!D90</f>
        <v>2068</v>
      </c>
      <c r="Q279" s="24">
        <f>Bahia!D201</f>
        <v>9370.1113684210541</v>
      </c>
      <c r="R279" s="24">
        <f>Pernambuco!$D222</f>
        <v>1854</v>
      </c>
      <c r="S279" s="24">
        <f>'SE Brazil'!D201</f>
        <v>5677.6257196575698</v>
      </c>
      <c r="T279" s="174">
        <v>0</v>
      </c>
      <c r="U279" s="23"/>
      <c r="V279" s="24"/>
      <c r="W279" s="24">
        <f>'Port(Span)'!Q281</f>
        <v>183.2</v>
      </c>
      <c r="X279" s="35">
        <f t="shared" si="9"/>
        <v>18969.737088078626</v>
      </c>
      <c r="Y279" s="21"/>
      <c r="Z279" s="76"/>
      <c r="AA279" s="76"/>
      <c r="AB279" s="76"/>
      <c r="AC279" s="76"/>
    </row>
    <row r="280" spans="1:29">
      <c r="A280" s="38">
        <v>1777</v>
      </c>
      <c r="B280" s="24">
        <f>'Port(Span)'!I282</f>
        <v>0</v>
      </c>
      <c r="C280" s="24">
        <f>'Port(Span)'!M282</f>
        <v>0</v>
      </c>
      <c r="D280" s="24">
        <f>Amazonia!G91</f>
        <v>1215.2</v>
      </c>
      <c r="E280" s="24">
        <f>Bahia!H202</f>
        <v>4050.1631245131862</v>
      </c>
      <c r="F280" s="24">
        <f>Pernambuco!$H223</f>
        <v>2016</v>
      </c>
      <c r="G280" s="24">
        <f>'SE Brazil'!H202</f>
        <v>8151.8383973108421</v>
      </c>
      <c r="H280" s="174">
        <v>0</v>
      </c>
      <c r="I280" s="23"/>
      <c r="J280" s="48"/>
      <c r="K280" s="24">
        <f>'Port(Span)'!P282</f>
        <v>0</v>
      </c>
      <c r="L280" s="35">
        <f t="shared" si="8"/>
        <v>15433.201521824029</v>
      </c>
      <c r="M280" s="21"/>
      <c r="N280" s="24">
        <f>'Port(Span)'!J282</f>
        <v>0</v>
      </c>
      <c r="O280" s="24">
        <f>'Port(Span)'!N282</f>
        <v>0</v>
      </c>
      <c r="P280" s="24">
        <f>Amazonia!D91</f>
        <v>1154.5311999999999</v>
      </c>
      <c r="Q280" s="24">
        <f>Bahia!D202</f>
        <v>3742.6315789473688</v>
      </c>
      <c r="R280" s="24">
        <f>Pernambuco!$D223</f>
        <v>1836</v>
      </c>
      <c r="S280" s="24">
        <f>'SE Brazil'!D202</f>
        <v>7507.0279800835551</v>
      </c>
      <c r="T280" s="174">
        <v>0</v>
      </c>
      <c r="U280" s="23"/>
      <c r="V280" s="24"/>
      <c r="W280" s="24">
        <f>'Port(Span)'!Q282</f>
        <v>0</v>
      </c>
      <c r="X280" s="35">
        <f t="shared" si="9"/>
        <v>14240.190759030924</v>
      </c>
      <c r="Y280" s="21"/>
      <c r="Z280" s="76"/>
      <c r="AA280" s="76"/>
      <c r="AB280" s="76"/>
      <c r="AC280" s="76"/>
    </row>
    <row r="281" spans="1:29">
      <c r="A281" s="38">
        <v>1778</v>
      </c>
      <c r="B281" s="24">
        <f>'Port(Span)'!I283</f>
        <v>0</v>
      </c>
      <c r="C281" s="24">
        <f>'Port(Span)'!M283</f>
        <v>0</v>
      </c>
      <c r="D281" s="24">
        <f>Amazonia!G92</f>
        <v>2752.7974025974017</v>
      </c>
      <c r="E281" s="24">
        <f>Bahia!H203</f>
        <v>8900.6911249212571</v>
      </c>
      <c r="F281" s="24">
        <f>Pernambuco!$H224</f>
        <v>1621</v>
      </c>
      <c r="G281" s="24">
        <f>'SE Brazil'!H203</f>
        <v>10162.701248254642</v>
      </c>
      <c r="H281" s="174">
        <v>0</v>
      </c>
      <c r="I281" s="23"/>
      <c r="J281" s="48"/>
      <c r="K281" s="24">
        <f>'Port(Span)'!P283</f>
        <v>353.2</v>
      </c>
      <c r="L281" s="35">
        <f t="shared" si="8"/>
        <v>23437.189775773302</v>
      </c>
      <c r="M281" s="21"/>
      <c r="N281" s="24">
        <f>'Port(Span)'!J283</f>
        <v>0</v>
      </c>
      <c r="O281" s="24">
        <f>'Port(Span)'!N283</f>
        <v>0</v>
      </c>
      <c r="P281" s="24">
        <f>Amazonia!D92</f>
        <v>2548.5</v>
      </c>
      <c r="Q281" s="24">
        <f>Bahia!D203</f>
        <v>8383.0526315789466</v>
      </c>
      <c r="R281" s="24">
        <f>Pernambuco!$D224</f>
        <v>1516</v>
      </c>
      <c r="S281" s="24">
        <f>'SE Brazil'!D203</f>
        <v>9358.8315795177004</v>
      </c>
      <c r="T281" s="174">
        <v>0</v>
      </c>
      <c r="U281" s="23"/>
      <c r="V281" s="24"/>
      <c r="W281" s="24">
        <f>'Port(Span)'!Q283</f>
        <v>323.5</v>
      </c>
      <c r="X281" s="35">
        <f t="shared" si="9"/>
        <v>21806.384211096647</v>
      </c>
      <c r="Y281" s="21"/>
      <c r="Z281" s="76"/>
      <c r="AA281" s="76"/>
      <c r="AB281" s="76"/>
      <c r="AC281" s="76"/>
    </row>
    <row r="282" spans="1:29">
      <c r="A282" s="38">
        <v>1779</v>
      </c>
      <c r="B282" s="24">
        <f>'Port(Span)'!I284</f>
        <v>0</v>
      </c>
      <c r="C282" s="24">
        <f>'Port(Span)'!M284</f>
        <v>0</v>
      </c>
      <c r="D282" s="24">
        <f>Amazonia!G93</f>
        <v>1750.7398410999292</v>
      </c>
      <c r="E282" s="24">
        <f>Bahia!H204</f>
        <v>7586.4679652087907</v>
      </c>
      <c r="F282" s="24">
        <f>Pernambuco!$H225</f>
        <v>1977</v>
      </c>
      <c r="G282" s="24">
        <f>'SE Brazil'!H204</f>
        <v>10585.255384734857</v>
      </c>
      <c r="H282" s="174">
        <v>0</v>
      </c>
      <c r="I282" s="23"/>
      <c r="J282" s="48"/>
      <c r="K282" s="24">
        <f>'Port(Span)'!P284</f>
        <v>1208.7</v>
      </c>
      <c r="L282" s="35">
        <f t="shared" si="8"/>
        <v>21899.463191043578</v>
      </c>
      <c r="M282" s="21"/>
      <c r="N282" s="24">
        <f>'Port(Span)'!J284</f>
        <v>0</v>
      </c>
      <c r="O282" s="24">
        <f>'Port(Span)'!N284</f>
        <v>0</v>
      </c>
      <c r="P282" s="24">
        <f>Amazonia!D93</f>
        <v>1630.5263157894738</v>
      </c>
      <c r="Q282" s="24">
        <f>Bahia!D204</f>
        <v>7050.105263157895</v>
      </c>
      <c r="R282" s="24">
        <f>Pernambuco!$D225</f>
        <v>1774</v>
      </c>
      <c r="S282" s="24">
        <f>'SE Brazil'!D204</f>
        <v>9747.9616838023303</v>
      </c>
      <c r="T282" s="174">
        <v>0</v>
      </c>
      <c r="U282" s="23"/>
      <c r="V282" s="24"/>
      <c r="W282" s="24">
        <f>'Port(Span)'!Q284</f>
        <v>1071.0999999999999</v>
      </c>
      <c r="X282" s="35">
        <f t="shared" si="9"/>
        <v>20202.593262749699</v>
      </c>
      <c r="Y282" s="21"/>
      <c r="Z282" s="76"/>
      <c r="AA282" s="76"/>
      <c r="AB282" s="76"/>
      <c r="AC282" s="76"/>
    </row>
    <row r="283" spans="1:29">
      <c r="A283" s="38">
        <v>1780</v>
      </c>
      <c r="B283" s="24">
        <f>'Port(Span)'!I285</f>
        <v>0</v>
      </c>
      <c r="C283" s="24">
        <f>'Port(Span)'!M285</f>
        <v>0</v>
      </c>
      <c r="D283" s="24">
        <f>Amazonia!G94</f>
        <v>975.76668945089989</v>
      </c>
      <c r="E283" s="24">
        <f>Bahia!H205</f>
        <v>16439.122928169418</v>
      </c>
      <c r="F283" s="24">
        <f>Pernambuco!$H226</f>
        <v>1381</v>
      </c>
      <c r="G283" s="24">
        <f>'SE Brazil'!H205</f>
        <v>8951.0024239836184</v>
      </c>
      <c r="H283" s="174">
        <v>0</v>
      </c>
      <c r="I283" s="23"/>
      <c r="J283" s="48"/>
      <c r="K283" s="24">
        <f>'Port(Span)'!P285</f>
        <v>716.5</v>
      </c>
      <c r="L283" s="35">
        <f t="shared" si="8"/>
        <v>27746.892041603933</v>
      </c>
      <c r="M283" s="21"/>
      <c r="N283" s="24">
        <f>'Port(Span)'!J285</f>
        <v>0</v>
      </c>
      <c r="O283" s="24">
        <f>'Port(Span)'!N285</f>
        <v>0</v>
      </c>
      <c r="P283" s="24">
        <f>Amazonia!D94</f>
        <v>919.61684210526312</v>
      </c>
      <c r="Q283" s="24">
        <f>Bahia!D205</f>
        <v>15417.745894736849</v>
      </c>
      <c r="R283" s="24">
        <f>Pernambuco!$D226</f>
        <v>1259</v>
      </c>
      <c r="S283" s="24">
        <f>'SE Brazil'!D205</f>
        <v>8242.9781322465151</v>
      </c>
      <c r="T283" s="174">
        <v>0</v>
      </c>
      <c r="U283" s="23"/>
      <c r="V283" s="24"/>
      <c r="W283" s="24">
        <f>'Port(Span)'!Q285</f>
        <v>659.1</v>
      </c>
      <c r="X283" s="35">
        <f t="shared" si="9"/>
        <v>25839.340869088628</v>
      </c>
      <c r="Y283" s="21"/>
      <c r="Z283" s="76"/>
      <c r="AA283" s="76"/>
      <c r="AB283" s="76"/>
      <c r="AC283" s="76"/>
    </row>
    <row r="284" spans="1:29">
      <c r="A284" s="38">
        <v>1781</v>
      </c>
      <c r="B284" s="24">
        <f>'Port(Span)'!I286</f>
        <v>0</v>
      </c>
      <c r="C284" s="24">
        <f>'Port(Span)'!M286</f>
        <v>0</v>
      </c>
      <c r="D284" s="24">
        <f>Amazonia!G95</f>
        <v>2045.8848291829215</v>
      </c>
      <c r="E284" s="24">
        <f>Bahia!H206</f>
        <v>14242.394973466249</v>
      </c>
      <c r="F284" s="24">
        <f>Pernambuco!$H227</f>
        <v>2972</v>
      </c>
      <c r="G284" s="24">
        <f>'SE Brazil'!H206</f>
        <v>11085.872829221002</v>
      </c>
      <c r="H284" s="174">
        <v>0</v>
      </c>
      <c r="I284" s="23"/>
      <c r="J284" s="48"/>
      <c r="K284" s="24">
        <f>'Port(Span)'!P286</f>
        <v>716.5</v>
      </c>
      <c r="L284" s="35">
        <f t="shared" si="8"/>
        <v>30346.152631870173</v>
      </c>
      <c r="M284" s="21"/>
      <c r="N284" s="24">
        <f>'Port(Span)'!J286</f>
        <v>0</v>
      </c>
      <c r="O284" s="24">
        <f>'Port(Span)'!N286</f>
        <v>0</v>
      </c>
      <c r="P284" s="24">
        <f>Amazonia!D95</f>
        <v>1943.3570526315791</v>
      </c>
      <c r="Q284" s="24">
        <f>Bahia!D206</f>
        <v>13184.750000000005</v>
      </c>
      <c r="R284" s="24">
        <f>Pernambuco!$D227</f>
        <v>2730</v>
      </c>
      <c r="S284" s="24">
        <f>'SE Brazil'!D206</f>
        <v>10208.98028842962</v>
      </c>
      <c r="T284" s="174">
        <v>0</v>
      </c>
      <c r="U284" s="23"/>
      <c r="V284" s="24"/>
      <c r="W284" s="24">
        <f>'Port(Span)'!Q286</f>
        <v>659.1</v>
      </c>
      <c r="X284" s="35">
        <f t="shared" si="9"/>
        <v>28067.087341061204</v>
      </c>
      <c r="Y284" s="21"/>
      <c r="Z284" s="76"/>
      <c r="AA284" s="76"/>
      <c r="AB284" s="76"/>
      <c r="AC284" s="76"/>
    </row>
    <row r="285" spans="1:29">
      <c r="A285" s="38">
        <v>1782</v>
      </c>
      <c r="B285" s="24">
        <f>'Port(Span)'!I287</f>
        <v>0</v>
      </c>
      <c r="C285" s="24">
        <f>'Port(Span)'!M287</f>
        <v>0</v>
      </c>
      <c r="D285" s="24">
        <f>Amazonia!G96</f>
        <v>933.13996782348897</v>
      </c>
      <c r="E285" s="24">
        <f>Bahia!H207</f>
        <v>14351.815512498128</v>
      </c>
      <c r="F285" s="24">
        <f>Pernambuco!$H228</f>
        <v>2831</v>
      </c>
      <c r="G285" s="24">
        <f>'SE Brazil'!H207</f>
        <v>9070.9860109506335</v>
      </c>
      <c r="H285" s="174">
        <v>0</v>
      </c>
      <c r="I285" s="23"/>
      <c r="J285" s="48"/>
      <c r="K285" s="24">
        <f>'Port(Span)'!P287</f>
        <v>1422.9</v>
      </c>
      <c r="L285" s="35">
        <f t="shared" si="8"/>
        <v>27186.94149127225</v>
      </c>
      <c r="M285" s="21"/>
      <c r="N285" s="24">
        <f>'Port(Span)'!J287</f>
        <v>0</v>
      </c>
      <c r="O285" s="24">
        <f>'Port(Span)'!N287</f>
        <v>0</v>
      </c>
      <c r="P285" s="24">
        <f>Amazonia!D96</f>
        <v>870.52631578947376</v>
      </c>
      <c r="Q285" s="24">
        <f>Bahia!D207</f>
        <v>13394.725473684213</v>
      </c>
      <c r="R285" s="24">
        <f>Pernambuco!$D228</f>
        <v>2578</v>
      </c>
      <c r="S285" s="24">
        <f>'SE Brazil'!D207</f>
        <v>8353.4710174844386</v>
      </c>
      <c r="T285" s="174">
        <v>0</v>
      </c>
      <c r="U285" s="23"/>
      <c r="V285" s="24"/>
      <c r="W285" s="24">
        <f>'Port(Span)'!Q287</f>
        <v>1306.0999999999999</v>
      </c>
      <c r="X285" s="35">
        <f t="shared" si="9"/>
        <v>25196.722806958125</v>
      </c>
      <c r="Y285" s="21"/>
      <c r="Z285" s="76"/>
      <c r="AA285" s="76"/>
      <c r="AB285" s="76"/>
      <c r="AC285" s="76"/>
    </row>
    <row r="286" spans="1:29">
      <c r="A286" s="38">
        <v>1783</v>
      </c>
      <c r="B286" s="24">
        <f>'Port(Span)'!I288</f>
        <v>0</v>
      </c>
      <c r="C286" s="24">
        <f>'Port(Span)'!M288</f>
        <v>0</v>
      </c>
      <c r="D286" s="24">
        <f>Amazonia!G97</f>
        <v>2560.2202962561182</v>
      </c>
      <c r="E286" s="24">
        <f>Bahia!H208</f>
        <v>9077.4736842105267</v>
      </c>
      <c r="F286" s="24">
        <f>Pernambuco!$H229</f>
        <v>3979</v>
      </c>
      <c r="G286" s="24">
        <f>'SE Brazil'!H208</f>
        <v>10378.385514206891</v>
      </c>
      <c r="H286" s="174">
        <v>0</v>
      </c>
      <c r="I286" s="23"/>
      <c r="J286" s="48"/>
      <c r="K286" s="24">
        <f>'Port(Span)'!P288</f>
        <v>1269.7</v>
      </c>
      <c r="L286" s="35">
        <f t="shared" si="8"/>
        <v>25995.079494673537</v>
      </c>
      <c r="M286" s="21"/>
      <c r="N286" s="24">
        <f>'Port(Span)'!J288</f>
        <v>0</v>
      </c>
      <c r="O286" s="24">
        <f>'Port(Span)'!N288</f>
        <v>0</v>
      </c>
      <c r="P286" s="24">
        <f>Amazonia!D97</f>
        <v>2339.6427368421046</v>
      </c>
      <c r="Q286" s="24">
        <f>Bahia!D208</f>
        <v>8529.7919999999976</v>
      </c>
      <c r="R286" s="24">
        <f>Pernambuco!$D229</f>
        <v>3670</v>
      </c>
      <c r="S286" s="24">
        <f>'SE Brazil'!D208</f>
        <v>9557.4552200331273</v>
      </c>
      <c r="T286" s="174">
        <v>0</v>
      </c>
      <c r="U286" s="23"/>
      <c r="V286" s="24"/>
      <c r="W286" s="24">
        <f>'Port(Span)'!Q288</f>
        <v>982.6</v>
      </c>
      <c r="X286" s="35">
        <f t="shared" si="9"/>
        <v>24096.889956875231</v>
      </c>
      <c r="Y286" s="21"/>
      <c r="Z286" s="76"/>
      <c r="AA286" s="76"/>
      <c r="AB286" s="76"/>
      <c r="AC286" s="76"/>
    </row>
    <row r="287" spans="1:29">
      <c r="A287" s="38">
        <v>1784</v>
      </c>
      <c r="B287" s="24">
        <f>'Port(Span)'!I289</f>
        <v>0</v>
      </c>
      <c r="C287" s="24">
        <f>'Port(Span)'!M289</f>
        <v>0</v>
      </c>
      <c r="D287" s="24">
        <f>Amazonia!G98</f>
        <v>725.57894736842104</v>
      </c>
      <c r="E287" s="24">
        <f>Bahia!H209</f>
        <v>10355.473684210527</v>
      </c>
      <c r="F287" s="24">
        <f>Pernambuco!$H230</f>
        <v>2316</v>
      </c>
      <c r="G287" s="24">
        <f>'SE Brazil'!H209</f>
        <v>11890.367267697944</v>
      </c>
      <c r="H287" s="174">
        <v>0</v>
      </c>
      <c r="I287" s="23"/>
      <c r="J287" s="48"/>
      <c r="K287" s="24">
        <f>'Port(Span)'!P289</f>
        <v>2193.4</v>
      </c>
      <c r="L287" s="35">
        <f t="shared" si="8"/>
        <v>25287.419899276894</v>
      </c>
      <c r="M287" s="21"/>
      <c r="N287" s="24">
        <f>'Port(Span)'!J289</f>
        <v>0</v>
      </c>
      <c r="O287" s="24">
        <f>'Port(Span)'!N289</f>
        <v>0</v>
      </c>
      <c r="P287" s="24">
        <f>Amazonia!D98</f>
        <v>668.93600000000004</v>
      </c>
      <c r="Q287" s="24">
        <f>Bahia!D209</f>
        <v>9922.5591578947387</v>
      </c>
      <c r="R287" s="24">
        <f>Pernambuco!$D230</f>
        <v>2113</v>
      </c>
      <c r="S287" s="24">
        <f>'SE Brazil'!D209</f>
        <v>10949.839216823037</v>
      </c>
      <c r="T287" s="174">
        <v>0</v>
      </c>
      <c r="U287" s="23"/>
      <c r="V287" s="24"/>
      <c r="W287" s="24">
        <f>'Port(Span)'!Q289</f>
        <v>1707.2</v>
      </c>
      <c r="X287" s="35">
        <f t="shared" si="9"/>
        <v>23654.334374717775</v>
      </c>
      <c r="Y287" s="21"/>
      <c r="Z287" s="76"/>
      <c r="AA287" s="76"/>
      <c r="AB287" s="76"/>
      <c r="AC287" s="76"/>
    </row>
    <row r="288" spans="1:29">
      <c r="A288" s="38">
        <v>1785</v>
      </c>
      <c r="B288" s="24">
        <f>'Port(Span)'!I290</f>
        <v>0</v>
      </c>
      <c r="C288" s="24">
        <f>'Port(Span)'!M290</f>
        <v>0</v>
      </c>
      <c r="D288" s="24">
        <f>Amazonia!G99</f>
        <v>1167.650249084402</v>
      </c>
      <c r="E288" s="24">
        <f>Bahia!H210</f>
        <v>7604.105263157895</v>
      </c>
      <c r="F288" s="24">
        <f>Pernambuco!$H231</f>
        <v>1602.0850939754196</v>
      </c>
      <c r="G288" s="24">
        <f>'SE Brazil'!H210</f>
        <v>12900.620785901605</v>
      </c>
      <c r="H288" s="174">
        <v>0</v>
      </c>
      <c r="I288" s="23"/>
      <c r="J288" s="48"/>
      <c r="K288" s="24">
        <f>'Port(Span)'!P290</f>
        <v>1975.4</v>
      </c>
      <c r="L288" s="35">
        <f t="shared" si="8"/>
        <v>23274.461392119323</v>
      </c>
      <c r="M288" s="21"/>
      <c r="N288" s="24">
        <f>'Port(Span)'!J290</f>
        <v>0</v>
      </c>
      <c r="O288" s="24">
        <f>'Port(Span)'!N290</f>
        <v>0</v>
      </c>
      <c r="P288" s="24">
        <f>Amazonia!D99</f>
        <v>1096.8421052631579</v>
      </c>
      <c r="Q288" s="24">
        <f>Bahia!D210</f>
        <v>7262.9473684210534</v>
      </c>
      <c r="R288" s="24">
        <f>Pernambuco!$D231</f>
        <v>1501.1537330549681</v>
      </c>
      <c r="S288" s="24">
        <f>'SE Brazil'!D210</f>
        <v>11880.181681736789</v>
      </c>
      <c r="T288" s="174">
        <v>0</v>
      </c>
      <c r="U288" s="23"/>
      <c r="V288" s="24"/>
      <c r="W288" s="24">
        <f>'Port(Span)'!Q290</f>
        <v>1821</v>
      </c>
      <c r="X288" s="35">
        <f t="shared" si="9"/>
        <v>21741.12488847597</v>
      </c>
      <c r="Y288" s="21"/>
      <c r="Z288" s="76"/>
      <c r="AA288" s="76"/>
      <c r="AB288" s="76"/>
      <c r="AC288" s="76"/>
    </row>
    <row r="289" spans="1:29">
      <c r="A289" s="38">
        <v>1786</v>
      </c>
      <c r="B289" s="24">
        <f>'Port(Span)'!I291</f>
        <v>0</v>
      </c>
      <c r="C289" s="24">
        <f>'Port(Span)'!M291</f>
        <v>0</v>
      </c>
      <c r="D289" s="24">
        <f>Amazonia!G100</f>
        <v>1587.8682474347838</v>
      </c>
      <c r="E289" s="24">
        <f>Bahia!H211</f>
        <v>8309.0526315789484</v>
      </c>
      <c r="F289" s="24">
        <f>Pernambuco!$H232</f>
        <v>1766.6828776030309</v>
      </c>
      <c r="G289" s="24">
        <f>'SE Brazil'!H211</f>
        <v>14569.445796644088</v>
      </c>
      <c r="H289" s="174">
        <v>0</v>
      </c>
      <c r="I289" s="23"/>
      <c r="J289" s="48"/>
      <c r="K289" s="24">
        <f>'Port(Span)'!P291</f>
        <v>2152</v>
      </c>
      <c r="L289" s="35">
        <f t="shared" si="8"/>
        <v>26233.049553260851</v>
      </c>
      <c r="M289" s="21"/>
      <c r="N289" s="24">
        <f>'Port(Span)'!J291</f>
        <v>0</v>
      </c>
      <c r="O289" s="24">
        <f>'Port(Span)'!N291</f>
        <v>0</v>
      </c>
      <c r="P289" s="24">
        <f>Amazonia!D100</f>
        <v>1458.5920000000003</v>
      </c>
      <c r="Q289" s="24">
        <f>Bahia!D211</f>
        <v>7957.0526315789475</v>
      </c>
      <c r="R289" s="24">
        <f>Pernambuco!$D232</f>
        <v>1655.3818563140401</v>
      </c>
      <c r="S289" s="24">
        <f>'SE Brazil'!D211</f>
        <v>13417.002634129542</v>
      </c>
      <c r="T289" s="174">
        <v>0</v>
      </c>
      <c r="U289" s="23"/>
      <c r="V289" s="24"/>
      <c r="W289" s="24">
        <f>'Port(Span)'!Q291</f>
        <v>1968.8</v>
      </c>
      <c r="X289" s="35">
        <f t="shared" si="9"/>
        <v>24488.029122022526</v>
      </c>
      <c r="Y289" s="21"/>
      <c r="Z289" s="76"/>
      <c r="AA289" s="76"/>
      <c r="AB289" s="76"/>
      <c r="AC289" s="76"/>
    </row>
    <row r="290" spans="1:29">
      <c r="A290" s="38">
        <v>1787</v>
      </c>
      <c r="B290" s="24">
        <f>'Port(Span)'!I292</f>
        <v>0</v>
      </c>
      <c r="C290" s="24">
        <f>'Port(Span)'!M292</f>
        <v>0</v>
      </c>
      <c r="D290" s="24">
        <f>Amazonia!G101</f>
        <v>3197.6497094910696</v>
      </c>
      <c r="E290" s="24">
        <f>Bahia!H212</f>
        <v>3309.4736842105262</v>
      </c>
      <c r="F290" s="24">
        <f>Pernambuco!$H233</f>
        <v>6120.294254553357</v>
      </c>
      <c r="G290" s="24">
        <f>'SE Brazil'!H212</f>
        <v>11916.880069322982</v>
      </c>
      <c r="H290" s="174">
        <v>0</v>
      </c>
      <c r="I290" s="23"/>
      <c r="J290" s="48"/>
      <c r="K290" s="24">
        <f>'Port(Span)'!P292</f>
        <v>2773.9</v>
      </c>
      <c r="L290" s="35">
        <f t="shared" si="8"/>
        <v>24544.297717577934</v>
      </c>
      <c r="M290" s="21"/>
      <c r="N290" s="24">
        <f>'Port(Span)'!J292</f>
        <v>0</v>
      </c>
      <c r="O290" s="24">
        <f>'Port(Span)'!N292</f>
        <v>0</v>
      </c>
      <c r="P290" s="24">
        <f>Amazonia!D101</f>
        <v>2983.5823157894733</v>
      </c>
      <c r="Q290" s="24">
        <f>Bahia!D212</f>
        <v>3035.4736842105262</v>
      </c>
      <c r="R290" s="24">
        <f>Pernambuco!$D233</f>
        <v>5734.7157165164954</v>
      </c>
      <c r="S290" s="24">
        <f>'SE Brazil'!D212</f>
        <v>10974.254855839536</v>
      </c>
      <c r="T290" s="174">
        <v>0</v>
      </c>
      <c r="U290" s="23"/>
      <c r="V290" s="24"/>
      <c r="W290" s="24">
        <f>'Port(Span)'!Q292</f>
        <v>2552.1999999999998</v>
      </c>
      <c r="X290" s="35">
        <f t="shared" si="9"/>
        <v>22728.02657235603</v>
      </c>
      <c r="Y290" s="21"/>
      <c r="Z290" s="76"/>
      <c r="AA290" s="76"/>
      <c r="AB290" s="76"/>
      <c r="AC290" s="76"/>
    </row>
    <row r="291" spans="1:29">
      <c r="A291" s="38">
        <v>1788</v>
      </c>
      <c r="B291" s="24">
        <f>'Port(Span)'!I293</f>
        <v>0</v>
      </c>
      <c r="C291" s="24">
        <f>'Port(Span)'!M293</f>
        <v>0</v>
      </c>
      <c r="D291" s="24">
        <f>Amazonia!G102</f>
        <v>2892.7066228840254</v>
      </c>
      <c r="E291" s="24">
        <f>Bahia!H213</f>
        <v>5585.5709124727955</v>
      </c>
      <c r="F291" s="24">
        <f>Pernambuco!$H234</f>
        <v>3182.2238168004906</v>
      </c>
      <c r="G291" s="24">
        <f>'SE Brazil'!H213</f>
        <v>13970.474752079272</v>
      </c>
      <c r="H291" s="174">
        <v>0</v>
      </c>
      <c r="I291" s="23"/>
      <c r="J291" s="48"/>
      <c r="K291" s="24">
        <f>'Port(Span)'!P293</f>
        <v>1694.1</v>
      </c>
      <c r="L291" s="35">
        <f t="shared" si="8"/>
        <v>25630.976104236586</v>
      </c>
      <c r="M291" s="21"/>
      <c r="N291" s="24">
        <f>'Port(Span)'!J293</f>
        <v>0</v>
      </c>
      <c r="O291" s="24">
        <f>'Port(Span)'!N293</f>
        <v>0</v>
      </c>
      <c r="P291" s="24">
        <f>Amazonia!D102</f>
        <v>2657.8947368421054</v>
      </c>
      <c r="Q291" s="24">
        <f>Bahia!D213</f>
        <v>5241.4736842105258</v>
      </c>
      <c r="R291" s="24">
        <f>Pernambuco!$D234</f>
        <v>2981.74371634206</v>
      </c>
      <c r="S291" s="24">
        <f>'SE Brazil'!D213</f>
        <v>12865.410199189802</v>
      </c>
      <c r="T291" s="174">
        <v>0</v>
      </c>
      <c r="U291" s="23"/>
      <c r="V291" s="24"/>
      <c r="W291" s="24">
        <f>'Port(Span)'!Q293</f>
        <v>1557.5</v>
      </c>
      <c r="X291" s="35">
        <f t="shared" si="9"/>
        <v>23746.522336584494</v>
      </c>
      <c r="Y291" s="21"/>
      <c r="Z291" s="76"/>
      <c r="AA291" s="76"/>
      <c r="AB291" s="76"/>
      <c r="AC291" s="76"/>
    </row>
    <row r="292" spans="1:29">
      <c r="A292" s="38">
        <v>1789</v>
      </c>
      <c r="B292" s="24">
        <f>'Port(Span)'!I294</f>
        <v>0</v>
      </c>
      <c r="C292" s="24">
        <f>'Port(Span)'!M294</f>
        <v>0</v>
      </c>
      <c r="D292" s="24">
        <f>Amazonia!G103</f>
        <v>2045.8605624820289</v>
      </c>
      <c r="E292" s="24">
        <f>Bahia!H214</f>
        <v>7556.0977385874976</v>
      </c>
      <c r="F292" s="24">
        <f>Pernambuco!$H235</f>
        <v>1780.3993595719985</v>
      </c>
      <c r="G292" s="24">
        <f>'SE Brazil'!H214</f>
        <v>10159.194510666222</v>
      </c>
      <c r="H292" s="174">
        <v>0</v>
      </c>
      <c r="I292" s="23"/>
      <c r="J292" s="48"/>
      <c r="K292" s="24">
        <f>'Port(Span)'!P294</f>
        <v>3023.8</v>
      </c>
      <c r="L292" s="35">
        <f t="shared" si="8"/>
        <v>21541.552171307747</v>
      </c>
      <c r="M292" s="21"/>
      <c r="N292" s="24">
        <f>'Port(Span)'!J294</f>
        <v>0</v>
      </c>
      <c r="O292" s="24">
        <f>'Port(Span)'!N294</f>
        <v>0</v>
      </c>
      <c r="P292" s="24">
        <f>Amazonia!D103</f>
        <v>1880.997894736842</v>
      </c>
      <c r="Q292" s="24">
        <f>Bahia!D214</f>
        <v>7094.7368421052633</v>
      </c>
      <c r="R292" s="24">
        <f>Pernambuco!$D235</f>
        <v>1668.2341999189628</v>
      </c>
      <c r="S292" s="24">
        <f>'SE Brazil'!D214</f>
        <v>9355.6022248725239</v>
      </c>
      <c r="T292" s="174">
        <v>0</v>
      </c>
      <c r="U292" s="23"/>
      <c r="V292" s="24"/>
      <c r="W292" s="24">
        <f>'Port(Span)'!Q294</f>
        <v>2699.0640000000008</v>
      </c>
      <c r="X292" s="35">
        <f t="shared" si="9"/>
        <v>19999.57116163359</v>
      </c>
      <c r="Y292" s="21"/>
      <c r="Z292" s="76"/>
      <c r="AA292" s="76"/>
      <c r="AB292" s="76"/>
      <c r="AC292" s="76"/>
    </row>
    <row r="293" spans="1:29">
      <c r="A293" s="38">
        <v>1790</v>
      </c>
      <c r="B293" s="24">
        <f>'Port(Span)'!I295</f>
        <v>0</v>
      </c>
      <c r="C293" s="24">
        <f>'Port(Span)'!M295</f>
        <v>0</v>
      </c>
      <c r="D293" s="24">
        <f>Amazonia!G104</f>
        <v>1782.1025370094551</v>
      </c>
      <c r="E293" s="24">
        <f>Bahia!H215</f>
        <v>7414.9111533387249</v>
      </c>
      <c r="F293" s="24">
        <f>Pernambuco!$H236</f>
        <v>2663.7407983735138</v>
      </c>
      <c r="G293" s="24">
        <f>'SE Brazil'!H215</f>
        <v>13029.954250926718</v>
      </c>
      <c r="H293" s="174">
        <v>0</v>
      </c>
      <c r="I293" s="23"/>
      <c r="J293" s="48"/>
      <c r="K293" s="24">
        <f>'Port(Span)'!P295</f>
        <v>936.1</v>
      </c>
      <c r="L293" s="35">
        <f>SUM(B293:J293)</f>
        <v>24890.708739648413</v>
      </c>
      <c r="M293" s="21"/>
      <c r="N293" s="24">
        <f>'Port(Span)'!J295</f>
        <v>0</v>
      </c>
      <c r="O293" s="24">
        <f>'Port(Span)'!N295</f>
        <v>0</v>
      </c>
      <c r="P293" s="24">
        <f>Amazonia!D104</f>
        <v>1638.2863157894737</v>
      </c>
      <c r="Q293" s="24">
        <f>Bahia!D215</f>
        <v>6998.2433684210537</v>
      </c>
      <c r="R293" s="24">
        <f>Pernambuco!$D236</f>
        <v>2495.9251280759827</v>
      </c>
      <c r="S293" s="24">
        <f>'SE Brazil'!D215</f>
        <v>11999.284869678415</v>
      </c>
      <c r="T293" s="174">
        <v>0</v>
      </c>
      <c r="U293" s="23"/>
      <c r="V293" s="24"/>
      <c r="W293" s="24">
        <f>'Port(Span)'!Q295</f>
        <v>903.6</v>
      </c>
      <c r="X293" s="35">
        <f>SUM(N293:V293)</f>
        <v>23131.739681964922</v>
      </c>
      <c r="Y293" s="21"/>
      <c r="Z293" s="76"/>
      <c r="AA293" s="76"/>
      <c r="AB293" s="76"/>
      <c r="AC293" s="76"/>
    </row>
    <row r="294" spans="1:29">
      <c r="A294" s="38">
        <v>1791</v>
      </c>
      <c r="B294" s="24">
        <f>'Port(Span)'!I296</f>
        <v>345.97156398104266</v>
      </c>
      <c r="C294" s="24">
        <f>'Port(Span)'!M296</f>
        <v>0</v>
      </c>
      <c r="D294" s="24">
        <f>Amazonia!G105</f>
        <v>1168.5424052147314</v>
      </c>
      <c r="E294" s="24">
        <f>Bahia!H216</f>
        <v>7822.0309370992218</v>
      </c>
      <c r="F294" s="24">
        <f>Pernambuco!$H237</f>
        <v>4754.1326504441813</v>
      </c>
      <c r="G294" s="24">
        <f>'SE Brazil'!H216</f>
        <v>8615.3975724758311</v>
      </c>
      <c r="H294" s="174">
        <v>0</v>
      </c>
      <c r="I294" s="23"/>
      <c r="J294" s="48"/>
      <c r="K294" s="24">
        <f>'Port(Span)'!P296</f>
        <v>1258.9000000000001</v>
      </c>
      <c r="L294" s="35">
        <f t="shared" ref="L294:L333" si="10">SUM(B294:K294)</f>
        <v>23964.97512921501</v>
      </c>
      <c r="M294" s="21"/>
      <c r="N294" s="24">
        <f>'Port(Span)'!J296</f>
        <v>292</v>
      </c>
      <c r="O294" s="24">
        <f>'Port(Span)'!N296</f>
        <v>0</v>
      </c>
      <c r="P294" s="24">
        <f>Amazonia!D105</f>
        <v>1132.4978947368422</v>
      </c>
      <c r="Q294" s="24">
        <f>Bahia!D216</f>
        <v>7251.6842105263167</v>
      </c>
      <c r="R294" s="24">
        <f>Pernambuco!$D237</f>
        <v>4454.6222934661982</v>
      </c>
      <c r="S294" s="24">
        <f>'SE Brazil'!D216</f>
        <v>7933.9196244929935</v>
      </c>
      <c r="T294" s="174">
        <v>0</v>
      </c>
      <c r="U294" s="23"/>
      <c r="V294" s="24"/>
      <c r="W294" s="24">
        <f>'Port(Span)'!Q296</f>
        <v>1161.9000000000001</v>
      </c>
      <c r="X294" s="35">
        <f t="shared" ref="X294:X333" si="11">SUM(N294:W294)</f>
        <v>22226.62402322235</v>
      </c>
      <c r="Y294" s="21"/>
      <c r="Z294" s="76"/>
      <c r="AA294" s="76"/>
      <c r="AB294" s="76"/>
      <c r="AC294" s="76"/>
    </row>
    <row r="295" spans="1:29">
      <c r="A295" s="38">
        <v>1792</v>
      </c>
      <c r="B295" s="24">
        <f>'Port(Span)'!I297</f>
        <v>0</v>
      </c>
      <c r="C295" s="24">
        <f>'Port(Span)'!M297</f>
        <v>0</v>
      </c>
      <c r="D295" s="24">
        <f>Amazonia!G106</f>
        <v>1983.6931560138908</v>
      </c>
      <c r="E295" s="24">
        <f>Bahia!H217</f>
        <v>8242.6959442550487</v>
      </c>
      <c r="F295" s="24">
        <f>Pernambuco!$H238</f>
        <v>4057.3353664206252</v>
      </c>
      <c r="G295" s="24">
        <f>'SE Brazil'!H217</f>
        <v>18364.258188002132</v>
      </c>
      <c r="H295" s="174">
        <v>0</v>
      </c>
      <c r="I295" s="23"/>
      <c r="J295" s="48"/>
      <c r="K295" s="24">
        <f>'Port(Span)'!P297</f>
        <v>1087.4000000000001</v>
      </c>
      <c r="L295" s="35">
        <f t="shared" si="10"/>
        <v>33735.382654691697</v>
      </c>
      <c r="M295" s="21"/>
      <c r="N295" s="24">
        <f>'Port(Span)'!J297</f>
        <v>0</v>
      </c>
      <c r="O295" s="24">
        <f>'Port(Span)'!N297</f>
        <v>0</v>
      </c>
      <c r="P295" s="24">
        <f>Amazonia!D106</f>
        <v>1847.6357894736843</v>
      </c>
      <c r="Q295" s="24">
        <f>Bahia!D217</f>
        <v>7663.2631578947376</v>
      </c>
      <c r="R295" s="24">
        <f>Pernambuco!$D238</f>
        <v>3801.7232383361261</v>
      </c>
      <c r="S295" s="24">
        <f>'SE Brazil'!D217</f>
        <v>16911.645365331166</v>
      </c>
      <c r="T295" s="174">
        <v>0</v>
      </c>
      <c r="U295" s="23"/>
      <c r="V295" s="24"/>
      <c r="W295" s="24">
        <f>'Port(Span)'!Q297</f>
        <v>647</v>
      </c>
      <c r="X295" s="35">
        <f t="shared" si="11"/>
        <v>30871.267551035715</v>
      </c>
      <c r="Y295" s="21"/>
      <c r="Z295" s="76"/>
      <c r="AA295" s="76"/>
      <c r="AB295" s="76"/>
      <c r="AC295" s="76"/>
    </row>
    <row r="296" spans="1:29">
      <c r="A296" s="38">
        <v>1793</v>
      </c>
      <c r="B296" s="24">
        <f>'Port(Span)'!I298</f>
        <v>271.2</v>
      </c>
      <c r="C296" s="24">
        <f>'Port(Span)'!M298</f>
        <v>0</v>
      </c>
      <c r="D296" s="24">
        <f>Amazonia!G107</f>
        <v>2072.9756208703579</v>
      </c>
      <c r="E296" s="24">
        <f>Bahia!H218</f>
        <v>10997.801630853408</v>
      </c>
      <c r="F296" s="24">
        <f>Pernambuco!$H239</f>
        <v>4504.49267860897</v>
      </c>
      <c r="G296" s="24">
        <f>'SE Brazil'!H218</f>
        <v>15587.734887203836</v>
      </c>
      <c r="H296" s="174">
        <v>0</v>
      </c>
      <c r="I296" s="23"/>
      <c r="J296" s="48"/>
      <c r="K296" s="24">
        <f>'Port(Span)'!P298</f>
        <v>716.5</v>
      </c>
      <c r="L296" s="35">
        <f t="shared" si="10"/>
        <v>34150.704817536571</v>
      </c>
      <c r="M296" s="21"/>
      <c r="N296" s="24">
        <f>'Port(Span)'!J298</f>
        <v>251.4024</v>
      </c>
      <c r="O296" s="24">
        <f>'Port(Span)'!N298</f>
        <v>0</v>
      </c>
      <c r="P296" s="24">
        <f>Amazonia!D107</f>
        <v>1983.5789473684213</v>
      </c>
      <c r="Q296" s="24">
        <f>Bahia!D218</f>
        <v>10312.819263157895</v>
      </c>
      <c r="R296" s="24">
        <f>Pernambuco!$D239</f>
        <v>4220.7096398566055</v>
      </c>
      <c r="S296" s="24">
        <f>'SE Brazil'!D218</f>
        <v>14354.745057626014</v>
      </c>
      <c r="T296" s="174">
        <v>0</v>
      </c>
      <c r="U296" s="23"/>
      <c r="V296" s="24"/>
      <c r="W296" s="24">
        <f>'Port(Span)'!Q298</f>
        <v>659.1</v>
      </c>
      <c r="X296" s="35">
        <f t="shared" si="11"/>
        <v>31782.355308008933</v>
      </c>
      <c r="Y296" s="21"/>
      <c r="Z296" s="76"/>
      <c r="AA296" s="76"/>
      <c r="AB296" s="76"/>
      <c r="AC296" s="76"/>
    </row>
    <row r="297" spans="1:29">
      <c r="A297" s="38">
        <v>1794</v>
      </c>
      <c r="B297" s="24">
        <f>'Port(Span)'!I299</f>
        <v>0</v>
      </c>
      <c r="C297" s="24">
        <f>'Port(Span)'!M299</f>
        <v>0</v>
      </c>
      <c r="D297" s="24">
        <f>Amazonia!G108</f>
        <v>2464.7368421052633</v>
      </c>
      <c r="E297" s="24">
        <f>Bahia!H219</f>
        <v>14820.550642913096</v>
      </c>
      <c r="F297" s="24">
        <f>Pernambuco!$H240</f>
        <v>1774.9127667844116</v>
      </c>
      <c r="G297" s="24">
        <f>'SE Brazil'!H219</f>
        <v>14535</v>
      </c>
      <c r="H297" s="174">
        <v>0</v>
      </c>
      <c r="I297" s="23"/>
      <c r="J297" s="48"/>
      <c r="K297" s="24">
        <f>'Port(Span)'!P299</f>
        <v>1147.2018299246502</v>
      </c>
      <c r="L297" s="35">
        <f t="shared" si="10"/>
        <v>34742.402081727421</v>
      </c>
      <c r="M297" s="21"/>
      <c r="N297" s="24">
        <f>'Port(Span)'!J299</f>
        <v>0</v>
      </c>
      <c r="O297" s="24">
        <f>'Port(Span)'!N299</f>
        <v>0</v>
      </c>
      <c r="P297" s="24">
        <f>Amazonia!D108</f>
        <v>2341.5789473684213</v>
      </c>
      <c r="Q297" s="24">
        <f>Bahia!D219</f>
        <v>13732.482631578947</v>
      </c>
      <c r="R297" s="24">
        <f>Pernambuco!$D240</f>
        <v>1663.0932624769937</v>
      </c>
      <c r="S297" s="24">
        <f>'SE Brazil'!D219</f>
        <v>13062.716</v>
      </c>
      <c r="T297" s="174">
        <v>0</v>
      </c>
      <c r="U297" s="23"/>
      <c r="V297" s="24"/>
      <c r="W297" s="24">
        <f>'Port(Span)'!Q299</f>
        <v>1049.3</v>
      </c>
      <c r="X297" s="35">
        <f t="shared" si="11"/>
        <v>31849.170841424362</v>
      </c>
      <c r="Y297" s="21"/>
      <c r="Z297" s="76"/>
      <c r="AA297" s="76"/>
      <c r="AB297" s="76"/>
      <c r="AC297" s="76"/>
    </row>
    <row r="298" spans="1:29">
      <c r="A298" s="38">
        <v>1795</v>
      </c>
      <c r="B298" s="24">
        <f>'Port(Span)'!I300</f>
        <v>369.66824644549763</v>
      </c>
      <c r="C298" s="24">
        <f>'Port(Span)'!M300</f>
        <v>0</v>
      </c>
      <c r="D298" s="24">
        <f>Amazonia!G109</f>
        <v>3208.1369454600699</v>
      </c>
      <c r="E298" s="24">
        <f>Bahia!H220</f>
        <v>14145.180760746516</v>
      </c>
      <c r="F298" s="24">
        <f>Pernambuco!$H241</f>
        <v>4526.4390497593186</v>
      </c>
      <c r="G298" s="24">
        <f>'SE Brazil'!H220</f>
        <v>12571.9</v>
      </c>
      <c r="H298" s="174">
        <v>0</v>
      </c>
      <c r="I298" s="23"/>
      <c r="J298" s="48"/>
      <c r="K298" s="24">
        <f>'Port(Span)'!P300</f>
        <v>1231.4000000000001</v>
      </c>
      <c r="L298" s="35">
        <f t="shared" si="10"/>
        <v>36052.725002411404</v>
      </c>
      <c r="M298" s="21"/>
      <c r="N298" s="24">
        <f>'Port(Span)'!J300</f>
        <v>312</v>
      </c>
      <c r="O298" s="24">
        <f>'Port(Span)'!N300</f>
        <v>0</v>
      </c>
      <c r="P298" s="24">
        <f>Amazonia!D109</f>
        <v>2992.8463157894744</v>
      </c>
      <c r="Q298" s="24">
        <f>Bahia!D220</f>
        <v>13096.71410526316</v>
      </c>
      <c r="R298" s="24">
        <f>Pernambuco!$D241</f>
        <v>4241.2733896244818</v>
      </c>
      <c r="S298" s="24">
        <f>'SE Brazil'!D220</f>
        <v>11787.731199999998</v>
      </c>
      <c r="T298" s="174">
        <v>0</v>
      </c>
      <c r="U298" s="23"/>
      <c r="V298" s="24"/>
      <c r="W298" s="24">
        <f>'Port(Span)'!Q300</f>
        <v>1086.8</v>
      </c>
      <c r="X298" s="35">
        <f t="shared" si="11"/>
        <v>33517.365010677117</v>
      </c>
      <c r="Y298" s="21"/>
      <c r="Z298" s="76"/>
      <c r="AA298" s="76"/>
      <c r="AB298" s="76"/>
      <c r="AC298" s="76"/>
    </row>
    <row r="299" spans="1:29">
      <c r="A299" s="38">
        <v>1796</v>
      </c>
      <c r="B299" s="24">
        <f>'Port(Span)'!I301</f>
        <v>166</v>
      </c>
      <c r="C299" s="24">
        <f>'Port(Span)'!M301</f>
        <v>0</v>
      </c>
      <c r="D299" s="24">
        <f>Amazonia!G110</f>
        <v>1432.2098621251453</v>
      </c>
      <c r="E299" s="24">
        <f>Bahia!H221</f>
        <v>9222.2030764674091</v>
      </c>
      <c r="F299" s="24">
        <f>Pernambuco!$H242</f>
        <v>2315.3421563617362</v>
      </c>
      <c r="G299" s="24">
        <f>'SE Brazil'!H221</f>
        <v>14744.9</v>
      </c>
      <c r="H299" s="174">
        <v>0</v>
      </c>
      <c r="I299" s="23"/>
      <c r="J299" s="48"/>
      <c r="K299" s="24">
        <f>'Port(Span)'!P301</f>
        <v>1590.7</v>
      </c>
      <c r="L299" s="35">
        <f t="shared" si="10"/>
        <v>29471.355094954291</v>
      </c>
      <c r="M299" s="21"/>
      <c r="N299" s="24">
        <f>'Port(Span)'!J301</f>
        <v>166</v>
      </c>
      <c r="O299" s="24">
        <f>'Port(Span)'!N301</f>
        <v>0</v>
      </c>
      <c r="P299" s="24">
        <f>Amazonia!D110</f>
        <v>1285.9886315789474</v>
      </c>
      <c r="Q299" s="24">
        <f>Bahia!D221</f>
        <v>8565.7894736842118</v>
      </c>
      <c r="R299" s="24">
        <f>Pernambuco!$D242</f>
        <v>2169.4756005109471</v>
      </c>
      <c r="S299" s="24">
        <f>'SE Brazil'!D221</f>
        <v>12700.1</v>
      </c>
      <c r="T299" s="174">
        <v>0</v>
      </c>
      <c r="U299" s="23"/>
      <c r="V299" s="24"/>
      <c r="W299" s="24">
        <f>'Port(Span)'!Q301</f>
        <v>1508.4</v>
      </c>
      <c r="X299" s="35">
        <f t="shared" si="11"/>
        <v>26395.753705774106</v>
      </c>
      <c r="Y299" s="21"/>
      <c r="Z299" s="76"/>
      <c r="AA299" s="76"/>
      <c r="AB299" s="76"/>
      <c r="AC299" s="76"/>
    </row>
    <row r="300" spans="1:29">
      <c r="A300" s="38">
        <v>1797</v>
      </c>
      <c r="B300" s="24">
        <f>'Port(Span)'!I302</f>
        <v>0</v>
      </c>
      <c r="C300" s="24">
        <f>'Port(Span)'!M302</f>
        <v>0</v>
      </c>
      <c r="D300" s="24">
        <f>Amazonia!G111</f>
        <v>1846.2652724291045</v>
      </c>
      <c r="E300" s="24">
        <f>Bahia!H222</f>
        <v>9180.055231190061</v>
      </c>
      <c r="F300" s="24">
        <f>Pernambuco!$H243</f>
        <v>5865.1676899305594</v>
      </c>
      <c r="G300" s="24">
        <f>'SE Brazil'!H222</f>
        <v>15126.840692640693</v>
      </c>
      <c r="H300" s="174">
        <v>0</v>
      </c>
      <c r="I300" s="23">
        <v>353.1659388646288</v>
      </c>
      <c r="J300" s="48"/>
      <c r="K300" s="24">
        <f>'Port(Span)'!P302</f>
        <v>997.7</v>
      </c>
      <c r="L300" s="35">
        <f t="shared" si="10"/>
        <v>33369.194825055049</v>
      </c>
      <c r="M300" s="21"/>
      <c r="N300" s="24">
        <f>'Port(Span)'!J302</f>
        <v>0</v>
      </c>
      <c r="O300" s="24">
        <f>'Port(Span)'!N302</f>
        <v>0</v>
      </c>
      <c r="P300" s="24">
        <f>Amazonia!D111</f>
        <v>1678.5263157894738</v>
      </c>
      <c r="Q300" s="24">
        <f>Bahia!D222</f>
        <v>8579.5789473684217</v>
      </c>
      <c r="R300" s="24">
        <f>Pernambuco!$D243</f>
        <v>5495.6621254649344</v>
      </c>
      <c r="S300" s="24">
        <f>'SE Brazil'!D222</f>
        <v>13617.024000000003</v>
      </c>
      <c r="T300" s="174">
        <v>0</v>
      </c>
      <c r="U300" s="23">
        <v>323.5</v>
      </c>
      <c r="V300" s="24"/>
      <c r="W300" s="24">
        <f>'Port(Span)'!Q302</f>
        <v>916.2</v>
      </c>
      <c r="X300" s="35">
        <f t="shared" si="11"/>
        <v>30610.491388622835</v>
      </c>
      <c r="Y300" s="21"/>
      <c r="Z300" s="76"/>
      <c r="AA300" s="76"/>
      <c r="AB300" s="76"/>
      <c r="AC300" s="76"/>
    </row>
    <row r="301" spans="1:29">
      <c r="A301" s="38">
        <v>1798</v>
      </c>
      <c r="B301" s="24">
        <f>'Port(Span)'!I303</f>
        <v>0</v>
      </c>
      <c r="C301" s="24">
        <f>'Port(Span)'!M303</f>
        <v>0</v>
      </c>
      <c r="D301" s="24">
        <f>Amazonia!G112</f>
        <v>834.94736842105272</v>
      </c>
      <c r="E301" s="24">
        <f>Bahia!H223</f>
        <v>10120.967841711494</v>
      </c>
      <c r="F301" s="24">
        <f>Pernambuco!$H244</f>
        <v>6298.6085201499354</v>
      </c>
      <c r="G301" s="24">
        <f>'SE Brazil'!H223</f>
        <v>8149.9</v>
      </c>
      <c r="H301" s="174">
        <v>0</v>
      </c>
      <c r="I301" s="23"/>
      <c r="J301" s="48"/>
      <c r="K301" s="24">
        <f>'Port(Span)'!P303</f>
        <v>0</v>
      </c>
      <c r="L301" s="35">
        <f t="shared" si="10"/>
        <v>25404.423730282484</v>
      </c>
      <c r="M301" s="21"/>
      <c r="N301" s="24">
        <f>'Port(Span)'!J303</f>
        <v>0</v>
      </c>
      <c r="O301" s="24">
        <f>'Port(Span)'!N303</f>
        <v>0</v>
      </c>
      <c r="P301" s="24">
        <f>Amazonia!D112</f>
        <v>762.79915789473694</v>
      </c>
      <c r="Q301" s="24">
        <f>Bahia!D223</f>
        <v>9284.8421052631584</v>
      </c>
      <c r="R301" s="24">
        <f>Pernambuco!$D244</f>
        <v>5901.7961833804902</v>
      </c>
      <c r="S301" s="24">
        <f>'SE Brazil'!D223</f>
        <v>7604.1227999999992</v>
      </c>
      <c r="T301" s="174">
        <v>0</v>
      </c>
      <c r="U301" s="23"/>
      <c r="V301" s="24"/>
      <c r="W301" s="24">
        <f>'Port(Span)'!Q303</f>
        <v>0</v>
      </c>
      <c r="X301" s="35">
        <f t="shared" si="11"/>
        <v>23553.560246538385</v>
      </c>
      <c r="Y301" s="21"/>
      <c r="Z301" s="76"/>
      <c r="AA301" s="76"/>
      <c r="AB301" s="76"/>
      <c r="AC301" s="76"/>
    </row>
    <row r="302" spans="1:29">
      <c r="A302" s="38">
        <v>1799</v>
      </c>
      <c r="B302" s="24">
        <f>'Port(Span)'!I304</f>
        <v>1006</v>
      </c>
      <c r="C302" s="24">
        <f>'Port(Span)'!M304</f>
        <v>0</v>
      </c>
      <c r="D302" s="24">
        <f>Amazonia!G113</f>
        <v>3351.2676772149316</v>
      </c>
      <c r="E302" s="24">
        <f>Bahia!H224</f>
        <v>10261.742275011198</v>
      </c>
      <c r="F302" s="24">
        <f>Pernambuco!$H245</f>
        <v>3467.5266417550174</v>
      </c>
      <c r="G302" s="24">
        <f>'SE Brazil'!H224</f>
        <v>11225.401829924649</v>
      </c>
      <c r="H302" s="174">
        <v>0</v>
      </c>
      <c r="I302" s="23"/>
      <c r="J302" s="48"/>
      <c r="K302" s="24">
        <f>'Port(Span)'!P304</f>
        <v>363.3</v>
      </c>
      <c r="L302" s="35">
        <f t="shared" si="10"/>
        <v>29675.238423905794</v>
      </c>
      <c r="M302" s="21"/>
      <c r="N302" s="24">
        <f>'Port(Span)'!J304</f>
        <v>796.78800000000001</v>
      </c>
      <c r="O302" s="24">
        <f>'Port(Span)'!N304</f>
        <v>0</v>
      </c>
      <c r="P302" s="24">
        <f>Amazonia!D113</f>
        <v>3114.7393684210519</v>
      </c>
      <c r="Q302" s="24">
        <f>Bahia!D224</f>
        <v>9566.3652631578916</v>
      </c>
      <c r="R302" s="24">
        <f>Pernambuco!$D245</f>
        <v>3249.0724633244513</v>
      </c>
      <c r="S302" s="24">
        <f>'SE Brazil'!D224</f>
        <v>10606.927</v>
      </c>
      <c r="T302" s="174">
        <v>0</v>
      </c>
      <c r="U302" s="23"/>
      <c r="V302" s="24"/>
      <c r="W302" s="24">
        <f>'Port(Span)'!Q304</f>
        <v>335.6</v>
      </c>
      <c r="X302" s="35">
        <f t="shared" si="11"/>
        <v>27669.492094903391</v>
      </c>
      <c r="Y302" s="21"/>
      <c r="Z302" s="76"/>
      <c r="AA302" s="76"/>
      <c r="AB302" s="76"/>
      <c r="AC302" s="76"/>
    </row>
    <row r="303" spans="1:29">
      <c r="A303" s="38">
        <v>1800</v>
      </c>
      <c r="B303" s="24">
        <f>'Port(Span)'!I305</f>
        <v>0</v>
      </c>
      <c r="C303" s="24">
        <f>'Port(Span)'!M305</f>
        <v>0</v>
      </c>
      <c r="D303" s="24">
        <f>Amazonia!G114</f>
        <v>1760</v>
      </c>
      <c r="E303" s="24">
        <f>Bahia!H225</f>
        <v>9889.0545578154179</v>
      </c>
      <c r="F303" s="24">
        <f>Pernambuco!$H246</f>
        <v>2702.1469478866234</v>
      </c>
      <c r="G303" s="24">
        <f>'SE Brazil'!H225</f>
        <v>12096.2</v>
      </c>
      <c r="H303" s="174">
        <v>0</v>
      </c>
      <c r="I303" s="23"/>
      <c r="J303" s="48"/>
      <c r="K303" s="24">
        <f>'Port(Span)'!P305</f>
        <v>864</v>
      </c>
      <c r="L303" s="35">
        <f t="shared" si="10"/>
        <v>27311.401505702044</v>
      </c>
      <c r="M303" s="21"/>
      <c r="N303" s="24">
        <f>'Port(Span)'!J305</f>
        <v>0</v>
      </c>
      <c r="O303" s="24">
        <f>'Port(Span)'!N305</f>
        <v>0</v>
      </c>
      <c r="P303" s="24">
        <f>Amazonia!D114</f>
        <v>1623.9835789473686</v>
      </c>
      <c r="Q303" s="24">
        <f>Bahia!D225</f>
        <v>9149.5738947368445</v>
      </c>
      <c r="R303" s="24">
        <f>Pernambuco!$D246</f>
        <v>2531.9116901697662</v>
      </c>
      <c r="S303" s="24">
        <f>'SE Brazil'!D225</f>
        <v>11387.275</v>
      </c>
      <c r="T303" s="174">
        <v>0</v>
      </c>
      <c r="U303" s="23"/>
      <c r="V303" s="24"/>
      <c r="W303" s="24">
        <f>'Port(Span)'!Q305</f>
        <v>709.88900000000001</v>
      </c>
      <c r="X303" s="35">
        <f t="shared" si="11"/>
        <v>25402.633163853981</v>
      </c>
      <c r="Y303" s="21"/>
      <c r="Z303" s="76"/>
      <c r="AA303" s="76"/>
      <c r="AB303" s="76"/>
      <c r="AC303" s="76"/>
    </row>
    <row r="304" spans="1:29">
      <c r="A304" s="38">
        <v>1801</v>
      </c>
      <c r="B304" s="24">
        <f>'Port(Span)'!I306</f>
        <v>189</v>
      </c>
      <c r="C304" s="24">
        <f>'Port(Span)'!M306</f>
        <v>0</v>
      </c>
      <c r="D304" s="24">
        <f>Amazonia!G115</f>
        <v>1916.2105263157896</v>
      </c>
      <c r="E304" s="24">
        <f>Bahia!H226</f>
        <v>10634.526315789473</v>
      </c>
      <c r="F304" s="24">
        <f>Pernambuco!$H247</f>
        <v>6120.5119861156309</v>
      </c>
      <c r="G304" s="24">
        <f>'SE Brazil'!H226</f>
        <v>12067.6</v>
      </c>
      <c r="H304" s="174">
        <v>0</v>
      </c>
      <c r="I304" s="23"/>
      <c r="J304" s="48"/>
      <c r="K304" s="24">
        <f>'Port(Span)'!P306</f>
        <v>1075.2</v>
      </c>
      <c r="L304" s="35">
        <f t="shared" si="10"/>
        <v>32003.048828220893</v>
      </c>
      <c r="M304" s="21"/>
      <c r="N304" s="24">
        <f>'Port(Span)'!J306</f>
        <v>189</v>
      </c>
      <c r="O304" s="24">
        <f>'Port(Span)'!N306</f>
        <v>0</v>
      </c>
      <c r="P304" s="24">
        <f>Amazonia!D115</f>
        <v>1736.9717894736846</v>
      </c>
      <c r="Q304" s="24">
        <f>Bahia!D226</f>
        <v>9637.0597894736838</v>
      </c>
      <c r="R304" s="24">
        <f>Pernambuco!$D247</f>
        <v>5373.8095238095239</v>
      </c>
      <c r="S304" s="24">
        <f>'SE Brazil'!D226</f>
        <v>11566.383999999998</v>
      </c>
      <c r="T304" s="174">
        <v>0</v>
      </c>
      <c r="U304" s="23"/>
      <c r="V304" s="24"/>
      <c r="W304" s="24">
        <f>'Port(Span)'!Q306</f>
        <v>940.9</v>
      </c>
      <c r="X304" s="35">
        <f t="shared" si="11"/>
        <v>29444.125102756891</v>
      </c>
      <c r="Y304" s="21"/>
      <c r="Z304" s="76"/>
      <c r="AA304" s="76"/>
      <c r="AB304" s="76"/>
      <c r="AC304" s="76"/>
    </row>
    <row r="305" spans="1:29">
      <c r="A305" s="38">
        <v>1802</v>
      </c>
      <c r="B305" s="24">
        <f>'Port(Span)'!I307</f>
        <v>520</v>
      </c>
      <c r="C305" s="24">
        <f>'Port(Span)'!M307</f>
        <v>0</v>
      </c>
      <c r="D305" s="24">
        <f>Amazonia!G116</f>
        <v>3053.2631578947371</v>
      </c>
      <c r="E305" s="24">
        <f>Bahia!H227</f>
        <v>6209.2007370724396</v>
      </c>
      <c r="F305" s="24">
        <f>Pernambuco!$H248</f>
        <v>6703.5470224536293</v>
      </c>
      <c r="G305" s="24">
        <f>'SE Brazil'!H227</f>
        <v>18907.599999999999</v>
      </c>
      <c r="H305" s="174">
        <v>0</v>
      </c>
      <c r="I305" s="23"/>
      <c r="J305" s="48"/>
      <c r="K305" s="24">
        <f>'Port(Span)'!P307</f>
        <v>1233.8</v>
      </c>
      <c r="L305" s="35">
        <f t="shared" si="10"/>
        <v>36627.410917420806</v>
      </c>
      <c r="M305" s="21"/>
      <c r="N305" s="24">
        <f>'Port(Span)'!J307</f>
        <v>450</v>
      </c>
      <c r="O305" s="24">
        <f>'Port(Span)'!N307</f>
        <v>0</v>
      </c>
      <c r="P305" s="24">
        <f>Amazonia!D116</f>
        <v>2665.1490526315788</v>
      </c>
      <c r="Q305" s="24">
        <f>Bahia!D227</f>
        <v>5627.5136842105258</v>
      </c>
      <c r="R305" s="24">
        <f>Pernambuco!$D248</f>
        <v>5885.7142857142862</v>
      </c>
      <c r="S305" s="24">
        <f>'SE Brazil'!D227</f>
        <v>17296.237999999998</v>
      </c>
      <c r="T305" s="174">
        <v>0</v>
      </c>
      <c r="U305" s="23"/>
      <c r="V305" s="24"/>
      <c r="W305" s="24">
        <f>'Port(Span)'!Q307</f>
        <v>1100.0999999999999</v>
      </c>
      <c r="X305" s="35">
        <f t="shared" si="11"/>
        <v>33024.715022556389</v>
      </c>
      <c r="Y305" s="21"/>
      <c r="Z305" s="76"/>
      <c r="AA305" s="76"/>
      <c r="AB305" s="76"/>
      <c r="AC305" s="76"/>
    </row>
    <row r="306" spans="1:29">
      <c r="A306" s="38">
        <v>1803</v>
      </c>
      <c r="B306" s="24">
        <f>'Port(Span)'!I308</f>
        <v>492.2</v>
      </c>
      <c r="C306" s="24">
        <f>'Port(Span)'!M308</f>
        <v>233.8</v>
      </c>
      <c r="D306" s="24">
        <f>Amazonia!G117</f>
        <v>2555.5119095448545</v>
      </c>
      <c r="E306" s="24">
        <f>Bahia!H228</f>
        <v>10829.755009105238</v>
      </c>
      <c r="F306" s="24">
        <f>Pernambuco!$H249</f>
        <v>5168.5649202733484</v>
      </c>
      <c r="G306" s="24">
        <f>'SE Brazil'!H228</f>
        <v>12569.784082624539</v>
      </c>
      <c r="H306" s="174">
        <v>0</v>
      </c>
      <c r="I306" s="23"/>
      <c r="J306" s="48"/>
      <c r="K306" s="24">
        <f>'Port(Span)'!P308</f>
        <v>1146.4000000000001</v>
      </c>
      <c r="L306" s="35">
        <f t="shared" si="10"/>
        <v>32996.01592154798</v>
      </c>
      <c r="M306" s="21"/>
      <c r="N306" s="24">
        <f>'Port(Span)'!J308</f>
        <v>412</v>
      </c>
      <c r="O306" s="24">
        <f>'Port(Span)'!N308</f>
        <v>192.41739999999999</v>
      </c>
      <c r="P306" s="24">
        <f>Amazonia!D117</f>
        <v>2305.4769473684214</v>
      </c>
      <c r="Q306" s="24">
        <f>Bahia!D228</f>
        <v>9757.0269473684184</v>
      </c>
      <c r="R306" s="24">
        <f>Pernambuco!$D249</f>
        <v>4538</v>
      </c>
      <c r="S306" s="24">
        <f>'SE Brazil'!D228</f>
        <v>11542.8694</v>
      </c>
      <c r="T306" s="174">
        <v>0</v>
      </c>
      <c r="U306" s="23"/>
      <c r="V306" s="24"/>
      <c r="W306" s="24">
        <f>'Port(Span)'!Q308</f>
        <v>976.9</v>
      </c>
      <c r="X306" s="35">
        <f t="shared" si="11"/>
        <v>29724.690694736841</v>
      </c>
      <c r="Y306" s="21"/>
      <c r="Z306" s="76"/>
      <c r="AA306" s="76"/>
      <c r="AB306" s="76"/>
      <c r="AC306" s="76"/>
    </row>
    <row r="307" spans="1:29">
      <c r="A307" s="38">
        <v>1804</v>
      </c>
      <c r="B307" s="24">
        <f>'Port(Span)'!I309</f>
        <v>2664.9166666666665</v>
      </c>
      <c r="C307" s="24">
        <f>'Port(Span)'!M309</f>
        <v>0</v>
      </c>
      <c r="D307" s="24">
        <f>Amazonia!G118</f>
        <v>6525.6842105263158</v>
      </c>
      <c r="E307" s="24">
        <f>Bahia!H229</f>
        <v>12199.989454216797</v>
      </c>
      <c r="F307" s="24">
        <f>Pernambuco!$H250</f>
        <v>5392.3961384098066</v>
      </c>
      <c r="G307" s="24">
        <f>'SE Brazil'!H229</f>
        <v>12699.5</v>
      </c>
      <c r="H307" s="174">
        <v>0</v>
      </c>
      <c r="I307" s="23"/>
      <c r="J307" s="48"/>
      <c r="K307" s="24">
        <f>'Port(Span)'!P309</f>
        <v>485.4</v>
      </c>
      <c r="L307" s="35">
        <f t="shared" si="10"/>
        <v>39967.88646981959</v>
      </c>
      <c r="M307" s="21"/>
      <c r="N307" s="24">
        <f>'Port(Span)'!J309</f>
        <v>1757.4079999999999</v>
      </c>
      <c r="O307" s="24">
        <f>'Port(Span)'!N309</f>
        <v>0</v>
      </c>
      <c r="P307" s="24">
        <f>Amazonia!D118</f>
        <v>5824.4113684210524</v>
      </c>
      <c r="Q307" s="24">
        <f>Bahia!D229</f>
        <v>11163.999578947371</v>
      </c>
      <c r="R307" s="24">
        <f>Pernambuco!$D250</f>
        <v>4734.5238095238101</v>
      </c>
      <c r="S307" s="24">
        <f>'SE Brazil'!D229</f>
        <v>11855.719000000001</v>
      </c>
      <c r="T307" s="174">
        <v>0</v>
      </c>
      <c r="U307" s="23"/>
      <c r="V307" s="24"/>
      <c r="W307" s="24">
        <f>'Port(Span)'!Q309</f>
        <v>429.084</v>
      </c>
      <c r="X307" s="35">
        <f t="shared" si="11"/>
        <v>35765.145756892234</v>
      </c>
      <c r="Y307" s="21"/>
      <c r="Z307" s="76"/>
      <c r="AA307" s="76"/>
      <c r="AB307" s="76"/>
      <c r="AC307" s="76"/>
    </row>
    <row r="308" spans="1:29">
      <c r="A308" s="38">
        <v>1805</v>
      </c>
      <c r="B308" s="24">
        <f>'Port(Span)'!I310</f>
        <v>378.47222222222223</v>
      </c>
      <c r="C308" s="24">
        <f>'Port(Span)'!M310</f>
        <v>135.28748590755356</v>
      </c>
      <c r="D308" s="24">
        <f>Amazonia!G119</f>
        <v>5691.1578947368425</v>
      </c>
      <c r="E308" s="24">
        <f>Bahia!H230</f>
        <v>11211.862750065467</v>
      </c>
      <c r="F308" s="24">
        <f>Pernambuco!$H251</f>
        <v>3909.0465343312726</v>
      </c>
      <c r="G308" s="24">
        <f>'SE Brazil'!H230</f>
        <v>14688.7</v>
      </c>
      <c r="H308" s="174">
        <v>0</v>
      </c>
      <c r="I308" s="23">
        <v>381.1659192825112</v>
      </c>
      <c r="J308" s="48"/>
      <c r="K308" s="24">
        <f>'Port(Span)'!P310</f>
        <v>1941.2</v>
      </c>
      <c r="L308" s="35">
        <f t="shared" si="10"/>
        <v>38336.892806545868</v>
      </c>
      <c r="M308" s="21"/>
      <c r="N308" s="24">
        <f>'Port(Span)'!J310</f>
        <v>327</v>
      </c>
      <c r="O308" s="24">
        <f>'Port(Span)'!N310</f>
        <v>120</v>
      </c>
      <c r="P308" s="24">
        <f>Amazonia!D119</f>
        <v>5072.3593684210527</v>
      </c>
      <c r="Q308" s="24">
        <f>Bahia!D230</f>
        <v>10369.076631578953</v>
      </c>
      <c r="R308" s="24">
        <f>Pernambuco!$D251</f>
        <v>3432.1428571428573</v>
      </c>
      <c r="S308" s="24">
        <f>'SE Brazil'!D230</f>
        <v>13278.636000000002</v>
      </c>
      <c r="T308" s="174">
        <v>0</v>
      </c>
      <c r="U308" s="23">
        <v>340</v>
      </c>
      <c r="V308" s="24"/>
      <c r="W308" s="24">
        <f>'Port(Span)'!Q310</f>
        <v>1711</v>
      </c>
      <c r="X308" s="35">
        <f t="shared" si="11"/>
        <v>34650.21485714287</v>
      </c>
      <c r="Y308" s="21"/>
      <c r="Z308" s="76"/>
      <c r="AA308" s="76"/>
      <c r="AB308" s="76"/>
      <c r="AC308" s="76"/>
    </row>
    <row r="309" spans="1:29">
      <c r="A309" s="38">
        <v>1806</v>
      </c>
      <c r="B309" s="24">
        <f>'Port(Span)'!I311</f>
        <v>248.11328826901683</v>
      </c>
      <c r="C309" s="24">
        <f>'Port(Span)'!M311</f>
        <v>0</v>
      </c>
      <c r="D309" s="24">
        <f>Amazonia!G120</f>
        <v>6229.4736842105267</v>
      </c>
      <c r="E309" s="24">
        <f>Bahia!H231</f>
        <v>14566.991411320645</v>
      </c>
      <c r="F309" s="24">
        <f>Pernambuco!$H252</f>
        <v>5456.1232237769827</v>
      </c>
      <c r="G309" s="24">
        <f>'SE Brazil'!H231</f>
        <v>11655.6</v>
      </c>
      <c r="H309" s="174">
        <v>576</v>
      </c>
      <c r="I309" s="23">
        <v>1538.1825429278338</v>
      </c>
      <c r="J309" s="48"/>
      <c r="K309" s="24">
        <f>'Port(Span)'!P311</f>
        <v>1309.2</v>
      </c>
      <c r="L309" s="35">
        <f t="shared" si="10"/>
        <v>41579.684150505003</v>
      </c>
      <c r="M309" s="21"/>
      <c r="N309" s="24">
        <f>'Port(Span)'!J311</f>
        <v>231</v>
      </c>
      <c r="O309" s="24">
        <f>'Port(Span)'!N311</f>
        <v>0</v>
      </c>
      <c r="P309" s="24">
        <f>Amazonia!D120</f>
        <v>5620.1473684210532</v>
      </c>
      <c r="Q309" s="24">
        <f>Bahia!D231</f>
        <v>12917.244000000004</v>
      </c>
      <c r="R309" s="24">
        <f>Pernambuco!$D252</f>
        <v>4790.4761904761908</v>
      </c>
      <c r="S309" s="24">
        <f>'SE Brazil'!D231</f>
        <v>9847.5588000000007</v>
      </c>
      <c r="T309" s="174">
        <v>500.05199999999996</v>
      </c>
      <c r="U309" s="23">
        <v>1342.6974</v>
      </c>
      <c r="V309" s="24"/>
      <c r="W309" s="24">
        <f>'Port(Span)'!Q311</f>
        <v>1179.3</v>
      </c>
      <c r="X309" s="35">
        <f t="shared" si="11"/>
        <v>36428.47575889725</v>
      </c>
      <c r="Y309" s="21"/>
      <c r="Z309" s="76"/>
      <c r="AA309" s="76"/>
      <c r="AB309" s="76"/>
      <c r="AC309" s="76"/>
    </row>
    <row r="310" spans="1:29">
      <c r="A310" s="38">
        <v>1807</v>
      </c>
      <c r="B310" s="24">
        <f>'Port(Span)'!I312</f>
        <v>280.2690582959641</v>
      </c>
      <c r="C310" s="24">
        <f>'Port(Span)'!M312</f>
        <v>0</v>
      </c>
      <c r="D310" s="24">
        <f>Amazonia!G121</f>
        <v>3506.3157894736842</v>
      </c>
      <c r="E310" s="24">
        <f>Bahia!H232</f>
        <v>12288.754145656747</v>
      </c>
      <c r="F310" s="24">
        <f>Pernambuco!$H253</f>
        <v>6686.5922422904268</v>
      </c>
      <c r="G310" s="24">
        <f>'SE Brazil'!H232</f>
        <v>14813.2</v>
      </c>
      <c r="H310" s="174">
        <v>0</v>
      </c>
      <c r="I310" s="23">
        <v>220</v>
      </c>
      <c r="J310" s="48"/>
      <c r="K310" s="24">
        <f>'Port(Span)'!P312</f>
        <v>2342.5</v>
      </c>
      <c r="L310" s="35">
        <f t="shared" si="10"/>
        <v>40137.631235716821</v>
      </c>
      <c r="M310" s="21"/>
      <c r="N310" s="24">
        <f>'Port(Span)'!J312</f>
        <v>250</v>
      </c>
      <c r="O310" s="24">
        <f>'Port(Span)'!N312</f>
        <v>0</v>
      </c>
      <c r="P310" s="24">
        <f>Amazonia!D121</f>
        <v>3153.8311578947369</v>
      </c>
      <c r="Q310" s="24">
        <f>Bahia!D232</f>
        <v>11281.907368421054</v>
      </c>
      <c r="R310" s="24">
        <f>Pernambuco!$D253</f>
        <v>5870.8279887309945</v>
      </c>
      <c r="S310" s="24">
        <f>'SE Brazil'!D232</f>
        <v>12542.302000000001</v>
      </c>
      <c r="T310" s="174">
        <v>0</v>
      </c>
      <c r="U310" s="23">
        <v>199.32</v>
      </c>
      <c r="V310" s="24"/>
      <c r="W310" s="24">
        <f>'Port(Span)'!Q312</f>
        <v>2078.1999999999998</v>
      </c>
      <c r="X310" s="35">
        <f t="shared" si="11"/>
        <v>35376.388515046783</v>
      </c>
      <c r="Y310" s="21"/>
      <c r="Z310" s="76"/>
      <c r="AA310" s="76"/>
      <c r="AB310" s="76"/>
      <c r="AC310" s="76"/>
    </row>
    <row r="311" spans="1:29">
      <c r="A311" s="38">
        <v>1808</v>
      </c>
      <c r="B311" s="24">
        <f>'Port(Span)'!I313</f>
        <v>0</v>
      </c>
      <c r="C311" s="24">
        <f>'Port(Span)'!M313</f>
        <v>0</v>
      </c>
      <c r="D311" s="24">
        <f>Amazonia!G122</f>
        <v>1164.6315789473686</v>
      </c>
      <c r="E311" s="24">
        <f>Bahia!H233</f>
        <v>7502.7137769774463</v>
      </c>
      <c r="F311" s="24">
        <f>Pernambuco!$H254</f>
        <v>4719.2428902148276</v>
      </c>
      <c r="G311" s="24">
        <f>'SE Brazil'!H233</f>
        <v>14048.6</v>
      </c>
      <c r="H311" s="174">
        <v>514.29999999999995</v>
      </c>
      <c r="I311" s="23">
        <v>1075.9675544640431</v>
      </c>
      <c r="J311" s="48"/>
      <c r="K311" s="24">
        <f>'Port(Span)'!P313</f>
        <v>1309.4000000000001</v>
      </c>
      <c r="L311" s="35">
        <f t="shared" si="10"/>
        <v>30334.855800603691</v>
      </c>
      <c r="M311" s="21"/>
      <c r="N311" s="24">
        <f>'Port(Span)'!J313</f>
        <v>0</v>
      </c>
      <c r="O311" s="24">
        <f>'Port(Span)'!N313</f>
        <v>0</v>
      </c>
      <c r="P311" s="24">
        <f>Amazonia!D122</f>
        <v>1047.3515789473686</v>
      </c>
      <c r="Q311" s="24">
        <f>Bahia!D233</f>
        <v>6870</v>
      </c>
      <c r="R311" s="24">
        <f>Pernambuco!$D254</f>
        <v>4143.4952576086189</v>
      </c>
      <c r="S311" s="24">
        <f>'SE Brazil'!D233</f>
        <v>11970.5</v>
      </c>
      <c r="T311" s="174">
        <v>421</v>
      </c>
      <c r="U311" s="23">
        <v>916</v>
      </c>
      <c r="V311" s="24"/>
      <c r="W311" s="24">
        <f>'Port(Span)'!Q313</f>
        <v>1179.44</v>
      </c>
      <c r="X311" s="35">
        <f t="shared" si="11"/>
        <v>26547.786836555988</v>
      </c>
      <c r="Y311" s="21"/>
      <c r="Z311" s="76"/>
      <c r="AA311" s="76"/>
      <c r="AB311" s="76"/>
      <c r="AC311" s="76"/>
    </row>
    <row r="312" spans="1:29" s="2" customFormat="1">
      <c r="A312" s="54">
        <v>1809</v>
      </c>
      <c r="B312" s="48">
        <f>'Port(Span)'!I314</f>
        <v>773</v>
      </c>
      <c r="C312" s="48">
        <f>'Port(Span)'!M314</f>
        <v>475.1</v>
      </c>
      <c r="D312" s="48">
        <f>Amazonia!G123</f>
        <v>2345.8947368421054</v>
      </c>
      <c r="E312" s="48">
        <f>Bahia!H234</f>
        <v>9658.3045860840011</v>
      </c>
      <c r="F312" s="48">
        <f>Pernambuco!$H255</f>
        <v>4078.4319901475865</v>
      </c>
      <c r="G312" s="48">
        <f>'SE Brazil'!H234</f>
        <v>19122.430905077264</v>
      </c>
      <c r="H312" s="174">
        <v>0</v>
      </c>
      <c r="I312" s="23">
        <v>0</v>
      </c>
      <c r="J312" s="48"/>
      <c r="K312" s="48">
        <f>'Port(Span)'!P314</f>
        <v>1969.4</v>
      </c>
      <c r="L312" s="35">
        <f t="shared" si="10"/>
        <v>38422.562218150961</v>
      </c>
      <c r="M312" s="85"/>
      <c r="N312" s="48">
        <f>'Port(Span)'!J314</f>
        <v>661.91399999999999</v>
      </c>
      <c r="O312" s="48">
        <f>'Port(Span)'!N314</f>
        <v>435.7</v>
      </c>
      <c r="P312" s="48">
        <f>Amazonia!D123</f>
        <v>2109.858105263158</v>
      </c>
      <c r="Q312" s="48">
        <f>Bahia!D234</f>
        <v>8754.105263157895</v>
      </c>
      <c r="R312" s="48">
        <f>Pernambuco!$D255</f>
        <v>3580.8632873495808</v>
      </c>
      <c r="S312" s="48">
        <f>'SE Brazil'!D234</f>
        <v>16985.560000000001</v>
      </c>
      <c r="T312" s="174">
        <v>0</v>
      </c>
      <c r="U312" s="23">
        <v>0</v>
      </c>
      <c r="V312" s="48"/>
      <c r="W312" s="48">
        <f>'Port(Span)'!Q314</f>
        <v>1498.6</v>
      </c>
      <c r="X312" s="35">
        <f t="shared" si="11"/>
        <v>34026.600655770635</v>
      </c>
      <c r="Y312" s="85"/>
      <c r="Z312" s="123"/>
      <c r="AA312" s="123"/>
      <c r="AB312" s="123"/>
      <c r="AC312" s="123"/>
    </row>
    <row r="313" spans="1:29" s="2" customFormat="1">
      <c r="A313" s="54">
        <v>1810</v>
      </c>
      <c r="B313" s="48">
        <f>'Port(Span)'!I315</f>
        <v>1039.9881709719382</v>
      </c>
      <c r="C313" s="48">
        <f>'Port(Span)'!M315</f>
        <v>970.19074074074092</v>
      </c>
      <c r="D313" s="48">
        <f>Amazonia!G124</f>
        <v>2686.105263157895</v>
      </c>
      <c r="E313" s="48">
        <f>Bahia!H235</f>
        <v>17168.869386181548</v>
      </c>
      <c r="F313" s="48">
        <f>Pernambuco!$H256</f>
        <v>13118.656790628909</v>
      </c>
      <c r="G313" s="48">
        <f>'SE Brazil'!H235</f>
        <v>26683.50161542324</v>
      </c>
      <c r="H313" s="174">
        <v>0</v>
      </c>
      <c r="I313" s="23">
        <v>1132.4958268982725</v>
      </c>
      <c r="J313" s="48"/>
      <c r="K313" s="48">
        <f>'Port(Span)'!P315</f>
        <v>183.35246842709529</v>
      </c>
      <c r="L313" s="35">
        <f t="shared" si="10"/>
        <v>62983.16026242965</v>
      </c>
      <c r="M313" s="85"/>
      <c r="N313" s="48">
        <f>'Port(Span)'!J315</f>
        <v>943</v>
      </c>
      <c r="O313" s="48">
        <f>'Port(Span)'!N315</f>
        <v>855.94140000000004</v>
      </c>
      <c r="P313" s="48">
        <f>Amazonia!D124</f>
        <v>2404.4429473684208</v>
      </c>
      <c r="Q313" s="48">
        <f>Bahia!D235</f>
        <v>15554.904000000002</v>
      </c>
      <c r="R313" s="48">
        <f>Pernambuco!$D256</f>
        <v>11518.180662172183</v>
      </c>
      <c r="S313" s="48">
        <f>'SE Brazil'!D235</f>
        <v>23973.06</v>
      </c>
      <c r="T313" s="174">
        <v>0</v>
      </c>
      <c r="U313" s="23">
        <v>545.91800000000001</v>
      </c>
      <c r="V313" s="48"/>
      <c r="W313" s="48">
        <f>'Port(Span)'!Q315</f>
        <v>159.69999999999999</v>
      </c>
      <c r="X313" s="35">
        <f t="shared" si="11"/>
        <v>55955.147009540604</v>
      </c>
      <c r="Y313" s="85"/>
      <c r="Z313" s="123"/>
      <c r="AA313" s="123"/>
      <c r="AB313" s="123"/>
      <c r="AC313" s="123"/>
    </row>
    <row r="314" spans="1:29" s="2" customFormat="1">
      <c r="A314" s="54">
        <v>1811</v>
      </c>
      <c r="B314" s="48">
        <f>'Port(Span)'!I316</f>
        <v>1259.6278649183309</v>
      </c>
      <c r="C314" s="48">
        <f>'Port(Span)'!M316</f>
        <v>613.87938334312173</v>
      </c>
      <c r="D314" s="48">
        <f>Amazonia!G125</f>
        <v>3454.3157894736842</v>
      </c>
      <c r="E314" s="48">
        <f>Bahia!H236</f>
        <v>9599.8985893254012</v>
      </c>
      <c r="F314" s="48">
        <f>Pernambuco!$H257</f>
        <v>3724.5300220750551</v>
      </c>
      <c r="G314" s="48">
        <f>'SE Brazil'!H236</f>
        <v>27113.290312713441</v>
      </c>
      <c r="H314" s="174">
        <v>0</v>
      </c>
      <c r="I314" s="23">
        <v>412.80597610779654</v>
      </c>
      <c r="J314" s="48"/>
      <c r="K314" s="48">
        <f>'Port(Span)'!P316</f>
        <v>2478.6</v>
      </c>
      <c r="L314" s="35">
        <f t="shared" si="10"/>
        <v>48656.947937956829</v>
      </c>
      <c r="M314" s="85"/>
      <c r="N314" s="48">
        <f>'Port(Span)'!J316</f>
        <v>1116.1504</v>
      </c>
      <c r="O314" s="48">
        <f>'Port(Span)'!N316</f>
        <v>519</v>
      </c>
      <c r="P314" s="48">
        <f>Amazonia!D125</f>
        <v>3054.9364210526314</v>
      </c>
      <c r="Q314" s="48">
        <f>Bahia!D236</f>
        <v>8801.1856000000007</v>
      </c>
      <c r="R314" s="48">
        <f>Pernambuco!$D257</f>
        <v>3375</v>
      </c>
      <c r="S314" s="48">
        <f>'SE Brazil'!D236</f>
        <v>24596.5</v>
      </c>
      <c r="T314" s="174">
        <v>0</v>
      </c>
      <c r="U314" s="23">
        <v>362.84</v>
      </c>
      <c r="V314" s="48"/>
      <c r="W314" s="48">
        <f>'Port(Span)'!Q316</f>
        <v>2238.9</v>
      </c>
      <c r="X314" s="35">
        <f t="shared" si="11"/>
        <v>44064.512421052634</v>
      </c>
      <c r="Y314" s="85"/>
      <c r="Z314" s="123"/>
      <c r="AA314" s="123"/>
      <c r="AB314" s="123"/>
      <c r="AC314" s="123"/>
    </row>
    <row r="315" spans="1:29" s="2" customFormat="1">
      <c r="A315" s="54">
        <v>1812</v>
      </c>
      <c r="B315" s="48">
        <f>'Port(Span)'!I317</f>
        <v>0</v>
      </c>
      <c r="C315" s="48">
        <f>'Port(Span)'!M317</f>
        <v>0</v>
      </c>
      <c r="D315" s="48">
        <f>Amazonia!G126</f>
        <v>1525.2631578947369</v>
      </c>
      <c r="E315" s="48">
        <f>Bahia!H237</f>
        <v>13661.045916114796</v>
      </c>
      <c r="F315" s="48">
        <f>Pernambuco!$H258</f>
        <v>8831.7000000000007</v>
      </c>
      <c r="G315" s="48">
        <f>'SE Brazil'!H237</f>
        <v>25938.9</v>
      </c>
      <c r="H315" s="174">
        <v>0</v>
      </c>
      <c r="I315" s="23">
        <v>4050.4811206549875</v>
      </c>
      <c r="J315" s="48"/>
      <c r="K315" s="48">
        <f>'Port(Span)'!P317</f>
        <v>1309.2454746136866</v>
      </c>
      <c r="L315" s="35">
        <f t="shared" si="10"/>
        <v>55316.635669278206</v>
      </c>
      <c r="M315" s="85"/>
      <c r="N315" s="48">
        <f>'Port(Span)'!J317</f>
        <v>0</v>
      </c>
      <c r="O315" s="48">
        <f>'Port(Span)'!N317</f>
        <v>0</v>
      </c>
      <c r="P315" s="48">
        <f>Amazonia!D126</f>
        <v>1366.8454736842104</v>
      </c>
      <c r="Q315" s="48">
        <f>Bahia!D237</f>
        <v>12323.984800000002</v>
      </c>
      <c r="R315" s="48">
        <f>Pernambuco!$D258</f>
        <v>7943</v>
      </c>
      <c r="S315" s="48">
        <f>'SE Brazil'!D237</f>
        <v>23617.475399999996</v>
      </c>
      <c r="T315" s="174">
        <v>0</v>
      </c>
      <c r="U315" s="23">
        <v>3085</v>
      </c>
      <c r="V315" s="48"/>
      <c r="W315" s="48">
        <f>'Port(Span)'!Q317</f>
        <v>1179.3</v>
      </c>
      <c r="X315" s="35">
        <f t="shared" si="11"/>
        <v>49515.605673684215</v>
      </c>
      <c r="Y315" s="85"/>
      <c r="Z315" s="123"/>
      <c r="AA315" s="123"/>
      <c r="AB315" s="123"/>
      <c r="AC315" s="123"/>
    </row>
    <row r="316" spans="1:29" s="2" customFormat="1">
      <c r="A316" s="54">
        <v>1813</v>
      </c>
      <c r="B316" s="48">
        <f>'Port(Span)'!I318</f>
        <v>270.3003337041157</v>
      </c>
      <c r="C316" s="48">
        <f>'Port(Span)'!M318</f>
        <v>0</v>
      </c>
      <c r="D316" s="48">
        <f>Amazonia!G127</f>
        <v>1264.3157894736842</v>
      </c>
      <c r="E316" s="48">
        <f>Bahia!H238</f>
        <v>12220.2</v>
      </c>
      <c r="F316" s="48">
        <f>Pernambuco!$H259</f>
        <v>7760.1</v>
      </c>
      <c r="G316" s="48">
        <f>'SE Brazil'!H238</f>
        <v>24192.9</v>
      </c>
      <c r="H316" s="174">
        <v>0</v>
      </c>
      <c r="I316" s="23">
        <v>450.87265218009782</v>
      </c>
      <c r="J316" s="48"/>
      <c r="K316" s="48">
        <f>'Port(Span)'!P318</f>
        <v>919.4</v>
      </c>
      <c r="L316" s="35">
        <f t="shared" si="10"/>
        <v>47078.088775357908</v>
      </c>
      <c r="M316" s="85"/>
      <c r="N316" s="48">
        <f>'Port(Span)'!J318</f>
        <v>243</v>
      </c>
      <c r="O316" s="48">
        <f>'Port(Span)'!N318</f>
        <v>0</v>
      </c>
      <c r="P316" s="48">
        <f>Amazonia!D127</f>
        <v>1098.3603157894736</v>
      </c>
      <c r="Q316" s="48">
        <f>Bahia!D238</f>
        <v>11454.2</v>
      </c>
      <c r="R316" s="48">
        <f>Pernambuco!$D259</f>
        <v>6587</v>
      </c>
      <c r="S316" s="48">
        <f>'SE Brazil'!D238</f>
        <v>22459.850999999995</v>
      </c>
      <c r="T316" s="174">
        <v>0</v>
      </c>
      <c r="U316" s="23">
        <v>391</v>
      </c>
      <c r="V316" s="48"/>
      <c r="W316" s="48">
        <f>'Port(Span)'!Q318</f>
        <v>353.2</v>
      </c>
      <c r="X316" s="35">
        <f t="shared" si="11"/>
        <v>42586.611315789465</v>
      </c>
      <c r="Y316" s="85"/>
      <c r="Z316" s="123"/>
      <c r="AA316" s="123"/>
      <c r="AB316" s="123"/>
      <c r="AC316" s="123"/>
    </row>
    <row r="317" spans="1:29" s="2" customFormat="1">
      <c r="A317" s="54">
        <v>1814</v>
      </c>
      <c r="B317" s="48">
        <f>'Port(Span)'!I319</f>
        <v>144.8058761804827</v>
      </c>
      <c r="C317" s="48">
        <f>'Port(Span)'!M319</f>
        <v>0</v>
      </c>
      <c r="D317" s="48">
        <f>Amazonia!G128</f>
        <v>1525.2631578947369</v>
      </c>
      <c r="E317" s="48">
        <f>Bahia!H239</f>
        <v>12782.455932203387</v>
      </c>
      <c r="F317" s="48">
        <f>Pernambuco!$H260</f>
        <v>10708.1</v>
      </c>
      <c r="G317" s="48">
        <f>'SE Brazil'!H239</f>
        <v>21395.4</v>
      </c>
      <c r="H317" s="174">
        <v>0</v>
      </c>
      <c r="I317" s="23">
        <v>976.23885282837978</v>
      </c>
      <c r="J317" s="48"/>
      <c r="K317" s="48">
        <f>'Port(Span)'!P319</f>
        <v>602</v>
      </c>
      <c r="L317" s="35">
        <f t="shared" si="10"/>
        <v>48134.263819106985</v>
      </c>
      <c r="M317" s="85"/>
      <c r="N317" s="48">
        <f>'Port(Span)'!J319</f>
        <v>138</v>
      </c>
      <c r="O317" s="48">
        <f>'Port(Span)'!N319</f>
        <v>0</v>
      </c>
      <c r="P317" s="48">
        <f>Amazonia!D128</f>
        <v>1366.8454736842107</v>
      </c>
      <c r="Q317" s="48">
        <f>Bahia!D239</f>
        <v>11727.110800000002</v>
      </c>
      <c r="R317" s="48">
        <f>Pernambuco!$D260</f>
        <v>9683</v>
      </c>
      <c r="S317" s="48">
        <f>'SE Brazil'!D239</f>
        <v>19928.660500000002</v>
      </c>
      <c r="T317" s="174">
        <v>0</v>
      </c>
      <c r="U317" s="23">
        <v>841</v>
      </c>
      <c r="V317" s="48"/>
      <c r="W317" s="48">
        <f>'Port(Span)'!Q319</f>
        <v>377</v>
      </c>
      <c r="X317" s="35">
        <f t="shared" si="11"/>
        <v>44061.616773684218</v>
      </c>
      <c r="Y317" s="85"/>
      <c r="Z317" s="123"/>
      <c r="AA317" s="123"/>
      <c r="AB317" s="123"/>
      <c r="AC317" s="123"/>
    </row>
    <row r="318" spans="1:29" s="2" customFormat="1">
      <c r="A318" s="54">
        <v>1815</v>
      </c>
      <c r="B318" s="48">
        <f>'Port(Span)'!I320</f>
        <v>563.36572153999907</v>
      </c>
      <c r="C318" s="48">
        <f>'Port(Span)'!M320</f>
        <v>0</v>
      </c>
      <c r="D318" s="48">
        <f>Amazonia!G129</f>
        <v>1811.7894736842106</v>
      </c>
      <c r="E318" s="48">
        <f>Bahia!H240</f>
        <v>13027.655849889625</v>
      </c>
      <c r="F318" s="48">
        <f>Pernambuco!$H261</f>
        <v>11208.77756198458</v>
      </c>
      <c r="G318" s="48">
        <f>'SE Brazil'!H240</f>
        <v>18230.45981881407</v>
      </c>
      <c r="H318" s="174">
        <v>0</v>
      </c>
      <c r="I318" s="23">
        <v>1470.1181462222989</v>
      </c>
      <c r="J318" s="48"/>
      <c r="K318" s="48">
        <f>'Port(Span)'!P320</f>
        <v>512.1</v>
      </c>
      <c r="L318" s="35">
        <f t="shared" si="10"/>
        <v>46824.266572134773</v>
      </c>
      <c r="M318" s="85"/>
      <c r="N318" s="48">
        <f>'Port(Span)'!J320</f>
        <v>319</v>
      </c>
      <c r="O318" s="48">
        <f>'Port(Span)'!N320</f>
        <v>0</v>
      </c>
      <c r="P318" s="48">
        <f>Amazonia!D129</f>
        <v>1620.0791578947371</v>
      </c>
      <c r="Q318" s="48">
        <f>Bahia!D240</f>
        <v>12254.5908</v>
      </c>
      <c r="R318" s="48">
        <f>Pernambuco!$D261</f>
        <v>9625</v>
      </c>
      <c r="S318" s="48">
        <f>'SE Brazil'!D240</f>
        <v>16686.042800000003</v>
      </c>
      <c r="T318" s="174">
        <v>0</v>
      </c>
      <c r="U318" s="23">
        <v>1018</v>
      </c>
      <c r="V318" s="48"/>
      <c r="W318" s="48">
        <f>'Port(Span)'!Q320</f>
        <v>250</v>
      </c>
      <c r="X318" s="35">
        <f t="shared" si="11"/>
        <v>41772.71275789474</v>
      </c>
      <c r="Y318" s="85"/>
      <c r="Z318" s="123"/>
      <c r="AA318" s="123"/>
      <c r="AB318" s="123"/>
      <c r="AC318" s="123"/>
    </row>
    <row r="319" spans="1:29" s="2" customFormat="1">
      <c r="A319" s="54">
        <v>1816</v>
      </c>
      <c r="B319" s="48">
        <f>'Port(Span)'!I321</f>
        <v>369</v>
      </c>
      <c r="C319" s="48">
        <f>'Port(Span)'!M321</f>
        <v>289.30131004366814</v>
      </c>
      <c r="D319" s="48">
        <f>Amazonia!G130</f>
        <v>1631.3419872551335</v>
      </c>
      <c r="E319" s="48">
        <f>Bahia!H241</f>
        <v>9984.9583847766098</v>
      </c>
      <c r="F319" s="48">
        <f>Pernambuco!$H262</f>
        <v>11620.9</v>
      </c>
      <c r="G319" s="48">
        <f>'SE Brazil'!H241</f>
        <v>26588.879826826316</v>
      </c>
      <c r="H319" s="174">
        <v>0</v>
      </c>
      <c r="I319" s="23">
        <v>1061.5823302031997</v>
      </c>
      <c r="J319" s="48"/>
      <c r="K319" s="48">
        <f>'Port(Span)'!P321</f>
        <v>272.8</v>
      </c>
      <c r="L319" s="35">
        <f t="shared" si="10"/>
        <v>51818.763839104933</v>
      </c>
      <c r="M319" s="85"/>
      <c r="N319" s="48">
        <f>'Port(Span)'!J321</f>
        <v>319</v>
      </c>
      <c r="O319" s="48">
        <f>'Port(Span)'!N321</f>
        <v>265</v>
      </c>
      <c r="P319" s="48">
        <f>Amazonia!D130</f>
        <v>1463.1578947368421</v>
      </c>
      <c r="Q319" s="48">
        <f>Bahia!D241</f>
        <v>9005.7587999999996</v>
      </c>
      <c r="R319" s="48">
        <f>Pernambuco!$D262</f>
        <v>10511</v>
      </c>
      <c r="S319" s="48">
        <f>'SE Brazil'!D241</f>
        <v>24151.756200000007</v>
      </c>
      <c r="T319" s="174">
        <v>0</v>
      </c>
      <c r="U319" s="23">
        <v>912</v>
      </c>
      <c r="V319" s="48"/>
      <c r="W319" s="48">
        <f>'Port(Span)'!Q321</f>
        <v>250</v>
      </c>
      <c r="X319" s="35">
        <f t="shared" si="11"/>
        <v>46877.672894736854</v>
      </c>
      <c r="Y319" s="85"/>
      <c r="Z319" s="123"/>
      <c r="AA319" s="123"/>
      <c r="AB319" s="123"/>
      <c r="AC319" s="123"/>
    </row>
    <row r="320" spans="1:29" s="2" customFormat="1">
      <c r="A320" s="54">
        <v>1817</v>
      </c>
      <c r="B320" s="48">
        <f>'Port(Span)'!I322</f>
        <v>700.07735469228192</v>
      </c>
      <c r="C320" s="48">
        <f>'Port(Span)'!M322</f>
        <v>95</v>
      </c>
      <c r="D320" s="48">
        <f>Amazonia!G131</f>
        <v>3179.2631578947371</v>
      </c>
      <c r="E320" s="48">
        <f>Bahia!H242</f>
        <v>13929.46338298949</v>
      </c>
      <c r="F320" s="48">
        <f>Pernambuco!$H263</f>
        <v>8688.6911699779266</v>
      </c>
      <c r="G320" s="48">
        <f>'SE Brazil'!H242</f>
        <v>26536.854148471619</v>
      </c>
      <c r="H320" s="174">
        <v>239.3</v>
      </c>
      <c r="I320" s="23">
        <v>1037.5973072280942</v>
      </c>
      <c r="J320" s="48"/>
      <c r="K320" s="48">
        <f>'Port(Span)'!P322</f>
        <v>0</v>
      </c>
      <c r="L320" s="35">
        <f t="shared" si="10"/>
        <v>54406.24652125415</v>
      </c>
      <c r="M320" s="85"/>
      <c r="N320" s="48">
        <f>'Port(Span)'!J322</f>
        <v>628</v>
      </c>
      <c r="O320" s="48">
        <f>'Port(Span)'!N322</f>
        <v>95</v>
      </c>
      <c r="P320" s="48">
        <f>Amazonia!D131</f>
        <v>2854.1978947368425</v>
      </c>
      <c r="Q320" s="48">
        <f>Bahia!D242</f>
        <v>12577.446</v>
      </c>
      <c r="R320" s="48">
        <f>Pernambuco!$D263</f>
        <v>7866</v>
      </c>
      <c r="S320" s="48">
        <f>'SE Brazil'!D242</f>
        <v>23848.758999999995</v>
      </c>
      <c r="T320" s="174">
        <v>217.3</v>
      </c>
      <c r="U320" s="23">
        <v>875</v>
      </c>
      <c r="V320" s="48"/>
      <c r="W320" s="48">
        <f>'Port(Span)'!Q322</f>
        <v>0</v>
      </c>
      <c r="X320" s="35">
        <f t="shared" si="11"/>
        <v>48961.702894736838</v>
      </c>
      <c r="Y320" s="85"/>
      <c r="Z320" s="123"/>
      <c r="AA320" s="123"/>
      <c r="AB320" s="123"/>
      <c r="AC320" s="123"/>
    </row>
    <row r="321" spans="1:29" s="2" customFormat="1">
      <c r="A321" s="54">
        <v>1818</v>
      </c>
      <c r="B321" s="48">
        <f>'Port(Span)'!I323</f>
        <v>195.18014069497764</v>
      </c>
      <c r="C321" s="48">
        <f>'Port(Span)'!M323</f>
        <v>112</v>
      </c>
      <c r="D321" s="48">
        <f>Amazonia!G132</f>
        <v>4410</v>
      </c>
      <c r="E321" s="48">
        <f>Bahia!H243</f>
        <v>12778.370746740376</v>
      </c>
      <c r="F321" s="48">
        <f>Pernambuco!$H264</f>
        <v>11222.774889867844</v>
      </c>
      <c r="G321" s="48">
        <f>'SE Brazil'!H243</f>
        <v>30356.861129401394</v>
      </c>
      <c r="H321" s="174">
        <v>366.8</v>
      </c>
      <c r="I321" s="23">
        <v>242.74052812858784</v>
      </c>
      <c r="J321" s="48"/>
      <c r="K321" s="48">
        <f>'Port(Span)'!P323</f>
        <v>1075.2</v>
      </c>
      <c r="L321" s="35">
        <f t="shared" si="10"/>
        <v>60759.927434833182</v>
      </c>
      <c r="M321" s="85"/>
      <c r="N321" s="48">
        <f>'Port(Span)'!J323</f>
        <v>180</v>
      </c>
      <c r="O321" s="48">
        <f>'Port(Span)'!N323</f>
        <v>95</v>
      </c>
      <c r="P321" s="48">
        <f>Amazonia!D132</f>
        <v>3952.0000000000005</v>
      </c>
      <c r="Q321" s="48">
        <f>Bahia!D243</f>
        <v>11582.818200000003</v>
      </c>
      <c r="R321" s="48">
        <f>Pernambuco!$D264</f>
        <v>10198</v>
      </c>
      <c r="S321" s="48">
        <f>'SE Brazil'!D243</f>
        <v>27058.976300000002</v>
      </c>
      <c r="T321" s="174">
        <v>319.39999999999998</v>
      </c>
      <c r="U321" s="23">
        <v>138</v>
      </c>
      <c r="V321" s="48"/>
      <c r="W321" s="48">
        <f>'Port(Span)'!Q323</f>
        <v>972.9</v>
      </c>
      <c r="X321" s="35">
        <f t="shared" si="11"/>
        <v>54497.094500000007</v>
      </c>
      <c r="Y321" s="85"/>
      <c r="Z321" s="123"/>
      <c r="AA321" s="123"/>
      <c r="AB321" s="123"/>
      <c r="AC321" s="123"/>
    </row>
    <row r="322" spans="1:29" s="2" customFormat="1">
      <c r="A322" s="54">
        <v>1819</v>
      </c>
      <c r="B322" s="48">
        <f>'Port(Span)'!I324</f>
        <v>586.53200883002205</v>
      </c>
      <c r="C322" s="48">
        <f>'Port(Span)'!M324</f>
        <v>0</v>
      </c>
      <c r="D322" s="48">
        <f>Amazonia!G133</f>
        <v>2699.5015633293483</v>
      </c>
      <c r="E322" s="48">
        <f>Bahia!H244</f>
        <v>17701.728584921333</v>
      </c>
      <c r="F322" s="48">
        <f>Pernambuco!$H265</f>
        <v>6158.3</v>
      </c>
      <c r="G322" s="48">
        <f>'SE Brazil'!H244</f>
        <v>21308.6</v>
      </c>
      <c r="H322" s="174">
        <v>1949.6</v>
      </c>
      <c r="I322" s="23">
        <v>415</v>
      </c>
      <c r="J322" s="48"/>
      <c r="K322" s="48">
        <f>'Port(Span)'!P324</f>
        <v>1862.3</v>
      </c>
      <c r="L322" s="35">
        <f t="shared" si="10"/>
        <v>52681.562157080705</v>
      </c>
      <c r="M322" s="85"/>
      <c r="N322" s="48">
        <f>'Port(Span)'!J324</f>
        <v>528</v>
      </c>
      <c r="O322" s="48">
        <f>'Port(Span)'!N324</f>
        <v>0</v>
      </c>
      <c r="P322" s="48">
        <f>Amazonia!D133</f>
        <v>2375.3684210526317</v>
      </c>
      <c r="Q322" s="48">
        <f>Bahia!D244</f>
        <v>15342.080400000006</v>
      </c>
      <c r="R322" s="48">
        <f>Pernambuco!$D265</f>
        <v>5508</v>
      </c>
      <c r="S322" s="48">
        <f>'SE Brazil'!D244</f>
        <v>19495.617600000009</v>
      </c>
      <c r="T322" s="174">
        <v>1730.08</v>
      </c>
      <c r="U322" s="23">
        <v>391</v>
      </c>
      <c r="V322" s="48"/>
      <c r="W322" s="48">
        <f>'Port(Span)'!Q324</f>
        <v>1405.6</v>
      </c>
      <c r="X322" s="35">
        <f t="shared" si="11"/>
        <v>46775.746421052645</v>
      </c>
      <c r="Y322" s="85"/>
      <c r="Z322" s="123"/>
      <c r="AA322" s="123"/>
      <c r="AB322" s="123"/>
      <c r="AC322" s="123"/>
    </row>
    <row r="323" spans="1:29" s="2" customFormat="1">
      <c r="A323" s="54">
        <v>1820</v>
      </c>
      <c r="B323" s="48">
        <f>'Port(Span)'!I325</f>
        <v>933.01188743328476</v>
      </c>
      <c r="C323" s="48">
        <f>'Port(Span)'!M325</f>
        <v>0</v>
      </c>
      <c r="D323" s="48">
        <f>Amazonia!G134</f>
        <v>2320.8822168159973</v>
      </c>
      <c r="E323" s="48">
        <f>Bahia!H245</f>
        <v>10685</v>
      </c>
      <c r="F323" s="48">
        <f>Pernambuco!$H266</f>
        <v>11395</v>
      </c>
      <c r="G323" s="48">
        <f>'SE Brazil'!H245</f>
        <v>24635.3</v>
      </c>
      <c r="H323" s="174">
        <v>0</v>
      </c>
      <c r="I323" s="23">
        <v>1</v>
      </c>
      <c r="J323" s="48"/>
      <c r="K323" s="48">
        <f>'Port(Span)'!P325</f>
        <v>1207.727679623086</v>
      </c>
      <c r="L323" s="35">
        <f t="shared" si="10"/>
        <v>51177.921783872371</v>
      </c>
      <c r="M323" s="85"/>
      <c r="N323" s="48">
        <f>'Port(Span)'!J325</f>
        <v>842</v>
      </c>
      <c r="O323" s="48">
        <f>'Port(Span)'!N325</f>
        <v>0</v>
      </c>
      <c r="P323" s="48">
        <f>Amazonia!D134</f>
        <v>2077.833052631579</v>
      </c>
      <c r="Q323" s="48">
        <f>Bahia!D245</f>
        <v>9500.7248</v>
      </c>
      <c r="R323" s="48">
        <f>Pernambuco!$D266</f>
        <v>10164</v>
      </c>
      <c r="S323" s="48">
        <f>'SE Brazil'!D245</f>
        <v>21315.516100000008</v>
      </c>
      <c r="T323" s="174">
        <v>0</v>
      </c>
      <c r="U323" s="23">
        <v>1</v>
      </c>
      <c r="V323" s="48"/>
      <c r="W323" s="48">
        <f>'Port(Span)'!Q325</f>
        <v>599</v>
      </c>
      <c r="X323" s="35">
        <f t="shared" si="11"/>
        <v>44500.073952631588</v>
      </c>
      <c r="Y323" s="85"/>
      <c r="Z323" s="123"/>
      <c r="AA323" s="123"/>
      <c r="AB323" s="123"/>
      <c r="AC323" s="123"/>
    </row>
    <row r="324" spans="1:29" s="2" customFormat="1">
      <c r="A324" s="54">
        <v>1821</v>
      </c>
      <c r="B324" s="48">
        <f>'Port(Span)'!I326</f>
        <v>765.15807860261998</v>
      </c>
      <c r="C324" s="48">
        <f>'Port(Span)'!M326</f>
        <v>0</v>
      </c>
      <c r="D324" s="48">
        <f>Amazonia!G135</f>
        <v>1796.5263157894738</v>
      </c>
      <c r="E324" s="48">
        <f>Bahia!H246</f>
        <v>9733.3668161434962</v>
      </c>
      <c r="F324" s="48">
        <f>Pernambuco!$H267</f>
        <v>11180.802792914037</v>
      </c>
      <c r="G324" s="48">
        <f>'SE Brazil'!H246</f>
        <v>29160.073730684337</v>
      </c>
      <c r="H324" s="174">
        <v>931</v>
      </c>
      <c r="I324" s="23">
        <v>497</v>
      </c>
      <c r="J324" s="48"/>
      <c r="K324" s="48">
        <f>'Port(Span)'!P326</f>
        <v>0</v>
      </c>
      <c r="L324" s="35">
        <f t="shared" si="10"/>
        <v>54063.927734133962</v>
      </c>
      <c r="M324" s="85"/>
      <c r="N324" s="48">
        <f>'Port(Span)'!J326</f>
        <v>701</v>
      </c>
      <c r="O324" s="48">
        <f>'Port(Span)'!N326</f>
        <v>0</v>
      </c>
      <c r="P324" s="48">
        <f>Amazonia!D135</f>
        <v>1644.9885263157894</v>
      </c>
      <c r="Q324" s="48">
        <f>Bahia!D246</f>
        <v>8784.7000000000007</v>
      </c>
      <c r="R324" s="48">
        <f>Pernambuco!$D267</f>
        <v>10000</v>
      </c>
      <c r="S324" s="48">
        <f>'SE Brazil'!D246</f>
        <v>24696.446999999996</v>
      </c>
      <c r="T324" s="174">
        <v>773</v>
      </c>
      <c r="U324" s="23">
        <v>439</v>
      </c>
      <c r="V324" s="48"/>
      <c r="W324" s="48">
        <f>'Port(Span)'!Q326</f>
        <v>0</v>
      </c>
      <c r="X324" s="35">
        <f t="shared" si="11"/>
        <v>47039.135526315789</v>
      </c>
      <c r="Y324" s="85"/>
      <c r="Z324" s="123"/>
      <c r="AA324" s="123"/>
      <c r="AB324" s="123"/>
      <c r="AC324" s="123"/>
    </row>
    <row r="325" spans="1:29" s="2" customFormat="1">
      <c r="A325" s="54">
        <v>1822</v>
      </c>
      <c r="B325" s="48">
        <f>'Port(Span)'!I327</f>
        <v>600.57885783718109</v>
      </c>
      <c r="C325" s="48">
        <f>'Port(Span)'!M327</f>
        <v>556.17352614015567</v>
      </c>
      <c r="D325" s="48">
        <f>Amazonia!G136</f>
        <v>2136.568326646212</v>
      </c>
      <c r="E325" s="48">
        <f>Bahia!H247</f>
        <v>14256.36619480925</v>
      </c>
      <c r="F325" s="48">
        <f>Pernambuco!$H268</f>
        <v>6213.893783370977</v>
      </c>
      <c r="G325" s="48">
        <f>'SE Brazil'!H247</f>
        <v>35592.573326539881</v>
      </c>
      <c r="H325" s="174">
        <v>882</v>
      </c>
      <c r="I325" s="23">
        <v>2477.3945653801925</v>
      </c>
      <c r="J325" s="48"/>
      <c r="K325" s="48">
        <f>'Port(Span)'!P327</f>
        <v>389.8</v>
      </c>
      <c r="L325" s="35">
        <f t="shared" si="10"/>
        <v>63105.348580723854</v>
      </c>
      <c r="M325" s="85"/>
      <c r="N325" s="48">
        <f>'Port(Span)'!J327</f>
        <v>511.88279999999997</v>
      </c>
      <c r="O325" s="48">
        <f>'Port(Span)'!N327</f>
        <v>500</v>
      </c>
      <c r="P325" s="48">
        <f>Amazonia!D136</f>
        <v>1852.6315789473686</v>
      </c>
      <c r="Q325" s="48">
        <f>Bahia!D247</f>
        <v>13312.611999999999</v>
      </c>
      <c r="R325" s="48">
        <f>Pernambuco!$D268</f>
        <v>5518</v>
      </c>
      <c r="S325" s="48">
        <f>'SE Brazil'!D247</f>
        <v>31320.5</v>
      </c>
      <c r="T325" s="174">
        <v>765.2</v>
      </c>
      <c r="U325" s="23">
        <v>2185.5520000000001</v>
      </c>
      <c r="V325" s="48"/>
      <c r="W325" s="48">
        <f>'Port(Span)'!Q327</f>
        <v>353.2</v>
      </c>
      <c r="X325" s="35">
        <f t="shared" si="11"/>
        <v>56319.578378947364</v>
      </c>
      <c r="Y325" s="85"/>
      <c r="Z325" s="123"/>
      <c r="AA325" s="123"/>
      <c r="AB325" s="123"/>
      <c r="AC325" s="123"/>
    </row>
    <row r="326" spans="1:29">
      <c r="A326" s="38">
        <v>1823</v>
      </c>
      <c r="B326" s="24">
        <f>'Port(Span)'!I328</f>
        <v>0</v>
      </c>
      <c r="C326" s="24">
        <f>'Port(Span)'!M328</f>
        <v>0</v>
      </c>
      <c r="D326" s="24">
        <f>Amazonia!G137</f>
        <v>1910.4667530934335</v>
      </c>
      <c r="E326" s="24">
        <f>Bahia!H248</f>
        <v>5050.8345541456329</v>
      </c>
      <c r="F326" s="24">
        <f>Pernambuco!$H269</f>
        <v>6422.957165686571</v>
      </c>
      <c r="G326" s="24">
        <f>'SE Brazil'!H248</f>
        <v>25489.01414473281</v>
      </c>
      <c r="H326" s="174">
        <v>389.8</v>
      </c>
      <c r="I326" s="23">
        <v>152</v>
      </c>
      <c r="J326" s="48"/>
      <c r="K326" s="24">
        <f>'Port(Span)'!P328</f>
        <v>529.6</v>
      </c>
      <c r="L326" s="35">
        <f t="shared" si="10"/>
        <v>39944.672617658449</v>
      </c>
      <c r="M326" s="21"/>
      <c r="N326" s="24">
        <f>'Port(Span)'!J328</f>
        <v>0</v>
      </c>
      <c r="O326" s="24">
        <f>'Port(Span)'!N328</f>
        <v>0</v>
      </c>
      <c r="P326" s="24">
        <f>Amazonia!D137</f>
        <v>1721.3684210526317</v>
      </c>
      <c r="Q326" s="24">
        <f>Bahia!D248</f>
        <v>4619.3</v>
      </c>
      <c r="R326" s="24">
        <f>Pernambuco!$D269</f>
        <v>5678</v>
      </c>
      <c r="S326" s="24">
        <f>'SE Brazil'!D248</f>
        <v>23195.458799999997</v>
      </c>
      <c r="T326" s="174">
        <v>353.2</v>
      </c>
      <c r="U326" s="23">
        <v>120</v>
      </c>
      <c r="V326" s="24"/>
      <c r="W326" s="24">
        <f>'Port(Span)'!Q328</f>
        <v>472.9</v>
      </c>
      <c r="X326" s="35">
        <f t="shared" si="11"/>
        <v>36160.227221052628</v>
      </c>
      <c r="Y326" s="21"/>
      <c r="Z326" s="76"/>
      <c r="AA326" s="76"/>
      <c r="AB326" s="76"/>
      <c r="AC326" s="76"/>
    </row>
    <row r="327" spans="1:29">
      <c r="A327" s="38">
        <v>1824</v>
      </c>
      <c r="B327" s="24">
        <f>'Port(Span)'!I329</f>
        <v>0</v>
      </c>
      <c r="C327" s="24">
        <f>'Port(Span)'!M329</f>
        <v>0</v>
      </c>
      <c r="D327" s="24">
        <f>Amazonia!G138</f>
        <v>0</v>
      </c>
      <c r="E327" s="24">
        <f>Bahia!H249</f>
        <v>5571.4032600601977</v>
      </c>
      <c r="F327" s="24">
        <f>Pernambuco!$H270</f>
        <v>4420.1797049997531</v>
      </c>
      <c r="G327" s="24">
        <f>'SE Brazil'!H249</f>
        <v>31656.773205161946</v>
      </c>
      <c r="H327" s="174">
        <v>0</v>
      </c>
      <c r="I327" s="23">
        <v>1696.3449781659388</v>
      </c>
      <c r="J327" s="48"/>
      <c r="K327" s="24">
        <f>'Port(Span)'!P329</f>
        <v>500</v>
      </c>
      <c r="L327" s="35">
        <f t="shared" si="10"/>
        <v>43844.701148387838</v>
      </c>
      <c r="M327" s="21"/>
      <c r="N327" s="24">
        <f>'Port(Span)'!J329</f>
        <v>0</v>
      </c>
      <c r="O327" s="24">
        <f>'Port(Span)'!N329</f>
        <v>0</v>
      </c>
      <c r="P327" s="24">
        <f>Amazonia!D138</f>
        <v>0</v>
      </c>
      <c r="Q327" s="24">
        <f>Bahia!D249</f>
        <v>5099.8999999999996</v>
      </c>
      <c r="R327" s="24">
        <f>Pernambuco!$D270</f>
        <v>4036</v>
      </c>
      <c r="S327" s="24">
        <f>'SE Brazil'!D249</f>
        <v>28505.4</v>
      </c>
      <c r="T327" s="174">
        <v>0</v>
      </c>
      <c r="U327" s="23">
        <v>1579</v>
      </c>
      <c r="V327" s="24"/>
      <c r="W327" s="24">
        <f>'Port(Span)'!Q329</f>
        <v>476</v>
      </c>
      <c r="X327" s="35">
        <f t="shared" si="11"/>
        <v>39696.300000000003</v>
      </c>
      <c r="Y327" s="21"/>
      <c r="Z327" s="76"/>
      <c r="AA327" s="76"/>
      <c r="AB327" s="76"/>
      <c r="AC327" s="76"/>
    </row>
    <row r="328" spans="1:29">
      <c r="A328" s="38">
        <v>1825</v>
      </c>
      <c r="B328" s="24">
        <f>'Port(Span)'!I330</f>
        <v>367.2612801678909</v>
      </c>
      <c r="C328" s="24">
        <f>'Port(Span)'!M330</f>
        <v>0</v>
      </c>
      <c r="D328" s="24">
        <f>Amazonia!G139</f>
        <v>1000.2105263157896</v>
      </c>
      <c r="E328" s="24">
        <f>Bahia!H250</f>
        <v>6664.781993167182</v>
      </c>
      <c r="F328" s="24">
        <f>Pernambuco!$H271</f>
        <v>8439.8092699567205</v>
      </c>
      <c r="G328" s="24">
        <f>'SE Brazil'!H250</f>
        <v>31356.064984280267</v>
      </c>
      <c r="H328" s="174">
        <v>389.8</v>
      </c>
      <c r="I328" s="23">
        <v>1179</v>
      </c>
      <c r="J328" s="48"/>
      <c r="K328" s="24">
        <f>'Port(Span)'!P330</f>
        <v>0</v>
      </c>
      <c r="L328" s="35">
        <f t="shared" si="10"/>
        <v>49396.928053887852</v>
      </c>
      <c r="M328" s="21"/>
      <c r="N328" s="24">
        <f>'Port(Span)'!J330</f>
        <v>350</v>
      </c>
      <c r="O328" s="24">
        <f>'Port(Span)'!N330</f>
        <v>0</v>
      </c>
      <c r="P328" s="24">
        <f>Amazonia!D139</f>
        <v>917.26315789473688</v>
      </c>
      <c r="Q328" s="24">
        <f>Bahia!D250</f>
        <v>6036.6</v>
      </c>
      <c r="R328" s="24">
        <f>Pernambuco!$D271</f>
        <v>7626</v>
      </c>
      <c r="S328" s="24">
        <f>'SE Brazil'!D250</f>
        <v>27237.8</v>
      </c>
      <c r="T328" s="174">
        <v>353.2</v>
      </c>
      <c r="U328" s="23">
        <v>1049</v>
      </c>
      <c r="V328" s="24"/>
      <c r="W328" s="24">
        <f>'Port(Span)'!Q330</f>
        <v>0</v>
      </c>
      <c r="X328" s="35">
        <f t="shared" si="11"/>
        <v>43569.863157894732</v>
      </c>
      <c r="Y328" s="21"/>
      <c r="Z328" s="76"/>
      <c r="AA328" s="76"/>
      <c r="AB328" s="76"/>
      <c r="AC328" s="76"/>
    </row>
    <row r="329" spans="1:29">
      <c r="A329" s="38">
        <v>1826</v>
      </c>
      <c r="B329" s="24">
        <f>'Port(Span)'!I331</f>
        <v>412</v>
      </c>
      <c r="C329" s="24">
        <f>'Port(Span)'!M331</f>
        <v>0</v>
      </c>
      <c r="D329" s="24">
        <f>Amazonia!G140</f>
        <v>1127.7548507029162</v>
      </c>
      <c r="E329" s="24">
        <f>Bahia!H251</f>
        <v>14438.890129840847</v>
      </c>
      <c r="F329" s="24">
        <f>Pernambuco!$H272</f>
        <v>7954.648685413059</v>
      </c>
      <c r="G329" s="24">
        <f>'SE Brazil'!H251</f>
        <v>40282.844444444447</v>
      </c>
      <c r="H329" s="174">
        <v>0</v>
      </c>
      <c r="I329" s="23">
        <v>1947</v>
      </c>
      <c r="J329" s="48"/>
      <c r="K329" s="24">
        <f>'Port(Span)'!P331</f>
        <v>170</v>
      </c>
      <c r="L329" s="35">
        <f t="shared" si="10"/>
        <v>66333.138110401269</v>
      </c>
      <c r="M329" s="21"/>
      <c r="N329" s="24">
        <f>'Port(Span)'!J331</f>
        <v>380</v>
      </c>
      <c r="O329" s="24">
        <f>'Port(Span)'!N331</f>
        <v>0</v>
      </c>
      <c r="P329" s="24">
        <f>Amazonia!D140</f>
        <v>1031.6201052631579</v>
      </c>
      <c r="Q329" s="24">
        <f>Bahia!D251</f>
        <v>13217.8</v>
      </c>
      <c r="R329" s="24">
        <f>Pernambuco!$D272</f>
        <v>7222</v>
      </c>
      <c r="S329" s="24">
        <f>'SE Brazil'!D251</f>
        <v>37837.613999999987</v>
      </c>
      <c r="T329" s="174">
        <v>0</v>
      </c>
      <c r="U329" s="23">
        <v>1627</v>
      </c>
      <c r="V329" s="24"/>
      <c r="W329" s="24">
        <f>'Port(Span)'!Q331</f>
        <v>150.79</v>
      </c>
      <c r="X329" s="35">
        <f t="shared" si="11"/>
        <v>61466.824105263142</v>
      </c>
      <c r="Y329" s="21"/>
      <c r="Z329" s="76"/>
      <c r="AA329" s="76"/>
      <c r="AB329" s="76"/>
      <c r="AC329" s="76"/>
    </row>
    <row r="330" spans="1:29">
      <c r="A330" s="38">
        <v>1827</v>
      </c>
      <c r="B330" s="24">
        <f>'Port(Span)'!I332</f>
        <v>0</v>
      </c>
      <c r="C330" s="24">
        <f>'Port(Span)'!M332</f>
        <v>0</v>
      </c>
      <c r="D330" s="24">
        <f>Amazonia!G141</f>
        <v>2187.7483443708611</v>
      </c>
      <c r="E330" s="24">
        <f>Bahia!H252</f>
        <v>16505.535255583429</v>
      </c>
      <c r="F330" s="24">
        <f>Pernambuco!$H273</f>
        <v>8539.5215128080799</v>
      </c>
      <c r="G330" s="24">
        <f>'SE Brazil'!H252</f>
        <v>38470.309494141671</v>
      </c>
      <c r="H330" s="174">
        <v>0</v>
      </c>
      <c r="I330" s="23">
        <v>2417</v>
      </c>
      <c r="J330" s="48"/>
      <c r="K330" s="24">
        <f>'Port(Span)'!P332</f>
        <v>807.4</v>
      </c>
      <c r="L330" s="35">
        <f t="shared" si="10"/>
        <v>68927.514606904035</v>
      </c>
      <c r="M330" s="21"/>
      <c r="N330" s="24">
        <f>'Port(Span)'!J332</f>
        <v>0</v>
      </c>
      <c r="O330" s="24">
        <f>'Port(Span)'!N332</f>
        <v>0</v>
      </c>
      <c r="P330" s="24">
        <f>Amazonia!D141</f>
        <v>1734.7368421052633</v>
      </c>
      <c r="Q330" s="24">
        <f>Bahia!D252</f>
        <v>14937.228299999999</v>
      </c>
      <c r="R330" s="24">
        <f>Pernambuco!$D273</f>
        <v>7838</v>
      </c>
      <c r="S330" s="24">
        <f>'SE Brazil'!D252</f>
        <v>34493.945600000014</v>
      </c>
      <c r="T330" s="174">
        <v>0</v>
      </c>
      <c r="U330" s="23">
        <v>2074</v>
      </c>
      <c r="V330" s="24"/>
      <c r="W330" s="24">
        <f>'Port(Span)'!Q332</f>
        <v>739</v>
      </c>
      <c r="X330" s="35">
        <f t="shared" si="11"/>
        <v>61816.910742105276</v>
      </c>
      <c r="Y330" s="21"/>
      <c r="Z330" s="76"/>
      <c r="AA330" s="76"/>
      <c r="AB330" s="76"/>
      <c r="AC330" s="76"/>
    </row>
    <row r="331" spans="1:29">
      <c r="A331" s="38">
        <v>1828</v>
      </c>
      <c r="B331" s="24">
        <f>'Port(Span)'!I333</f>
        <v>1126.8</v>
      </c>
      <c r="C331" s="24">
        <f>'Port(Span)'!M333</f>
        <v>0</v>
      </c>
      <c r="D331" s="24">
        <f>Amazonia!G142</f>
        <v>609.65099315452812</v>
      </c>
      <c r="E331" s="24">
        <f>Bahia!H253</f>
        <v>7581.2520235467255</v>
      </c>
      <c r="F331" s="24">
        <f>Pernambuco!$H274</f>
        <v>5016.7936129383916</v>
      </c>
      <c r="G331" s="24">
        <f>'SE Brazil'!H253</f>
        <v>50834.410284570768</v>
      </c>
      <c r="H331" s="174">
        <v>0</v>
      </c>
      <c r="I331" s="23">
        <v>2884</v>
      </c>
      <c r="J331" s="48"/>
      <c r="K331" s="24">
        <f>'Port(Span)'!P333</f>
        <v>246</v>
      </c>
      <c r="L331" s="35">
        <f t="shared" si="10"/>
        <v>68298.906914210413</v>
      </c>
      <c r="M331" s="21"/>
      <c r="N331" s="24">
        <f>'Port(Span)'!J333</f>
        <v>1057</v>
      </c>
      <c r="O331" s="24">
        <f>'Port(Span)'!N333</f>
        <v>0</v>
      </c>
      <c r="P331" s="24">
        <f>Amazonia!D142</f>
        <v>585.26315789473688</v>
      </c>
      <c r="Q331" s="24">
        <f>Bahia!D253</f>
        <v>6865.8</v>
      </c>
      <c r="R331" s="24">
        <f>Pernambuco!$D274</f>
        <v>4666</v>
      </c>
      <c r="S331" s="24">
        <f>'SE Brazil'!D253</f>
        <v>46226.392399999997</v>
      </c>
      <c r="T331" s="174">
        <v>0</v>
      </c>
      <c r="U331" s="23">
        <v>2435</v>
      </c>
      <c r="V331" s="24"/>
      <c r="W331" s="24">
        <f>'Port(Span)'!Q333</f>
        <v>238</v>
      </c>
      <c r="X331" s="35">
        <f t="shared" si="11"/>
        <v>62073.455557894733</v>
      </c>
      <c r="Y331" s="21"/>
      <c r="Z331" s="76"/>
      <c r="AA331" s="76"/>
      <c r="AB331" s="76"/>
      <c r="AC331" s="76"/>
    </row>
    <row r="332" spans="1:29">
      <c r="A332" s="38">
        <v>1829</v>
      </c>
      <c r="B332" s="24">
        <f>'Port(Span)'!I334</f>
        <v>0</v>
      </c>
      <c r="C332" s="24">
        <f>'Port(Span)'!M334</f>
        <v>0</v>
      </c>
      <c r="D332" s="24">
        <f>Amazonia!G143</f>
        <v>537.90850404326272</v>
      </c>
      <c r="E332" s="24">
        <f>Bahia!H254</f>
        <v>17057.422968580711</v>
      </c>
      <c r="F332" s="24">
        <f>Pernambuco!$H275</f>
        <v>8426.3100375344256</v>
      </c>
      <c r="G332" s="24">
        <f>'SE Brazil'!H254</f>
        <v>52850.5</v>
      </c>
      <c r="H332" s="174">
        <v>0</v>
      </c>
      <c r="I332" s="174">
        <v>3739</v>
      </c>
      <c r="J332" s="48"/>
      <c r="K332" s="24">
        <f>'Port(Span)'!P334</f>
        <v>0</v>
      </c>
      <c r="L332" s="35">
        <f t="shared" si="10"/>
        <v>82611.141510158399</v>
      </c>
      <c r="M332" s="21"/>
      <c r="N332" s="24">
        <f>'Port(Span)'!J334</f>
        <v>0</v>
      </c>
      <c r="O332" s="24">
        <f>'Port(Span)'!N334</f>
        <v>0</v>
      </c>
      <c r="P332" s="24">
        <f>Amazonia!D143</f>
        <v>494.73684210526318</v>
      </c>
      <c r="Q332" s="24">
        <f>Bahia!D254</f>
        <v>16296.888299999997</v>
      </c>
      <c r="R332" s="24">
        <f>Pernambuco!$D275</f>
        <v>7879</v>
      </c>
      <c r="S332" s="24">
        <f>'SE Brazil'!D254</f>
        <v>48277.58249999999</v>
      </c>
      <c r="T332" s="174">
        <v>0</v>
      </c>
      <c r="U332" s="23">
        <v>3196</v>
      </c>
      <c r="V332" s="24"/>
      <c r="W332" s="24">
        <f>'Port(Span)'!Q334</f>
        <v>0</v>
      </c>
      <c r="X332" s="35">
        <f t="shared" si="11"/>
        <v>76144.207642105248</v>
      </c>
      <c r="Y332" s="21"/>
      <c r="Z332" s="76"/>
      <c r="AA332" s="76"/>
      <c r="AB332" s="76"/>
      <c r="AC332" s="76"/>
    </row>
    <row r="333" spans="1:29">
      <c r="A333" s="38">
        <v>1830</v>
      </c>
      <c r="B333" s="24">
        <f>'Port(Span)'!I335</f>
        <v>0</v>
      </c>
      <c r="C333" s="24">
        <f>'Port(Span)'!M335</f>
        <v>285</v>
      </c>
      <c r="D333" s="24">
        <f>Amazonia!G144</f>
        <v>2091.8727822939536</v>
      </c>
      <c r="E333" s="24">
        <f>Bahia!H255</f>
        <v>7717.1332353297148</v>
      </c>
      <c r="F333" s="24">
        <f>Pernambuco!$H276</f>
        <v>6538.931782893429</v>
      </c>
      <c r="G333" s="24">
        <f>'SE Brazil'!H255</f>
        <v>38918.562841530053</v>
      </c>
      <c r="H333" s="174">
        <v>0</v>
      </c>
      <c r="I333" s="23">
        <v>1585</v>
      </c>
      <c r="J333" s="48"/>
      <c r="K333" s="24">
        <f>'Port(Span)'!P335</f>
        <v>756.1</v>
      </c>
      <c r="L333" s="35">
        <f t="shared" si="10"/>
        <v>57892.600642047146</v>
      </c>
      <c r="M333" s="21"/>
      <c r="N333" s="24">
        <f>'Port(Span)'!J335</f>
        <v>0</v>
      </c>
      <c r="O333" s="24">
        <f>'Port(Span)'!N335</f>
        <v>251.37</v>
      </c>
      <c r="P333" s="24">
        <f>Amazonia!D144</f>
        <v>1793.1004210526312</v>
      </c>
      <c r="Q333" s="24">
        <f>Bahia!D255</f>
        <v>7204.0588000000034</v>
      </c>
      <c r="R333" s="24">
        <f>Pernambuco!$D276</f>
        <v>6024</v>
      </c>
      <c r="S333" s="24">
        <f>'SE Brazil'!D255</f>
        <v>34658.507999999994</v>
      </c>
      <c r="T333" s="174">
        <v>0</v>
      </c>
      <c r="U333" s="23">
        <v>1273</v>
      </c>
      <c r="V333" s="24"/>
      <c r="W333" s="24">
        <f>'Port(Span)'!Q335</f>
        <v>420.22399999999999</v>
      </c>
      <c r="X333" s="35">
        <f t="shared" si="11"/>
        <v>51624.261221052628</v>
      </c>
      <c r="Y333" s="21"/>
      <c r="Z333" s="76"/>
      <c r="AA333" s="76"/>
      <c r="AB333" s="76"/>
      <c r="AC333" s="76"/>
    </row>
    <row r="334" spans="1:29">
      <c r="A334" s="219">
        <v>1831</v>
      </c>
      <c r="B334" s="24"/>
      <c r="C334" s="24">
        <f>'Port(Span)'!M336</f>
        <v>174.44444444444443</v>
      </c>
      <c r="D334" s="24">
        <f>Amazonia!G145</f>
        <v>188.73684210526318</v>
      </c>
      <c r="E334" s="24">
        <f>Bahia!H256</f>
        <v>1182.8720132481665</v>
      </c>
      <c r="F334" s="24">
        <f>Pernambuco!$H277</f>
        <v>4012</v>
      </c>
      <c r="G334" s="24">
        <f>'SE Brazil'!H256</f>
        <v>1254.7051442910918</v>
      </c>
      <c r="H334" s="174">
        <v>0</v>
      </c>
      <c r="I334" s="24">
        <f>'Africa &gt;1830'!I4</f>
        <v>0</v>
      </c>
      <c r="J334" s="48"/>
      <c r="K334" s="24">
        <f>'Port(Span)'!P336</f>
        <v>650</v>
      </c>
      <c r="L334" s="35">
        <f t="shared" ref="L334:L359" si="12">SUM(B334:J334)</f>
        <v>6812.758444088965</v>
      </c>
      <c r="M334" s="21"/>
      <c r="N334" s="24">
        <f>'Port(Span)'!J336</f>
        <v>0</v>
      </c>
      <c r="O334" s="24">
        <f>'Port(Span)'!N336</f>
        <v>157</v>
      </c>
      <c r="P334" s="24">
        <f>Amazonia!D145</f>
        <v>167.40957894736846</v>
      </c>
      <c r="Q334" s="24">
        <f>Bahia!D256</f>
        <v>1000</v>
      </c>
      <c r="R334" s="24">
        <f>Pernambuco!$D277</f>
        <v>3553</v>
      </c>
      <c r="S334" s="24">
        <f>'SE Brazil'!D256</f>
        <v>1000</v>
      </c>
      <c r="T334" s="174">
        <v>0</v>
      </c>
      <c r="U334" s="24">
        <f>'Africa &gt;1830'!D4</f>
        <v>0</v>
      </c>
      <c r="V334" s="24"/>
      <c r="W334" s="24">
        <f>'Port(Span)'!Q336</f>
        <v>594.75</v>
      </c>
      <c r="X334" s="35">
        <f t="shared" ref="X334:X367" si="13">SUM(N334:V334)</f>
        <v>5877.4095789473686</v>
      </c>
      <c r="Y334" s="21"/>
      <c r="Z334" s="76"/>
      <c r="AA334" s="76"/>
      <c r="AB334" s="76"/>
      <c r="AC334" s="76"/>
    </row>
    <row r="335" spans="1:29">
      <c r="A335" s="219">
        <v>1832</v>
      </c>
      <c r="B335" s="24"/>
      <c r="C335" s="24">
        <f>'Port(Span)'!M337</f>
        <v>432</v>
      </c>
      <c r="D335" s="24">
        <f>Amazonia!G146</f>
        <v>0</v>
      </c>
      <c r="E335" s="24">
        <f>Bahia!H257</f>
        <v>3903.4776437189494</v>
      </c>
      <c r="F335" s="24">
        <f>Pernambuco!$H278</f>
        <v>1895</v>
      </c>
      <c r="G335" s="24">
        <f>'SE Brazil'!H257</f>
        <v>5018.820577164367</v>
      </c>
      <c r="H335" s="174">
        <v>0</v>
      </c>
      <c r="I335" s="24">
        <f>'Africa &gt;1830'!I5</f>
        <v>0</v>
      </c>
      <c r="J335" s="48"/>
      <c r="K335" s="24">
        <f>'Port(Span)'!P337</f>
        <v>307.39999999999998</v>
      </c>
      <c r="L335" s="35">
        <f t="shared" si="12"/>
        <v>11249.298220883316</v>
      </c>
      <c r="M335" s="21"/>
      <c r="N335" s="24">
        <f>'Port(Span)'!J337</f>
        <v>0</v>
      </c>
      <c r="O335" s="24">
        <f>'Port(Span)'!N337</f>
        <v>385</v>
      </c>
      <c r="P335" s="24">
        <f>Amazonia!D146</f>
        <v>0</v>
      </c>
      <c r="Q335" s="24">
        <f>Bahia!D257</f>
        <v>3300</v>
      </c>
      <c r="R335" s="24">
        <f>Pernambuco!$D278</f>
        <v>1713</v>
      </c>
      <c r="S335" s="24">
        <f>'SE Brazil'!D257</f>
        <v>4000</v>
      </c>
      <c r="T335" s="174">
        <v>0</v>
      </c>
      <c r="U335" s="24">
        <f>'Africa &gt;1830'!D5</f>
        <v>0</v>
      </c>
      <c r="V335" s="24"/>
      <c r="W335" s="24">
        <f>'Port(Span)'!Q337</f>
        <v>276.66000000000003</v>
      </c>
      <c r="X335" s="35">
        <f t="shared" si="13"/>
        <v>9398</v>
      </c>
      <c r="Y335" s="21"/>
      <c r="Z335" s="76"/>
      <c r="AA335" s="76"/>
      <c r="AB335" s="76"/>
      <c r="AC335" s="76"/>
    </row>
    <row r="336" spans="1:29">
      <c r="A336" s="219">
        <v>1833</v>
      </c>
      <c r="B336" s="24"/>
      <c r="C336" s="24">
        <f>'Port(Span)'!M338</f>
        <v>303</v>
      </c>
      <c r="D336" s="24">
        <f>Amazonia!G147</f>
        <v>0</v>
      </c>
      <c r="E336" s="24">
        <f>Bahia!H258</f>
        <v>4258.3392476933996</v>
      </c>
      <c r="F336" s="24">
        <f>Pernambuco!$H279</f>
        <v>345</v>
      </c>
      <c r="G336" s="24">
        <f>'SE Brazil'!H258</f>
        <v>11292.346298619825</v>
      </c>
      <c r="H336" s="174">
        <v>0</v>
      </c>
      <c r="I336" s="24">
        <f>'Africa &gt;1830'!I6</f>
        <v>350</v>
      </c>
      <c r="J336" s="48"/>
      <c r="K336" s="24">
        <f>'Port(Span)'!P338</f>
        <v>891.1</v>
      </c>
      <c r="L336" s="35">
        <f t="shared" si="12"/>
        <v>16548.685546313223</v>
      </c>
      <c r="M336" s="21"/>
      <c r="N336" s="24">
        <f>'Port(Span)'!J338</f>
        <v>0</v>
      </c>
      <c r="O336" s="24">
        <f>'Port(Span)'!N338</f>
        <v>232</v>
      </c>
      <c r="P336" s="24">
        <f>Amazonia!D147</f>
        <v>0</v>
      </c>
      <c r="Q336" s="24">
        <f>Bahia!D258</f>
        <v>3600</v>
      </c>
      <c r="R336" s="24">
        <f>Pernambuco!$D279</f>
        <v>301</v>
      </c>
      <c r="S336" s="24">
        <f>'SE Brazil'!D258</f>
        <v>9000</v>
      </c>
      <c r="T336" s="174">
        <v>0</v>
      </c>
      <c r="U336" s="24">
        <f>'Africa &gt;1830'!D6</f>
        <v>317</v>
      </c>
      <c r="V336" s="24"/>
      <c r="W336" s="24">
        <f>'Port(Span)'!Q338</f>
        <v>810.9588</v>
      </c>
      <c r="X336" s="35">
        <f t="shared" si="13"/>
        <v>13450</v>
      </c>
      <c r="Y336" s="21"/>
      <c r="Z336" s="76"/>
      <c r="AA336" s="76"/>
      <c r="AB336" s="76"/>
      <c r="AC336" s="76"/>
    </row>
    <row r="337" spans="1:29">
      <c r="A337" s="220">
        <v>1834</v>
      </c>
      <c r="B337" s="24">
        <f>'Port(Span)'!I339</f>
        <v>0</v>
      </c>
      <c r="C337" s="24">
        <f>'Port(Span)'!M339</f>
        <v>412.88888888888891</v>
      </c>
      <c r="D337" s="24">
        <f>Amazonia!G148</f>
        <v>0</v>
      </c>
      <c r="E337" s="24">
        <f>Bahia!H259</f>
        <v>4258.3392476933996</v>
      </c>
      <c r="F337" s="24">
        <f>Pernambuco!$H280</f>
        <v>875</v>
      </c>
      <c r="G337" s="24">
        <f>'SE Brazil'!H259</f>
        <v>17314.930991217065</v>
      </c>
      <c r="H337" s="174">
        <v>0</v>
      </c>
      <c r="I337" s="24">
        <f>'Africa &gt;1830'!I7</f>
        <v>444</v>
      </c>
      <c r="J337" s="48"/>
      <c r="K337" s="24">
        <f>'Port(Span)'!P339</f>
        <v>489.8</v>
      </c>
      <c r="L337" s="35">
        <f t="shared" si="12"/>
        <v>23305.159127799354</v>
      </c>
      <c r="M337" s="21"/>
      <c r="N337" s="24">
        <f>'Port(Span)'!J339</f>
        <v>0</v>
      </c>
      <c r="O337" s="24">
        <f>'Port(Span)'!N339</f>
        <v>368</v>
      </c>
      <c r="P337" s="24">
        <f>Amazonia!D148</f>
        <v>0</v>
      </c>
      <c r="Q337" s="24">
        <f>Bahia!D259</f>
        <v>3600</v>
      </c>
      <c r="R337" s="24">
        <f>Pernambuco!$D280</f>
        <v>700</v>
      </c>
      <c r="S337" s="24">
        <f>'SE Brazil'!D259</f>
        <v>13800</v>
      </c>
      <c r="T337" s="174">
        <v>0</v>
      </c>
      <c r="U337" s="24">
        <f>'Africa &gt;1830'!D7</f>
        <v>436</v>
      </c>
      <c r="V337" s="24"/>
      <c r="W337" s="24">
        <f>'Port(Span)'!Q339</f>
        <v>443.8</v>
      </c>
      <c r="X337" s="35">
        <f t="shared" si="13"/>
        <v>18904</v>
      </c>
      <c r="Y337" s="21"/>
      <c r="Z337" s="76"/>
      <c r="AA337" s="76"/>
      <c r="AB337" s="76"/>
      <c r="AC337" s="76"/>
    </row>
    <row r="338" spans="1:29" s="53" customFormat="1">
      <c r="A338" s="221">
        <v>1835</v>
      </c>
      <c r="B338" s="92"/>
      <c r="C338" s="92">
        <f>'Port(Span)'!M340</f>
        <v>0</v>
      </c>
      <c r="D338" s="92">
        <f>Amazonia!G149</f>
        <v>583.2614322691976</v>
      </c>
      <c r="E338" s="92">
        <f>Bahia!H260</f>
        <v>6150.9344688904657</v>
      </c>
      <c r="F338" s="92">
        <f>Pernambuco!$H281</f>
        <v>1750</v>
      </c>
      <c r="G338" s="92">
        <f>'SE Brazil'!H260</f>
        <v>37641.154328732751</v>
      </c>
      <c r="H338" s="195">
        <v>0</v>
      </c>
      <c r="I338" s="92">
        <f>'Africa &gt;1830'!I8</f>
        <v>404</v>
      </c>
      <c r="J338" s="92"/>
      <c r="K338" s="92">
        <f>'Port(Span)'!P340</f>
        <v>0</v>
      </c>
      <c r="L338" s="165">
        <f t="shared" si="12"/>
        <v>46529.350229892414</v>
      </c>
      <c r="M338" s="42"/>
      <c r="N338" s="92">
        <f>'Port(Span)'!J340</f>
        <v>0</v>
      </c>
      <c r="O338" s="92">
        <f>'Port(Span)'!N340</f>
        <v>0</v>
      </c>
      <c r="P338" s="92">
        <f>Amazonia!D149</f>
        <v>533.68421052631584</v>
      </c>
      <c r="Q338" s="92">
        <f>Bahia!D260</f>
        <v>5200</v>
      </c>
      <c r="R338" s="92">
        <f>Pernambuco!$D281</f>
        <v>1400</v>
      </c>
      <c r="S338" s="92">
        <f>'SE Brazil'!D260</f>
        <v>30000</v>
      </c>
      <c r="T338" s="195">
        <v>0</v>
      </c>
      <c r="U338" s="92">
        <f>'Africa &gt;1830'!D8</f>
        <v>388</v>
      </c>
      <c r="V338" s="92"/>
      <c r="W338" s="92">
        <f>'Port(Span)'!Q340</f>
        <v>0</v>
      </c>
      <c r="X338" s="165">
        <f t="shared" si="13"/>
        <v>37521.684210526313</v>
      </c>
      <c r="Y338" s="42"/>
      <c r="Z338" s="152"/>
      <c r="AA338" s="152"/>
      <c r="AB338" s="152"/>
      <c r="AC338" s="152"/>
    </row>
    <row r="339" spans="1:29" s="53" customFormat="1">
      <c r="A339" s="221">
        <v>1836</v>
      </c>
      <c r="B339" s="92"/>
      <c r="C339" s="92">
        <f>'Port(Span)'!M341</f>
        <v>854</v>
      </c>
      <c r="D339" s="92">
        <f>Amazonia!G150</f>
        <v>0</v>
      </c>
      <c r="E339" s="92">
        <f>Bahia!H261</f>
        <v>3430.3288384196831</v>
      </c>
      <c r="F339" s="92">
        <f>Pernambuco!$H282</f>
        <v>4375</v>
      </c>
      <c r="G339" s="92">
        <f>'SE Brazil'!H261</f>
        <v>57716.436637390216</v>
      </c>
      <c r="H339" s="195">
        <v>482.33995584988963</v>
      </c>
      <c r="I339" s="92">
        <f>'Africa &gt;1830'!G9*0.65</f>
        <v>3927.3</v>
      </c>
      <c r="J339" s="92"/>
      <c r="K339" s="92">
        <f>'Port(Span)'!P341</f>
        <v>968.1</v>
      </c>
      <c r="L339" s="165">
        <f t="shared" si="12"/>
        <v>70785.40543165979</v>
      </c>
      <c r="M339" s="42"/>
      <c r="N339" s="92">
        <f>'Port(Span)'!J341</f>
        <v>0</v>
      </c>
      <c r="O339" s="92">
        <f>'Port(Span)'!N341</f>
        <v>741</v>
      </c>
      <c r="P339" s="92">
        <f>Amazonia!D150</f>
        <v>0</v>
      </c>
      <c r="Q339" s="92">
        <f>Bahia!D261</f>
        <v>2900</v>
      </c>
      <c r="R339" s="92">
        <f>Pernambuco!$D282</f>
        <v>3500</v>
      </c>
      <c r="S339" s="92">
        <f>'SE Brazil'!D261</f>
        <v>46000</v>
      </c>
      <c r="T339" s="195">
        <v>437</v>
      </c>
      <c r="U339" s="92">
        <f>'Africa &gt;1830'!B9*0.65</f>
        <v>3537.3</v>
      </c>
      <c r="V339" s="92"/>
      <c r="W339" s="92">
        <f>'Port(Span)'!Q341</f>
        <v>852.86060000000009</v>
      </c>
      <c r="X339" s="165">
        <f t="shared" si="13"/>
        <v>57115.3</v>
      </c>
      <c r="Y339" s="42"/>
      <c r="Z339" s="152"/>
      <c r="AA339" s="152"/>
      <c r="AB339" s="152"/>
      <c r="AC339" s="152"/>
    </row>
    <row r="340" spans="1:29" s="53" customFormat="1">
      <c r="A340" s="221">
        <v>1837</v>
      </c>
      <c r="B340" s="92"/>
      <c r="C340" s="92">
        <f>'Port(Span)'!M342</f>
        <v>2415.7704918032787</v>
      </c>
      <c r="D340" s="92">
        <f>Amazonia!G151</f>
        <v>0</v>
      </c>
      <c r="E340" s="92">
        <f>Bahia!H262</f>
        <v>4871.7628341613436</v>
      </c>
      <c r="F340" s="92">
        <f>Pernambuco!$H283</f>
        <v>8312.5</v>
      </c>
      <c r="G340" s="92">
        <f>'SE Brazil'!H262</f>
        <v>57716.436637390216</v>
      </c>
      <c r="H340" s="195">
        <v>0</v>
      </c>
      <c r="I340" s="92">
        <f>'Africa &gt;1830'!G10*0.65</f>
        <v>3634.15</v>
      </c>
      <c r="J340" s="92"/>
      <c r="K340" s="92">
        <f>'Port(Span)'!P342</f>
        <v>489.8</v>
      </c>
      <c r="L340" s="165">
        <f t="shared" si="12"/>
        <v>76950.619963354839</v>
      </c>
      <c r="M340" s="42"/>
      <c r="N340" s="92">
        <f>'Port(Span)'!J342</f>
        <v>0</v>
      </c>
      <c r="O340" s="92">
        <f>'Port(Span)'!N342</f>
        <v>2103</v>
      </c>
      <c r="P340" s="92">
        <f>Amazonia!D151</f>
        <v>0</v>
      </c>
      <c r="Q340" s="92">
        <f>Bahia!D262</f>
        <v>4118.5883000000003</v>
      </c>
      <c r="R340" s="92">
        <f>Pernambuco!$D283</f>
        <v>6650</v>
      </c>
      <c r="S340" s="92">
        <f>'SE Brazil'!D262</f>
        <v>46000</v>
      </c>
      <c r="T340" s="195">
        <v>0</v>
      </c>
      <c r="U340" s="92">
        <f>'Africa &gt;1830'!B10*0.65</f>
        <v>3149.25</v>
      </c>
      <c r="V340" s="92"/>
      <c r="W340" s="92">
        <f>'Port(Span)'!Q342</f>
        <v>443.75880000000001</v>
      </c>
      <c r="X340" s="165">
        <f t="shared" si="13"/>
        <v>62020.838300000003</v>
      </c>
      <c r="Y340" s="42"/>
      <c r="Z340" s="152"/>
      <c r="AA340" s="152"/>
      <c r="AB340" s="152"/>
      <c r="AC340" s="152"/>
    </row>
    <row r="341" spans="1:29" s="53" customFormat="1">
      <c r="A341" s="221">
        <v>1838</v>
      </c>
      <c r="B341" s="92"/>
      <c r="C341" s="92">
        <f>'Port(Span)'!M343</f>
        <v>2529.5614936132411</v>
      </c>
      <c r="D341" s="92">
        <f>Amazonia!G152</f>
        <v>138</v>
      </c>
      <c r="E341" s="92">
        <f>Bahia!H263</f>
        <v>4731.4880529926659</v>
      </c>
      <c r="F341" s="92">
        <f>Pernambuco!$H284</f>
        <v>7437.5</v>
      </c>
      <c r="G341" s="92">
        <f>'SE Brazil'!H263</f>
        <v>53701.380175658727</v>
      </c>
      <c r="H341" s="195">
        <v>0</v>
      </c>
      <c r="I341" s="92">
        <f>'Africa &gt;1830'!G11*0.65</f>
        <v>2345.2000000000003</v>
      </c>
      <c r="J341" s="92"/>
      <c r="K341" s="92">
        <f>'Port(Span)'!P343</f>
        <v>328</v>
      </c>
      <c r="L341" s="165">
        <f t="shared" si="12"/>
        <v>70883.129722264639</v>
      </c>
      <c r="M341" s="42"/>
      <c r="N341" s="92">
        <f>'Port(Span)'!J343</f>
        <v>0</v>
      </c>
      <c r="O341" s="92">
        <f>'Port(Span)'!N343</f>
        <v>2221.1999999999998</v>
      </c>
      <c r="P341" s="92">
        <f>Amazonia!D152</f>
        <v>122</v>
      </c>
      <c r="Q341" s="92">
        <f>Bahia!D263</f>
        <v>4000</v>
      </c>
      <c r="R341" s="92">
        <f>Pernambuco!$D284</f>
        <v>5950</v>
      </c>
      <c r="S341" s="92">
        <f>'SE Brazil'!D263</f>
        <v>42800</v>
      </c>
      <c r="T341" s="195">
        <v>0</v>
      </c>
      <c r="U341" s="92">
        <f>'Africa &gt;1830'!B11*0.65</f>
        <v>2116.4</v>
      </c>
      <c r="V341" s="92"/>
      <c r="W341" s="92">
        <f>'Port(Span)'!Q343</f>
        <v>279</v>
      </c>
      <c r="X341" s="165">
        <f t="shared" si="13"/>
        <v>57209.599999999999</v>
      </c>
      <c r="Y341" s="42"/>
      <c r="Z341" s="152"/>
      <c r="AA341" s="152"/>
      <c r="AB341" s="152"/>
      <c r="AC341" s="152"/>
    </row>
    <row r="342" spans="1:29" s="53" customFormat="1">
      <c r="A342" s="221">
        <v>1839</v>
      </c>
      <c r="B342" s="92"/>
      <c r="C342" s="92">
        <f>'Port(Span)'!M344</f>
        <v>647.63061968408272</v>
      </c>
      <c r="D342" s="92">
        <f>Amazonia!G153</f>
        <v>221.05263157894737</v>
      </c>
      <c r="E342" s="92">
        <f>Bahia!H264</f>
        <v>4573.0621044885938</v>
      </c>
      <c r="F342" s="137">
        <f>Pernambuco!$H285</f>
        <v>6562.5</v>
      </c>
      <c r="G342" s="137">
        <f>'SE Brazil'!H264</f>
        <v>57716.436637390216</v>
      </c>
      <c r="H342" s="195">
        <v>288.88888888888886</v>
      </c>
      <c r="I342" s="92">
        <f>'Africa &gt;1830'!G12*0.65</f>
        <v>2686.8168506254601</v>
      </c>
      <c r="J342" s="92"/>
      <c r="K342" s="92">
        <f>'Port(Span)'!P344</f>
        <v>1903.4454746136864</v>
      </c>
      <c r="L342" s="165">
        <f t="shared" si="12"/>
        <v>72696.387732656192</v>
      </c>
      <c r="M342" s="42"/>
      <c r="N342" s="92">
        <f>'Port(Span)'!J344</f>
        <v>0</v>
      </c>
      <c r="O342" s="92">
        <f>'Port(Span)'!N344</f>
        <v>533</v>
      </c>
      <c r="P342" s="92">
        <f>Amazonia!D153</f>
        <v>198.94736842105263</v>
      </c>
      <c r="Q342" s="92">
        <f>Bahia!D264</f>
        <v>4122.4360000000006</v>
      </c>
      <c r="R342" s="137">
        <f>Pernambuco!$D285</f>
        <v>5250</v>
      </c>
      <c r="S342" s="137">
        <f>'SE Brazil'!D264</f>
        <v>46000</v>
      </c>
      <c r="T342" s="195">
        <v>260</v>
      </c>
      <c r="U342" s="92">
        <f>'Africa &gt;1830'!B12*0.65</f>
        <v>2601.8200000000002</v>
      </c>
      <c r="V342" s="92"/>
      <c r="W342" s="92">
        <f>'Port(Span)'!Q344</f>
        <v>1739</v>
      </c>
      <c r="X342" s="165">
        <f t="shared" si="13"/>
        <v>58966.203368421055</v>
      </c>
      <c r="Y342" s="42"/>
      <c r="Z342" s="152"/>
      <c r="AA342" s="152"/>
      <c r="AB342" s="152"/>
      <c r="AC342" s="152"/>
    </row>
    <row r="343" spans="1:29" s="53" customFormat="1">
      <c r="A343" s="221">
        <v>1840</v>
      </c>
      <c r="B343" s="92"/>
      <c r="C343" s="92">
        <f>'Port(Span)'!M345</f>
        <v>314.54340473506198</v>
      </c>
      <c r="D343" s="92">
        <f>Amazonia!G154</f>
        <v>1403.2631578947369</v>
      </c>
      <c r="E343" s="92">
        <f>Bahia!H265</f>
        <v>2537.1166022193574</v>
      </c>
      <c r="F343" s="137">
        <f>Pernambuco!$H286</f>
        <v>7103.75</v>
      </c>
      <c r="G343" s="137">
        <f>'SE Brazil'!H265</f>
        <v>30466</v>
      </c>
      <c r="H343" s="195">
        <v>0</v>
      </c>
      <c r="I343" s="92">
        <f>'Africa &gt;1830'!G13*0.65</f>
        <v>1241.711643344142</v>
      </c>
      <c r="J343" s="92"/>
      <c r="K343" s="92">
        <f>'Port(Span)'!P345</f>
        <v>1071.2699266503666</v>
      </c>
      <c r="L343" s="165">
        <f t="shared" si="12"/>
        <v>43066.384808193296</v>
      </c>
      <c r="M343" s="42"/>
      <c r="N343" s="92">
        <f>'Port(Span)'!J345</f>
        <v>0</v>
      </c>
      <c r="O343" s="92">
        <f>'Port(Span)'!N345</f>
        <v>279</v>
      </c>
      <c r="P343" s="92">
        <f>Amazonia!D154</f>
        <v>1262.5043157894736</v>
      </c>
      <c r="Q343" s="92">
        <f>Bahia!D265</f>
        <v>2291.3482999999997</v>
      </c>
      <c r="R343" s="137">
        <f>Pernambuco!$D286</f>
        <v>5683</v>
      </c>
      <c r="S343" s="137">
        <f>'SE Brazil'!D265</f>
        <v>27309</v>
      </c>
      <c r="T343" s="195">
        <v>0</v>
      </c>
      <c r="U343" s="92">
        <f>'Africa &gt;1830'!B13*0.65</f>
        <v>1105</v>
      </c>
      <c r="V343" s="92"/>
      <c r="W343" s="92">
        <f>'Port(Span)'!Q345</f>
        <v>912</v>
      </c>
      <c r="X343" s="165">
        <f t="shared" si="13"/>
        <v>37929.852615789474</v>
      </c>
      <c r="Y343" s="42"/>
      <c r="Z343" s="152"/>
      <c r="AA343" s="152"/>
      <c r="AB343" s="152"/>
      <c r="AC343" s="152"/>
    </row>
    <row r="344" spans="1:29" s="53" customFormat="1">
      <c r="A344" s="221">
        <v>1841</v>
      </c>
      <c r="B344" s="92"/>
      <c r="C344" s="92">
        <f>'Port(Span)'!M346</f>
        <v>0</v>
      </c>
      <c r="D344" s="92">
        <f>Amazonia!G155</f>
        <v>1540.5131430605827</v>
      </c>
      <c r="E344" s="92">
        <f>Bahia!H266</f>
        <v>2023.6906957825295</v>
      </c>
      <c r="F344" s="137">
        <f>Pernambuco!$H287</f>
        <v>6656.25</v>
      </c>
      <c r="G344" s="137">
        <f>'SE Brazil'!H266</f>
        <v>19324</v>
      </c>
      <c r="H344" s="195">
        <v>1037</v>
      </c>
      <c r="I344" s="92">
        <f>'Africa &gt;1830'!G14*0.65</f>
        <v>2303.7058323207775</v>
      </c>
      <c r="J344" s="92"/>
      <c r="K344" s="92">
        <f>'Port(Span)'!P346</f>
        <v>1223.9991058986027</v>
      </c>
      <c r="L344" s="165">
        <f t="shared" si="12"/>
        <v>32885.159671163885</v>
      </c>
      <c r="M344" s="42"/>
      <c r="N344" s="92">
        <f>'Port(Span)'!J346</f>
        <v>0</v>
      </c>
      <c r="O344" s="92">
        <f>'Port(Span)'!N346</f>
        <v>0</v>
      </c>
      <c r="P344" s="92">
        <f>Amazonia!D155</f>
        <v>1351.6000000000001</v>
      </c>
      <c r="Q344" s="92">
        <f>Bahia!D266</f>
        <v>1823.1</v>
      </c>
      <c r="R344" s="137">
        <f>Pernambuco!$D287</f>
        <v>5325</v>
      </c>
      <c r="S344" s="137">
        <f>'SE Brazil'!D266</f>
        <v>17264</v>
      </c>
      <c r="T344" s="195">
        <v>955.995</v>
      </c>
      <c r="U344" s="92">
        <f>'Africa &gt;1830'!B14*0.65</f>
        <v>1981.3267500000002</v>
      </c>
      <c r="V344" s="92"/>
      <c r="W344" s="92">
        <f>'Port(Span)'!Q346</f>
        <v>1091</v>
      </c>
      <c r="X344" s="165">
        <f t="shared" si="13"/>
        <v>28701.02175</v>
      </c>
      <c r="Y344" s="42"/>
      <c r="Z344" s="152"/>
      <c r="AA344" s="152"/>
      <c r="AB344" s="152"/>
      <c r="AC344" s="152"/>
    </row>
    <row r="345" spans="1:29" s="53" customFormat="1">
      <c r="A345" s="221">
        <v>1842</v>
      </c>
      <c r="B345" s="92"/>
      <c r="C345" s="92">
        <f>'Port(Span)'!M347</f>
        <v>377</v>
      </c>
      <c r="D345" s="92">
        <f>Amazonia!G156</f>
        <v>839.1578947368422</v>
      </c>
      <c r="E345" s="92">
        <f>Bahia!H267</f>
        <v>5001.3276121537474</v>
      </c>
      <c r="F345" s="137">
        <f>Pernambuco!$H288</f>
        <v>2792.5</v>
      </c>
      <c r="G345" s="137">
        <f>'SE Brazil'!H267</f>
        <v>18772</v>
      </c>
      <c r="H345" s="195">
        <v>1281.8</v>
      </c>
      <c r="I345" s="92">
        <f>'Africa &gt;1830'!G15*0.65</f>
        <v>2019.5500000000002</v>
      </c>
      <c r="J345" s="92"/>
      <c r="K345" s="92">
        <f>'Port(Span)'!P347</f>
        <v>1767.6597638152748</v>
      </c>
      <c r="L345" s="165">
        <f t="shared" si="12"/>
        <v>31083.335506890588</v>
      </c>
      <c r="M345" s="42"/>
      <c r="N345" s="92">
        <f>'Port(Span)'!J347</f>
        <v>0</v>
      </c>
      <c r="O345" s="92">
        <f>'Port(Span)'!N347</f>
        <v>314</v>
      </c>
      <c r="P345" s="92">
        <f>Amazonia!D156</f>
        <v>758.33557894736839</v>
      </c>
      <c r="Q345" s="92">
        <f>Bahia!D267</f>
        <v>4541.0532000000003</v>
      </c>
      <c r="R345" s="137">
        <f>Pernambuco!$D288</f>
        <v>2234</v>
      </c>
      <c r="S345" s="137">
        <f>'SE Brazil'!D267</f>
        <v>16451</v>
      </c>
      <c r="T345" s="195">
        <v>1172.28</v>
      </c>
      <c r="U345" s="92">
        <f>'Africa &gt;1830'!B15*0.65</f>
        <v>1877.8500000000001</v>
      </c>
      <c r="V345" s="92"/>
      <c r="W345" s="92">
        <f>'Port(Span)'!Q347</f>
        <v>1513.9</v>
      </c>
      <c r="X345" s="165">
        <f t="shared" si="13"/>
        <v>27348.518778947364</v>
      </c>
      <c r="Y345" s="42"/>
      <c r="Z345" s="152"/>
      <c r="AA345" s="152"/>
      <c r="AB345" s="152"/>
      <c r="AC345" s="152"/>
    </row>
    <row r="346" spans="1:29" s="53" customFormat="1">
      <c r="A346" s="221">
        <v>1843</v>
      </c>
      <c r="B346" s="92"/>
      <c r="C346" s="92"/>
      <c r="D346" s="92">
        <f>Amazonia!G157</f>
        <v>0</v>
      </c>
      <c r="E346" s="92">
        <f>Bahia!H268</f>
        <v>3511.6624453803825</v>
      </c>
      <c r="F346" s="137">
        <f>Pernambuco!$H289</f>
        <v>1750</v>
      </c>
      <c r="G346" s="137">
        <f>'SE Brazil'!H268</f>
        <v>37641.154328732751</v>
      </c>
      <c r="H346" s="195">
        <v>0</v>
      </c>
      <c r="I346" s="92">
        <f>'Africa &gt;1830'!G16*0.65</f>
        <v>2121.6</v>
      </c>
      <c r="J346" s="92"/>
      <c r="K346" s="92">
        <f>'Port(Span)'!P348</f>
        <v>0</v>
      </c>
      <c r="L346" s="165">
        <f t="shared" si="12"/>
        <v>45024.416774113131</v>
      </c>
      <c r="M346" s="42"/>
      <c r="N346" s="92">
        <f>'Port(Span)'!J348</f>
        <v>0</v>
      </c>
      <c r="O346" s="92"/>
      <c r="P346" s="92">
        <f>Amazonia!D157</f>
        <v>0</v>
      </c>
      <c r="Q346" s="92">
        <f>Bahia!D268</f>
        <v>3111</v>
      </c>
      <c r="R346" s="137">
        <f>Pernambuco!$D289</f>
        <v>1400</v>
      </c>
      <c r="S346" s="137">
        <f>'SE Brazil'!D268</f>
        <v>30000</v>
      </c>
      <c r="T346" s="195">
        <v>0</v>
      </c>
      <c r="U346" s="92">
        <f>'Africa &gt;1830'!B16*0.65</f>
        <v>1808.6341000000002</v>
      </c>
      <c r="V346" s="92"/>
      <c r="W346" s="92">
        <f>'Port(Span)'!Q348</f>
        <v>0</v>
      </c>
      <c r="X346" s="165">
        <f t="shared" si="13"/>
        <v>36319.634100000003</v>
      </c>
      <c r="Y346" s="42"/>
      <c r="Z346" s="152"/>
      <c r="AA346" s="152"/>
      <c r="AB346" s="152"/>
      <c r="AC346" s="152"/>
    </row>
    <row r="347" spans="1:29" s="53" customFormat="1">
      <c r="A347" s="221">
        <v>1844</v>
      </c>
      <c r="B347" s="92"/>
      <c r="C347" s="92"/>
      <c r="D347" s="92">
        <f>Amazonia!G158</f>
        <v>0</v>
      </c>
      <c r="E347" s="92">
        <f>Bahia!H269</f>
        <v>7188.2762907678316</v>
      </c>
      <c r="F347" s="137">
        <f>Pernambuco!$H290</f>
        <v>2625</v>
      </c>
      <c r="G347" s="137">
        <f>'SE Brazil'!H269</f>
        <v>24466.75031367629</v>
      </c>
      <c r="H347" s="195">
        <v>0</v>
      </c>
      <c r="I347" s="92">
        <f>'Africa &gt;1830'!G17*0.65</f>
        <v>2230.15</v>
      </c>
      <c r="J347" s="92"/>
      <c r="K347" s="92">
        <f>'Port(Span)'!P349</f>
        <v>410.90100111234699</v>
      </c>
      <c r="L347" s="165">
        <f t="shared" si="12"/>
        <v>36510.176604444125</v>
      </c>
      <c r="M347" s="42"/>
      <c r="N347" s="92">
        <f>'Port(Span)'!J349</f>
        <v>0</v>
      </c>
      <c r="O347" s="92"/>
      <c r="P347" s="92">
        <f>Amazonia!D158</f>
        <v>0</v>
      </c>
      <c r="Q347" s="92">
        <f>Bahia!D269</f>
        <v>6528.29</v>
      </c>
      <c r="R347" s="137">
        <f>Pernambuco!$D290</f>
        <v>2100</v>
      </c>
      <c r="S347" s="137">
        <f>'SE Brazil'!D269</f>
        <v>19500</v>
      </c>
      <c r="T347" s="195">
        <v>0</v>
      </c>
      <c r="U347" s="92">
        <f>'Africa &gt;1830'!B17*0.65</f>
        <v>2057.3267000000001</v>
      </c>
      <c r="V347" s="92"/>
      <c r="W347" s="92">
        <f>'Port(Span)'!Q349</f>
        <v>369.4</v>
      </c>
      <c r="X347" s="165">
        <f t="shared" si="13"/>
        <v>30185.616700000002</v>
      </c>
      <c r="Y347" s="42"/>
      <c r="Z347" s="152"/>
      <c r="AA347" s="152"/>
      <c r="AB347" s="152"/>
      <c r="AC347" s="152"/>
    </row>
    <row r="348" spans="1:29" s="53" customFormat="1">
      <c r="A348" s="221">
        <v>1845</v>
      </c>
      <c r="B348" s="92"/>
      <c r="C348" s="92"/>
      <c r="D348" s="92">
        <f>Amazonia!G159</f>
        <v>0</v>
      </c>
      <c r="E348" s="92">
        <f>Bahia!H270</f>
        <v>3642.0443708609268</v>
      </c>
      <c r="F348" s="137">
        <f>Pernambuco!$H291</f>
        <v>1428.75</v>
      </c>
      <c r="G348" s="137">
        <f>'SE Brazil'!H270</f>
        <v>20075.282308657468</v>
      </c>
      <c r="H348" s="195">
        <v>571.98228128460687</v>
      </c>
      <c r="I348" s="92">
        <f>'Africa &gt;1830'!G18*0.65</f>
        <v>3113.5</v>
      </c>
      <c r="J348" s="92"/>
      <c r="K348" s="92">
        <f>'Port(Span)'!P350</f>
        <v>489.8</v>
      </c>
      <c r="L348" s="165">
        <f t="shared" si="12"/>
        <v>28831.558960803002</v>
      </c>
      <c r="M348" s="42"/>
      <c r="N348" s="92">
        <f>'Port(Span)'!J350</f>
        <v>0</v>
      </c>
      <c r="O348" s="92"/>
      <c r="P348" s="92">
        <f>Amazonia!D159</f>
        <v>0</v>
      </c>
      <c r="Q348" s="92">
        <f>Bahia!D270</f>
        <v>3294.1876000000002</v>
      </c>
      <c r="R348" s="137">
        <f>Pernambuco!$D291</f>
        <v>1143</v>
      </c>
      <c r="S348" s="137">
        <f>'SE Brazil'!D270</f>
        <v>16000</v>
      </c>
      <c r="T348" s="195">
        <v>516.5</v>
      </c>
      <c r="U348" s="92">
        <f>'Africa &gt;1830'!B18*0.65</f>
        <v>2841.8</v>
      </c>
      <c r="V348" s="92"/>
      <c r="W348" s="92">
        <f>'Port(Span)'!Q350</f>
        <v>443.8</v>
      </c>
      <c r="X348" s="165">
        <f t="shared" si="13"/>
        <v>23795.4876</v>
      </c>
      <c r="Y348" s="42"/>
      <c r="Z348" s="152"/>
      <c r="AA348" s="152"/>
      <c r="AB348" s="152"/>
      <c r="AC348" s="152"/>
    </row>
    <row r="349" spans="1:29" s="53" customFormat="1">
      <c r="A349" s="221">
        <v>1846</v>
      </c>
      <c r="B349" s="92"/>
      <c r="C349" s="92"/>
      <c r="D349" s="92">
        <f>Amazonia!G160</f>
        <v>62.709966405375148</v>
      </c>
      <c r="E349" s="92">
        <f>Bahia!H271</f>
        <v>8585.896504549577</v>
      </c>
      <c r="F349" s="137">
        <f>Pernambuco!$H292</f>
        <v>1036.25</v>
      </c>
      <c r="G349" s="137">
        <f>'SE Brazil'!H271</f>
        <v>53324.968632371398</v>
      </c>
      <c r="H349" s="195">
        <v>1251.8</v>
      </c>
      <c r="I349" s="92">
        <f>'Africa &gt;1830'!G19*0.65</f>
        <v>1928.55</v>
      </c>
      <c r="J349" s="92"/>
      <c r="K349" s="92">
        <f>'Port(Span)'!P351</f>
        <v>489.84547461368652</v>
      </c>
      <c r="L349" s="165">
        <f t="shared" si="12"/>
        <v>66190.175103326357</v>
      </c>
      <c r="M349" s="42"/>
      <c r="N349" s="92">
        <f>'Port(Span)'!J351</f>
        <v>0</v>
      </c>
      <c r="O349" s="92"/>
      <c r="P349" s="92">
        <f>Amazonia!D160</f>
        <v>58.947368421052637</v>
      </c>
      <c r="Q349" s="92">
        <f>Bahia!D271</f>
        <v>7869.2</v>
      </c>
      <c r="R349" s="137">
        <f>Pernambuco!$D292</f>
        <v>829</v>
      </c>
      <c r="S349" s="137">
        <f>'SE Brazil'!D271</f>
        <v>42500</v>
      </c>
      <c r="T349" s="195">
        <v>1138.9000000000001</v>
      </c>
      <c r="U349" s="92">
        <f>'Africa &gt;1830'!B19*0.65</f>
        <v>1843.2647999999999</v>
      </c>
      <c r="V349" s="92"/>
      <c r="W349" s="92">
        <f>'Port(Span)'!Q351</f>
        <v>443.8</v>
      </c>
      <c r="X349" s="165">
        <f t="shared" si="13"/>
        <v>54239.312168421049</v>
      </c>
      <c r="Y349" s="42"/>
      <c r="Z349" s="152"/>
      <c r="AA349" s="152"/>
      <c r="AB349" s="152"/>
      <c r="AC349" s="152"/>
    </row>
    <row r="350" spans="1:29" s="53" customFormat="1">
      <c r="A350" s="221">
        <v>1847</v>
      </c>
      <c r="B350" s="92"/>
      <c r="C350" s="92"/>
      <c r="D350" s="92">
        <f>Amazonia!G161</f>
        <v>0</v>
      </c>
      <c r="E350" s="92">
        <f>Bahia!H272</f>
        <v>12241.606362937173</v>
      </c>
      <c r="F350" s="137">
        <f>Pernambuco!$H293</f>
        <v>1680</v>
      </c>
      <c r="G350" s="137">
        <f>'SE Brazil'!H272</f>
        <v>61480.552070263497</v>
      </c>
      <c r="H350" s="195">
        <v>489.84547461368652</v>
      </c>
      <c r="I350" s="92">
        <f>'Africa &gt;1830'!G20*0.65</f>
        <v>4262.844444444444</v>
      </c>
      <c r="J350" s="92"/>
      <c r="K350" s="92">
        <f>'Port(Span)'!P352</f>
        <v>1148.1782266192672</v>
      </c>
      <c r="L350" s="165">
        <f t="shared" si="12"/>
        <v>80154.848352258807</v>
      </c>
      <c r="M350" s="42"/>
      <c r="N350" s="92">
        <f>'Port(Span)'!J352</f>
        <v>0</v>
      </c>
      <c r="O350" s="92"/>
      <c r="P350" s="92">
        <f>Amazonia!D161</f>
        <v>0</v>
      </c>
      <c r="Q350" s="92">
        <f>Bahia!D272</f>
        <v>10942.8</v>
      </c>
      <c r="R350" s="137">
        <f>Pernambuco!$D293</f>
        <v>1344</v>
      </c>
      <c r="S350" s="137">
        <f>'SE Brazil'!D272</f>
        <v>49000</v>
      </c>
      <c r="T350" s="195">
        <v>443.8</v>
      </c>
      <c r="U350" s="92">
        <f>'Africa &gt;1830'!B20*0.65</f>
        <v>3922.75</v>
      </c>
      <c r="V350" s="92"/>
      <c r="W350" s="92">
        <f>'Port(Span)'!Q352</f>
        <v>1052.5999999999999</v>
      </c>
      <c r="X350" s="165">
        <f t="shared" si="13"/>
        <v>65653.350000000006</v>
      </c>
      <c r="Y350" s="42"/>
      <c r="Z350" s="152"/>
      <c r="AA350" s="152"/>
      <c r="AB350" s="152"/>
      <c r="AC350" s="152"/>
    </row>
    <row r="351" spans="1:29" s="53" customFormat="1">
      <c r="A351" s="221">
        <v>1848</v>
      </c>
      <c r="B351" s="92"/>
      <c r="C351" s="92"/>
      <c r="D351" s="92">
        <f>Amazonia!G162</f>
        <v>0</v>
      </c>
      <c r="E351" s="92">
        <f>Bahia!H273</f>
        <v>8414.6549570711541</v>
      </c>
      <c r="F351" s="137">
        <f>Pernambuco!$H294</f>
        <v>2187.5</v>
      </c>
      <c r="G351" s="137">
        <f>'SE Brazil'!H273</f>
        <v>65244.66750313677</v>
      </c>
      <c r="H351" s="195">
        <v>489.8</v>
      </c>
      <c r="I351" s="92">
        <f>'Africa &gt;1830'!G21*0.65</f>
        <v>4902.8777777777768</v>
      </c>
      <c r="J351" s="92"/>
      <c r="K351" s="92">
        <f>'Port(Span)'!P353</f>
        <v>401.31147540983602</v>
      </c>
      <c r="L351" s="165">
        <f t="shared" si="12"/>
        <v>81239.500237985703</v>
      </c>
      <c r="M351" s="42"/>
      <c r="N351" s="92">
        <f>'Port(Span)'!J353</f>
        <v>0</v>
      </c>
      <c r="O351" s="92"/>
      <c r="P351" s="92">
        <f>Amazonia!D162</f>
        <v>0</v>
      </c>
      <c r="Q351" s="92">
        <f>Bahia!D273</f>
        <v>7562.8</v>
      </c>
      <c r="R351" s="137">
        <f>Pernambuco!$D294</f>
        <v>1750</v>
      </c>
      <c r="S351" s="137">
        <f>'SE Brazil'!D273</f>
        <v>52000</v>
      </c>
      <c r="T351" s="195">
        <v>443.8</v>
      </c>
      <c r="U351" s="92">
        <f>'Africa &gt;1830'!B21*0.65</f>
        <v>4579.25</v>
      </c>
      <c r="V351" s="92"/>
      <c r="W351" s="92">
        <f>'Port(Span)'!Q353</f>
        <v>367.2</v>
      </c>
      <c r="X351" s="165">
        <f t="shared" si="13"/>
        <v>66335.850000000006</v>
      </c>
      <c r="Y351" s="42"/>
      <c r="Z351" s="152"/>
      <c r="AA351" s="152"/>
      <c r="AB351" s="152"/>
      <c r="AC351" s="152"/>
    </row>
    <row r="352" spans="1:29">
      <c r="A352" s="219">
        <v>1849</v>
      </c>
      <c r="B352" s="24"/>
      <c r="C352" s="24"/>
      <c r="D352" s="24">
        <f>Amazonia!G163</f>
        <v>0</v>
      </c>
      <c r="E352" s="92">
        <f>Bahia!H274</f>
        <v>11174.9458557463</v>
      </c>
      <c r="F352" s="46">
        <f>Pernambuco!$H295</f>
        <v>1312.5</v>
      </c>
      <c r="G352" s="46">
        <f>'SE Brazil'!H274</f>
        <v>57716.436637390216</v>
      </c>
      <c r="H352" s="195">
        <v>623</v>
      </c>
      <c r="I352" s="24">
        <f>'Africa &gt;1830'!G22*0.65</f>
        <v>3323.4500000000003</v>
      </c>
      <c r="J352" s="48"/>
      <c r="K352" s="24">
        <f>'Port(Span)'!P354</f>
        <v>718.54304635761582</v>
      </c>
      <c r="L352" s="35">
        <f t="shared" si="12"/>
        <v>74150.332493136506</v>
      </c>
      <c r="M352" s="21"/>
      <c r="N352" s="24">
        <f>'Port(Span)'!J354</f>
        <v>0</v>
      </c>
      <c r="O352" s="24"/>
      <c r="P352" s="24">
        <f>Amazonia!D163</f>
        <v>0</v>
      </c>
      <c r="Q352" s="92">
        <f>Bahia!D274</f>
        <v>9889.6200000000008</v>
      </c>
      <c r="R352" s="46">
        <f>Pernambuco!$D295</f>
        <v>1050</v>
      </c>
      <c r="S352" s="46">
        <f>'SE Brazil'!D274</f>
        <v>46000</v>
      </c>
      <c r="T352" s="174">
        <v>564.43799999999999</v>
      </c>
      <c r="U352" s="24">
        <f>'Africa &gt;1830'!B22*0.65</f>
        <v>3177.85</v>
      </c>
      <c r="V352" s="24"/>
      <c r="W352" s="24">
        <f>'Port(Span)'!Q354</f>
        <v>651</v>
      </c>
      <c r="X352" s="35">
        <f t="shared" si="13"/>
        <v>60681.908000000003</v>
      </c>
      <c r="Y352" s="21"/>
      <c r="Z352" s="76"/>
      <c r="AA352" s="76"/>
      <c r="AB352" s="76"/>
      <c r="AC352" s="76"/>
    </row>
    <row r="353" spans="1:29">
      <c r="A353" s="219">
        <v>1850</v>
      </c>
      <c r="B353" s="24"/>
      <c r="C353" s="24"/>
      <c r="D353" s="24">
        <f>Amazonia!G164</f>
        <v>0</v>
      </c>
      <c r="E353" s="92">
        <f>Bahia!H275</f>
        <v>10456.400928785884</v>
      </c>
      <c r="F353" s="46">
        <f>Pernambuco!$H296</f>
        <v>2875</v>
      </c>
      <c r="G353" s="46">
        <f>'SE Brazil'!H275</f>
        <v>24341.279799247179</v>
      </c>
      <c r="H353" s="92"/>
      <c r="I353" s="24">
        <f>'Africa &gt;1830'!G23*0.65</f>
        <v>3331.9</v>
      </c>
      <c r="J353" s="48"/>
      <c r="K353" s="24">
        <f>'Port(Span)'!P355</f>
        <v>307.4444444444444</v>
      </c>
      <c r="L353" s="35">
        <f t="shared" si="12"/>
        <v>41004.580728033063</v>
      </c>
      <c r="M353" s="21"/>
      <c r="N353" s="24">
        <f>'Port(Span)'!J355</f>
        <v>0</v>
      </c>
      <c r="O353" s="24"/>
      <c r="P353" s="24">
        <f>Amazonia!D164</f>
        <v>0</v>
      </c>
      <c r="Q353" s="92">
        <f>Bahia!D275</f>
        <v>9461</v>
      </c>
      <c r="R353" s="46">
        <f>Pernambuco!$D296</f>
        <v>2300</v>
      </c>
      <c r="S353" s="46">
        <f>'SE Brazil'!D275</f>
        <v>19400</v>
      </c>
      <c r="T353" s="24"/>
      <c r="U353" s="24">
        <f>'Africa &gt;1830'!B23*0.65</f>
        <v>3078.4</v>
      </c>
      <c r="V353" s="24"/>
      <c r="W353" s="24">
        <f>'Port(Span)'!Q355</f>
        <v>276.7</v>
      </c>
      <c r="X353" s="35">
        <f t="shared" si="13"/>
        <v>34239.4</v>
      </c>
      <c r="Y353" s="21"/>
      <c r="Z353" s="76"/>
      <c r="AA353" s="76"/>
      <c r="AB353" s="76"/>
      <c r="AC353" s="76"/>
    </row>
    <row r="354" spans="1:29">
      <c r="A354" s="219">
        <v>1851</v>
      </c>
      <c r="B354" s="24"/>
      <c r="C354" s="24"/>
      <c r="D354" s="24">
        <f>Amazonia!G165</f>
        <v>0</v>
      </c>
      <c r="E354" s="92">
        <f>Bahia!H276</f>
        <v>1146.2132774072472</v>
      </c>
      <c r="F354" s="46">
        <f>Pernambuco!$H297</f>
        <v>437.5</v>
      </c>
      <c r="G354" s="46">
        <f>'SE Brazil'!H276</f>
        <v>5474</v>
      </c>
      <c r="H354" s="92"/>
      <c r="I354" s="24">
        <f>'Africa &gt;1830'!G24*0.65</f>
        <v>497.25</v>
      </c>
      <c r="J354" s="48"/>
      <c r="K354" s="24"/>
      <c r="L354" s="35">
        <f t="shared" si="12"/>
        <v>7554.963277407247</v>
      </c>
      <c r="M354" s="21"/>
      <c r="N354" s="24">
        <f>'Port(Span)'!J356</f>
        <v>0</v>
      </c>
      <c r="O354" s="24"/>
      <c r="P354" s="24">
        <f>Amazonia!D165</f>
        <v>0</v>
      </c>
      <c r="Q354" s="92">
        <f>Bahia!D276</f>
        <v>980.9</v>
      </c>
      <c r="R354" s="46">
        <f>Pernambuco!$D297</f>
        <v>350</v>
      </c>
      <c r="S354" s="46">
        <f>'SE Brazil'!D276</f>
        <v>4263.8947999999991</v>
      </c>
      <c r="T354" s="24"/>
      <c r="U354" s="24">
        <f>'Africa &gt;1830'!B24*0.65</f>
        <v>419.25</v>
      </c>
      <c r="V354" s="24"/>
      <c r="W354" s="24"/>
      <c r="X354" s="35">
        <f t="shared" si="13"/>
        <v>6014.0447999999997</v>
      </c>
      <c r="Y354" s="21"/>
      <c r="Z354" s="76"/>
      <c r="AA354" s="76"/>
      <c r="AB354" s="76"/>
      <c r="AC354" s="76"/>
    </row>
    <row r="355" spans="1:29">
      <c r="A355" s="5">
        <v>1852</v>
      </c>
      <c r="B355" s="24"/>
      <c r="C355" s="24"/>
      <c r="D355" s="24"/>
      <c r="E355" s="46"/>
      <c r="F355" s="46"/>
      <c r="G355" s="46">
        <f>'SE Brazil'!H277</f>
        <v>1234.1214554579674</v>
      </c>
      <c r="H355" s="92"/>
      <c r="I355" s="24"/>
      <c r="J355" s="48"/>
      <c r="K355" s="24"/>
      <c r="L355" s="35">
        <f t="shared" si="12"/>
        <v>1234.1214554579674</v>
      </c>
      <c r="M355" s="21"/>
      <c r="N355" s="24"/>
      <c r="O355" s="24"/>
      <c r="P355" s="24"/>
      <c r="Q355" s="46"/>
      <c r="R355" s="46"/>
      <c r="S355" s="46">
        <f>'SE Brazil'!D277</f>
        <v>983.59479999999996</v>
      </c>
      <c r="T355" s="24"/>
      <c r="U355" s="24">
        <f>'Africa &gt;1830'!D25*0.65</f>
        <v>0</v>
      </c>
      <c r="V355" s="24"/>
      <c r="W355" s="24"/>
      <c r="X355" s="35">
        <f t="shared" si="13"/>
        <v>983.59479999999996</v>
      </c>
      <c r="Y355" s="21"/>
      <c r="Z355" s="76"/>
      <c r="AA355" s="76"/>
      <c r="AB355" s="76"/>
      <c r="AC355" s="76"/>
    </row>
    <row r="356" spans="1:29">
      <c r="A356" s="5">
        <v>1853</v>
      </c>
      <c r="B356" s="24"/>
      <c r="C356" s="24"/>
      <c r="D356" s="24"/>
      <c r="E356" s="46"/>
      <c r="F356" s="46"/>
      <c r="G356" s="46">
        <f>'SE Brazil'!H278</f>
        <v>0</v>
      </c>
      <c r="H356" s="92"/>
      <c r="I356" s="24"/>
      <c r="J356" s="48"/>
      <c r="K356" s="24"/>
      <c r="L356" s="35">
        <f t="shared" si="12"/>
        <v>0</v>
      </c>
      <c r="M356" s="21"/>
      <c r="N356" s="24"/>
      <c r="O356" s="24"/>
      <c r="P356" s="24"/>
      <c r="Q356" s="46"/>
      <c r="R356" s="46"/>
      <c r="S356" s="46">
        <f>'SE Brazil'!D278</f>
        <v>0</v>
      </c>
      <c r="T356" s="24"/>
      <c r="U356" s="24">
        <f>'Africa &gt;1830'!D26*0.65</f>
        <v>0</v>
      </c>
      <c r="V356" s="24"/>
      <c r="W356" s="24"/>
      <c r="X356" s="35">
        <f t="shared" si="13"/>
        <v>0</v>
      </c>
      <c r="Y356" s="21"/>
      <c r="Z356" s="76"/>
      <c r="AA356" s="76"/>
      <c r="AB356" s="76"/>
      <c r="AC356" s="76"/>
    </row>
    <row r="357" spans="1:29">
      <c r="A357" s="43">
        <v>1854</v>
      </c>
      <c r="B357" s="24"/>
      <c r="C357" s="24"/>
      <c r="D357" s="24"/>
      <c r="E357" s="46"/>
      <c r="F357" s="46"/>
      <c r="G357" s="46">
        <f>'SE Brazil'!H279</f>
        <v>0</v>
      </c>
      <c r="H357" s="92"/>
      <c r="I357" s="24"/>
      <c r="J357" s="48"/>
      <c r="K357" s="24"/>
      <c r="L357" s="35">
        <f t="shared" si="12"/>
        <v>0</v>
      </c>
      <c r="M357" s="21"/>
      <c r="N357" s="24"/>
      <c r="O357" s="24"/>
      <c r="P357" s="24"/>
      <c r="Q357" s="46"/>
      <c r="R357" s="46"/>
      <c r="S357" s="46">
        <f>'SE Brazil'!D279</f>
        <v>0</v>
      </c>
      <c r="T357" s="24"/>
      <c r="U357" s="24">
        <f>'Africa &gt;1830'!D27*0.65</f>
        <v>0</v>
      </c>
      <c r="V357" s="24"/>
      <c r="W357" s="24"/>
      <c r="X357" s="35">
        <f t="shared" si="13"/>
        <v>0</v>
      </c>
      <c r="Y357" s="21"/>
      <c r="Z357" s="76"/>
      <c r="AA357" s="76"/>
      <c r="AB357" s="76"/>
      <c r="AC357" s="76"/>
    </row>
    <row r="358" spans="1:29">
      <c r="A358" s="43">
        <v>1855</v>
      </c>
      <c r="B358" s="24"/>
      <c r="C358" s="24"/>
      <c r="D358" s="24"/>
      <c r="E358" s="46"/>
      <c r="F358" s="46"/>
      <c r="G358" s="46">
        <f>'SE Brazil'!H280</f>
        <v>0</v>
      </c>
      <c r="H358" s="92"/>
      <c r="I358" s="24"/>
      <c r="J358" s="48"/>
      <c r="K358" s="24"/>
      <c r="L358" s="35">
        <f t="shared" si="12"/>
        <v>0</v>
      </c>
      <c r="M358" s="21"/>
      <c r="N358" s="24"/>
      <c r="O358" s="24"/>
      <c r="P358" s="24"/>
      <c r="Q358" s="46"/>
      <c r="R358" s="46"/>
      <c r="S358" s="46">
        <f>'SE Brazil'!D280</f>
        <v>0</v>
      </c>
      <c r="T358" s="24"/>
      <c r="U358" s="24">
        <f>'Africa &gt;1830'!D28*0.65</f>
        <v>0</v>
      </c>
      <c r="V358" s="24"/>
      <c r="W358" s="24"/>
      <c r="X358" s="35">
        <f t="shared" si="13"/>
        <v>0</v>
      </c>
      <c r="Y358" s="21"/>
      <c r="Z358" s="76"/>
      <c r="AA358" s="76"/>
      <c r="AB358" s="76"/>
      <c r="AC358" s="76"/>
    </row>
    <row r="359" spans="1:29">
      <c r="A359" s="43">
        <v>1856</v>
      </c>
      <c r="B359" s="24"/>
      <c r="C359" s="24"/>
      <c r="D359" s="24"/>
      <c r="E359" s="46"/>
      <c r="F359" s="46"/>
      <c r="G359" s="46">
        <f>'SE Brazil'!H281</f>
        <v>520</v>
      </c>
      <c r="H359" s="24"/>
      <c r="I359" s="24"/>
      <c r="J359" s="48"/>
      <c r="K359" s="24"/>
      <c r="L359" s="35">
        <f t="shared" si="12"/>
        <v>520</v>
      </c>
      <c r="M359" s="21"/>
      <c r="N359" s="24"/>
      <c r="O359" s="24"/>
      <c r="P359" s="24"/>
      <c r="Q359" s="46"/>
      <c r="R359" s="46"/>
      <c r="S359" s="46">
        <f>'SE Brazil'!D281</f>
        <v>320</v>
      </c>
      <c r="T359" s="24"/>
      <c r="U359" s="24">
        <f>'Africa &gt;1830'!D29*0.65</f>
        <v>0</v>
      </c>
      <c r="V359" s="24"/>
      <c r="W359" s="24"/>
      <c r="X359" s="35">
        <f t="shared" si="13"/>
        <v>320</v>
      </c>
      <c r="Y359" s="21"/>
      <c r="Z359" s="76"/>
      <c r="AA359" s="76"/>
      <c r="AB359" s="76"/>
      <c r="AC359" s="76"/>
    </row>
    <row r="360" spans="1:29">
      <c r="A360" s="43">
        <v>1857</v>
      </c>
      <c r="B360" s="24"/>
      <c r="C360" s="24"/>
      <c r="D360" s="24"/>
      <c r="E360" s="24"/>
      <c r="F360" s="24"/>
      <c r="G360" s="24"/>
      <c r="H360" s="24"/>
      <c r="I360" s="24"/>
      <c r="J360" s="48"/>
      <c r="K360" s="24"/>
      <c r="L360" s="35"/>
      <c r="M360" s="21"/>
      <c r="N360" s="24"/>
      <c r="O360" s="24"/>
      <c r="P360" s="24"/>
      <c r="Q360" s="24"/>
      <c r="R360" s="24"/>
      <c r="S360" s="24"/>
      <c r="T360" s="24"/>
      <c r="U360" s="24">
        <f>'Africa &gt;1830'!D30*0.65</f>
        <v>0</v>
      </c>
      <c r="V360" s="24"/>
      <c r="W360" s="24"/>
      <c r="X360" s="35">
        <f t="shared" si="13"/>
        <v>0</v>
      </c>
      <c r="Y360" s="21"/>
      <c r="Z360" s="76"/>
      <c r="AA360" s="76"/>
      <c r="AB360" s="76"/>
      <c r="AC360" s="76"/>
    </row>
    <row r="361" spans="1:29">
      <c r="A361" s="43">
        <v>1858</v>
      </c>
      <c r="B361" s="24"/>
      <c r="C361" s="24"/>
      <c r="D361" s="24"/>
      <c r="E361" s="24"/>
      <c r="F361" s="24"/>
      <c r="G361" s="24"/>
      <c r="H361" s="24"/>
      <c r="I361" s="24"/>
      <c r="J361" s="48"/>
      <c r="K361" s="24"/>
      <c r="L361" s="35"/>
      <c r="M361" s="21"/>
      <c r="N361" s="24"/>
      <c r="O361" s="24"/>
      <c r="P361" s="24"/>
      <c r="Q361" s="24"/>
      <c r="R361" s="24"/>
      <c r="S361" s="24"/>
      <c r="T361" s="24"/>
      <c r="U361" s="24">
        <f>'Africa &gt;1830'!D31*0.65</f>
        <v>0</v>
      </c>
      <c r="V361" s="24"/>
      <c r="W361" s="24"/>
      <c r="X361" s="35">
        <f t="shared" si="13"/>
        <v>0</v>
      </c>
      <c r="Y361" s="21"/>
      <c r="Z361" s="76"/>
      <c r="AA361" s="76"/>
      <c r="AB361" s="76"/>
      <c r="AC361" s="76"/>
    </row>
    <row r="362" spans="1:29">
      <c r="A362" s="43">
        <v>1859</v>
      </c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35"/>
      <c r="M362" s="21"/>
      <c r="N362" s="24"/>
      <c r="O362" s="24"/>
      <c r="P362" s="24"/>
      <c r="Q362" s="24"/>
      <c r="R362" s="24"/>
      <c r="S362" s="24"/>
      <c r="T362" s="24"/>
      <c r="U362" s="24">
        <f>'Africa &gt;1830'!D32*0.65</f>
        <v>0</v>
      </c>
      <c r="V362" s="24"/>
      <c r="W362" s="24"/>
      <c r="X362" s="35">
        <f t="shared" si="13"/>
        <v>0</v>
      </c>
      <c r="Y362" s="21"/>
      <c r="Z362" s="76"/>
      <c r="AA362" s="76"/>
      <c r="AB362" s="76"/>
      <c r="AC362" s="76"/>
    </row>
    <row r="363" spans="1:29">
      <c r="A363" s="43">
        <v>1860</v>
      </c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35"/>
      <c r="M363" s="21"/>
      <c r="N363" s="24"/>
      <c r="O363" s="24"/>
      <c r="P363" s="24"/>
      <c r="Q363" s="24"/>
      <c r="R363" s="24"/>
      <c r="S363" s="24"/>
      <c r="T363" s="24"/>
      <c r="U363" s="24">
        <f>'Africa &gt;1830'!D33*0.65</f>
        <v>0</v>
      </c>
      <c r="V363" s="24"/>
      <c r="W363" s="24"/>
      <c r="X363" s="35">
        <f t="shared" si="13"/>
        <v>0</v>
      </c>
      <c r="Y363" s="21"/>
      <c r="Z363" s="76"/>
      <c r="AA363" s="76"/>
      <c r="AB363" s="76"/>
      <c r="AC363" s="76"/>
    </row>
    <row r="364" spans="1:29">
      <c r="A364" s="43">
        <v>1861</v>
      </c>
      <c r="B364" s="24"/>
      <c r="C364" s="24"/>
      <c r="D364" s="24"/>
      <c r="E364" s="24"/>
      <c r="F364" s="24"/>
      <c r="G364" s="24"/>
      <c r="H364" s="24"/>
      <c r="I364" s="24"/>
      <c r="J364" s="115"/>
      <c r="K364" s="24"/>
      <c r="L364" s="35"/>
      <c r="M364" s="21"/>
      <c r="N364" s="24"/>
      <c r="O364" s="24"/>
      <c r="P364" s="24"/>
      <c r="Q364" s="24"/>
      <c r="R364" s="24"/>
      <c r="S364" s="24"/>
      <c r="T364" s="24"/>
      <c r="U364" s="24">
        <f>'Africa &gt;1830'!D34*0.65</f>
        <v>0</v>
      </c>
      <c r="V364" s="24"/>
      <c r="W364" s="24"/>
      <c r="X364" s="35">
        <f t="shared" si="13"/>
        <v>0</v>
      </c>
      <c r="Y364" s="21"/>
      <c r="Z364" s="76"/>
      <c r="AA364" s="76"/>
      <c r="AB364" s="76"/>
      <c r="AC364" s="76"/>
    </row>
    <row r="365" spans="1:29">
      <c r="A365" s="43">
        <v>1862</v>
      </c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35"/>
      <c r="M365" s="21"/>
      <c r="N365" s="24"/>
      <c r="O365" s="24"/>
      <c r="P365" s="24"/>
      <c r="Q365" s="24"/>
      <c r="R365" s="24"/>
      <c r="S365" s="24"/>
      <c r="T365" s="24"/>
      <c r="U365" s="24">
        <f>'Africa &gt;1830'!D35*0.65</f>
        <v>0</v>
      </c>
      <c r="V365" s="24"/>
      <c r="W365" s="24"/>
      <c r="X365" s="35">
        <f t="shared" si="13"/>
        <v>0</v>
      </c>
      <c r="Y365" s="21"/>
      <c r="Z365" s="76"/>
      <c r="AA365" s="76"/>
      <c r="AB365" s="76"/>
      <c r="AC365" s="76"/>
    </row>
    <row r="366" spans="1:29">
      <c r="A366" s="43">
        <v>1863</v>
      </c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35"/>
      <c r="M366" s="21"/>
      <c r="N366" s="24"/>
      <c r="O366" s="24"/>
      <c r="P366" s="24"/>
      <c r="Q366" s="24"/>
      <c r="R366" s="24"/>
      <c r="S366" s="24"/>
      <c r="T366" s="24"/>
      <c r="U366" s="24">
        <f>'Africa &gt;1830'!D36*0.65</f>
        <v>0</v>
      </c>
      <c r="V366" s="24"/>
      <c r="W366" s="24"/>
      <c r="X366" s="35">
        <f t="shared" si="13"/>
        <v>0</v>
      </c>
      <c r="Y366" s="21"/>
      <c r="Z366" s="76"/>
      <c r="AA366" s="76"/>
      <c r="AB366" s="76"/>
      <c r="AC366" s="76"/>
    </row>
    <row r="367" spans="1:29">
      <c r="A367" s="43">
        <v>1864</v>
      </c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35"/>
      <c r="M367" s="21"/>
      <c r="N367" s="24"/>
      <c r="O367" s="24"/>
      <c r="P367" s="24"/>
      <c r="Q367" s="24"/>
      <c r="R367" s="24"/>
      <c r="S367" s="24"/>
      <c r="T367" s="24"/>
      <c r="U367" s="24">
        <f>'Africa &gt;1830'!D37*0.65</f>
        <v>0</v>
      </c>
      <c r="V367" s="24"/>
      <c r="W367" s="24"/>
      <c r="X367" s="35">
        <f t="shared" si="13"/>
        <v>0</v>
      </c>
      <c r="Y367" s="21"/>
      <c r="Z367" s="76"/>
      <c r="AA367" s="76"/>
      <c r="AB367" s="76"/>
      <c r="AC367" s="76"/>
    </row>
    <row r="368" spans="1:29">
      <c r="A368" s="43">
        <v>1865</v>
      </c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35"/>
      <c r="M368" s="21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35"/>
      <c r="Y368" s="21"/>
      <c r="Z368" s="76"/>
      <c r="AA368" s="76"/>
      <c r="AB368" s="76"/>
      <c r="AC368" s="76"/>
    </row>
    <row r="369" spans="1:29">
      <c r="A369" s="43">
        <v>1866</v>
      </c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35"/>
      <c r="M369" s="21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35"/>
      <c r="Y369" s="21"/>
      <c r="Z369" s="76"/>
      <c r="AA369" s="76"/>
      <c r="AB369" s="76"/>
      <c r="AC369" s="76"/>
    </row>
    <row r="370" spans="1:29">
      <c r="A370" s="43">
        <v>1867</v>
      </c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35"/>
      <c r="M370" s="21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35"/>
      <c r="Y370" s="21"/>
      <c r="Z370" s="76"/>
      <c r="AA370" s="76"/>
      <c r="AB370" s="76"/>
      <c r="AC370" s="76"/>
    </row>
    <row r="371" spans="1:29">
      <c r="A371" s="76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35"/>
      <c r="M371" s="21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35"/>
      <c r="Y371" s="21"/>
      <c r="Z371" s="76"/>
      <c r="AA371" s="76"/>
      <c r="AB371" s="76"/>
      <c r="AC371" s="76"/>
    </row>
    <row r="372" spans="1:29">
      <c r="A372" s="45" t="s">
        <v>83</v>
      </c>
      <c r="B372" s="10">
        <f t="shared" ref="B372:L372" si="14">SUM(B4:B371)</f>
        <v>273602.54199745425</v>
      </c>
      <c r="C372" s="10">
        <f t="shared" si="14"/>
        <v>13078.243379311851</v>
      </c>
      <c r="D372" s="10">
        <f t="shared" si="14"/>
        <v>158619.98295066968</v>
      </c>
      <c r="E372" s="10">
        <f t="shared" si="14"/>
        <v>1730056.8110563688</v>
      </c>
      <c r="F372" s="10">
        <f t="shared" si="14"/>
        <v>916131.50612754351</v>
      </c>
      <c r="G372" s="10">
        <f t="shared" si="14"/>
        <v>2603945.1056532068</v>
      </c>
      <c r="H372" s="10">
        <f t="shared" si="14"/>
        <v>22961.699193229659</v>
      </c>
      <c r="I372" s="10">
        <f t="shared" si="14"/>
        <v>78791.110788049453</v>
      </c>
      <c r="J372" s="10">
        <f t="shared" si="14"/>
        <v>3176.6832589675591</v>
      </c>
      <c r="K372" s="10">
        <f>SUM(K294:K333)</f>
        <v>35891.227452588522</v>
      </c>
      <c r="L372" s="9">
        <f t="shared" si="14"/>
        <v>5836254.9118573898</v>
      </c>
      <c r="M372" s="1"/>
      <c r="N372" s="10">
        <f t="shared" ref="N372:X372" si="15">SUM(N4:N371)</f>
        <v>195458.53229999996</v>
      </c>
      <c r="O372" s="10">
        <f t="shared" si="15"/>
        <v>11363.8328</v>
      </c>
      <c r="P372" s="10">
        <f t="shared" si="15"/>
        <v>142969.40094210528</v>
      </c>
      <c r="Q372" s="10">
        <f t="shared" si="15"/>
        <v>1545000.4554749513</v>
      </c>
      <c r="R372" s="10">
        <f t="shared" si="15"/>
        <v>816175.34258464386</v>
      </c>
      <c r="S372" s="10">
        <f t="shared" si="15"/>
        <v>2259930.3904422829</v>
      </c>
      <c r="T372" s="10">
        <f t="shared" si="15"/>
        <v>20248.020099999998</v>
      </c>
      <c r="U372" s="10">
        <f t="shared" si="15"/>
        <v>69206.299749999991</v>
      </c>
      <c r="V372" s="10">
        <f t="shared" si="15"/>
        <v>2635.1244999999999</v>
      </c>
      <c r="W372" s="10">
        <f>SUM(W294:W333)</f>
        <v>29803.427</v>
      </c>
      <c r="X372" s="9">
        <f t="shared" si="15"/>
        <v>5092790.8258939832</v>
      </c>
      <c r="Y372" s="10"/>
      <c r="Z372" s="76"/>
      <c r="AA372" s="76"/>
      <c r="AB372" s="76"/>
      <c r="AC372" s="76"/>
    </row>
    <row r="373" spans="1:29">
      <c r="A373" s="76"/>
      <c r="B373" s="24"/>
      <c r="C373" s="24"/>
      <c r="D373" s="24"/>
      <c r="E373" s="24"/>
      <c r="F373" s="24"/>
      <c r="G373" s="24"/>
      <c r="H373" s="24"/>
      <c r="I373" s="24"/>
      <c r="J373" s="24"/>
      <c r="K373" s="24" t="s">
        <v>56</v>
      </c>
      <c r="L373" s="24"/>
      <c r="M373" s="21"/>
      <c r="N373" s="24"/>
      <c r="O373" s="24"/>
      <c r="P373" s="24"/>
      <c r="Q373" s="24"/>
      <c r="R373" s="24"/>
      <c r="S373" s="24"/>
      <c r="T373" s="24"/>
      <c r="U373" s="24"/>
      <c r="V373" s="24"/>
      <c r="W373" s="24" t="s">
        <v>56</v>
      </c>
      <c r="X373" s="24"/>
      <c r="Y373" s="21"/>
      <c r="Z373" s="76"/>
      <c r="AA373" s="76"/>
      <c r="AB373" s="76"/>
      <c r="AC373" s="76"/>
    </row>
    <row r="374" spans="1:29">
      <c r="A374" s="153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76"/>
      <c r="AA374" s="76"/>
      <c r="AB374" s="76"/>
      <c r="AC374" s="76"/>
    </row>
    <row r="375" spans="1:29">
      <c r="A375" s="77"/>
      <c r="B375" s="46" t="s">
        <v>250</v>
      </c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21"/>
      <c r="N375" s="46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76"/>
      <c r="AA375" s="76"/>
      <c r="AB375" s="76"/>
      <c r="AC375" s="76"/>
    </row>
    <row r="376" spans="1:29">
      <c r="A376" s="77"/>
      <c r="B376" s="46" t="s">
        <v>364</v>
      </c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21"/>
      <c r="N376" s="46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76"/>
      <c r="AA376" s="76"/>
      <c r="AB376" s="76"/>
      <c r="AC376" s="76"/>
    </row>
    <row r="377" spans="1:29">
      <c r="A377" s="77"/>
      <c r="B377" s="21" t="s">
        <v>365</v>
      </c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21"/>
      <c r="N377" s="46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76"/>
      <c r="AA377" s="76"/>
      <c r="AB377" s="76"/>
      <c r="AC377" s="76"/>
    </row>
    <row r="378" spans="1:29">
      <c r="A378" s="77"/>
      <c r="B378" s="21" t="s">
        <v>366</v>
      </c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21"/>
      <c r="N378" s="46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76"/>
      <c r="AA378" s="76"/>
      <c r="AB378" s="76"/>
      <c r="AC378" s="76"/>
    </row>
    <row r="379" spans="1:29">
      <c r="A379" s="77"/>
      <c r="B379" s="21" t="s">
        <v>362</v>
      </c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21"/>
      <c r="N379" s="46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76"/>
      <c r="AA379" s="76"/>
      <c r="AB379" s="76"/>
      <c r="AC379" s="76"/>
    </row>
    <row r="380" spans="1:29">
      <c r="A380" s="77"/>
      <c r="B380" s="21" t="s">
        <v>363</v>
      </c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21"/>
      <c r="N380" s="46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76"/>
      <c r="AA380" s="76"/>
      <c r="AB380" s="76"/>
      <c r="AC380" s="76"/>
    </row>
    <row r="381" spans="1:29">
      <c r="A381" s="77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21"/>
      <c r="N381" s="46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76"/>
      <c r="AA381" s="76"/>
      <c r="AB381" s="76"/>
      <c r="AC381" s="76"/>
    </row>
    <row r="382" spans="1:29">
      <c r="A382" s="77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21"/>
      <c r="N382" s="46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76"/>
      <c r="AA382" s="76"/>
      <c r="AB382" s="76"/>
      <c r="AC382" s="76"/>
    </row>
    <row r="383" spans="1:29">
      <c r="A383" s="77"/>
      <c r="B383" s="119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21"/>
      <c r="N383" s="46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76"/>
      <c r="AA383" s="76"/>
      <c r="AB383" s="76"/>
      <c r="AC383" s="76"/>
    </row>
    <row r="384" spans="1:29">
      <c r="A384" s="77"/>
      <c r="B384" s="119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21"/>
      <c r="N384" s="46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76"/>
      <c r="AA384" s="76"/>
      <c r="AB384" s="76"/>
      <c r="AC384" s="76"/>
    </row>
    <row r="385" spans="1:29">
      <c r="A385" s="77"/>
      <c r="B385" s="119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21"/>
      <c r="N385" s="46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76"/>
      <c r="AA385" s="76"/>
      <c r="AB385" s="76"/>
      <c r="AC385" s="76"/>
    </row>
    <row r="386" spans="1:29">
      <c r="A386" s="77"/>
      <c r="B386" s="119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21"/>
      <c r="N386" s="46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76"/>
      <c r="AA386" s="76"/>
      <c r="AB386" s="76"/>
      <c r="AC386" s="76"/>
    </row>
    <row r="387" spans="1:29">
      <c r="A387" s="77"/>
      <c r="B387" s="119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21"/>
      <c r="N387" s="46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76"/>
      <c r="AA387" s="76"/>
      <c r="AB387" s="76"/>
      <c r="AC387" s="76"/>
    </row>
    <row r="388" spans="1:29">
      <c r="A388" s="77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21"/>
      <c r="N388" s="46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76"/>
      <c r="AA388" s="76"/>
      <c r="AB388" s="76"/>
      <c r="AC388" s="76"/>
    </row>
    <row r="389" spans="1:29">
      <c r="A389" s="77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21"/>
      <c r="N389" s="46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76"/>
      <c r="AA389" s="76"/>
      <c r="AB389" s="76"/>
      <c r="AC389" s="76"/>
    </row>
    <row r="390" spans="1:29">
      <c r="A390" s="77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21"/>
      <c r="N390" s="46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76"/>
      <c r="AA390" s="76"/>
      <c r="AB390" s="76"/>
      <c r="AC390" s="76"/>
    </row>
    <row r="391" spans="1:29">
      <c r="A391" s="77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21"/>
      <c r="N391" s="46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76"/>
      <c r="AA391" s="76"/>
      <c r="AB391" s="76"/>
      <c r="AC391" s="76"/>
    </row>
    <row r="392" spans="1:29">
      <c r="A392" s="77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21"/>
      <c r="N392" s="46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76"/>
      <c r="AA392" s="76"/>
      <c r="AB392" s="76"/>
      <c r="AC392" s="76"/>
    </row>
    <row r="393" spans="1:29">
      <c r="A393" s="77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21"/>
      <c r="N393" s="46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76"/>
      <c r="AA393" s="76"/>
      <c r="AB393" s="76"/>
      <c r="AC393" s="76"/>
    </row>
    <row r="394" spans="1:29">
      <c r="A394" s="77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21"/>
      <c r="N394" s="46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76"/>
      <c r="AA394" s="76"/>
      <c r="AB394" s="76"/>
      <c r="AC394" s="76"/>
    </row>
    <row r="395" spans="1:29">
      <c r="A395" s="76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76"/>
      <c r="AA395" s="76"/>
      <c r="AB395" s="76"/>
      <c r="AC395" s="76"/>
    </row>
    <row r="396" spans="1:29">
      <c r="A396" s="76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76"/>
      <c r="AA396" s="76"/>
      <c r="AB396" s="76"/>
      <c r="AC396" s="76"/>
    </row>
    <row r="397" spans="1:29">
      <c r="A397" s="76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76"/>
      <c r="AA397" s="76"/>
      <c r="AB397" s="76"/>
      <c r="AC397" s="76"/>
    </row>
    <row r="398" spans="1:29">
      <c r="A398" s="76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76"/>
      <c r="AA398" s="76"/>
      <c r="AB398" s="76"/>
      <c r="AC398" s="76"/>
    </row>
    <row r="399" spans="1:29">
      <c r="A399" s="76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76"/>
      <c r="AA399" s="76"/>
      <c r="AB399" s="76"/>
      <c r="AC399" s="76"/>
    </row>
    <row r="400" spans="1:29">
      <c r="A400" s="76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76"/>
      <c r="AA400" s="76"/>
      <c r="AB400" s="76"/>
      <c r="AC400" s="76"/>
    </row>
    <row r="401" spans="1:29">
      <c r="A401" s="76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76"/>
      <c r="AA401" s="76"/>
      <c r="AB401" s="76"/>
      <c r="AC401" s="76"/>
    </row>
    <row r="402" spans="1:29">
      <c r="A402" s="76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76"/>
      <c r="AA402" s="76"/>
      <c r="AB402" s="76"/>
      <c r="AC402" s="76"/>
    </row>
    <row r="403" spans="1:29">
      <c r="A403" s="76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76"/>
      <c r="AA403" s="76"/>
      <c r="AB403" s="76"/>
      <c r="AC403" s="76"/>
    </row>
    <row r="404" spans="1:29">
      <c r="A404" s="76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76"/>
      <c r="AA404" s="76"/>
      <c r="AB404" s="76"/>
      <c r="AC404" s="76"/>
    </row>
    <row r="405" spans="1:29">
      <c r="A405" s="76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76"/>
      <c r="AA405" s="76"/>
      <c r="AB405" s="76"/>
      <c r="AC405" s="76"/>
    </row>
    <row r="406" spans="1:29">
      <c r="A406" s="76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76"/>
      <c r="AA406" s="76"/>
      <c r="AB406" s="76"/>
      <c r="AC406" s="76"/>
    </row>
    <row r="407" spans="1:29">
      <c r="A407" s="76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76"/>
      <c r="AA407" s="76"/>
      <c r="AB407" s="76"/>
      <c r="AC407" s="76"/>
    </row>
    <row r="408" spans="1:29">
      <c r="A408" s="76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76"/>
      <c r="AA408" s="76"/>
      <c r="AB408" s="76"/>
      <c r="AC408" s="76"/>
    </row>
    <row r="409" spans="1:29">
      <c r="A409" s="76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76"/>
      <c r="AA409" s="76"/>
      <c r="AB409" s="76"/>
      <c r="AC409" s="76"/>
    </row>
    <row r="410" spans="1:29">
      <c r="A410" s="76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76"/>
      <c r="AA410" s="76"/>
      <c r="AB410" s="76"/>
      <c r="AC410" s="76"/>
    </row>
    <row r="411" spans="1:29">
      <c r="A411" s="76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76"/>
      <c r="AA411" s="76"/>
      <c r="AB411" s="76"/>
      <c r="AC411" s="76"/>
    </row>
    <row r="412" spans="1:29">
      <c r="A412" s="76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76"/>
      <c r="AA412" s="76"/>
      <c r="AB412" s="76"/>
      <c r="AC412" s="76"/>
    </row>
    <row r="413" spans="1:29">
      <c r="A413" s="76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76"/>
      <c r="AA413" s="76"/>
      <c r="AB413" s="76"/>
      <c r="AC413" s="76"/>
    </row>
    <row r="414" spans="1:29">
      <c r="A414" s="76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76"/>
      <c r="AA414" s="76"/>
      <c r="AB414" s="76"/>
      <c r="AC414" s="76"/>
    </row>
    <row r="415" spans="1:29">
      <c r="A415" s="76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76"/>
      <c r="AA415" s="76"/>
      <c r="AB415" s="76"/>
      <c r="AC415" s="76"/>
    </row>
    <row r="416" spans="1:29">
      <c r="A416" s="76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76"/>
      <c r="AA416" s="76"/>
      <c r="AB416" s="76"/>
      <c r="AC416" s="76"/>
    </row>
    <row r="417" spans="1:29">
      <c r="A417" s="76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76"/>
      <c r="AA417" s="76"/>
      <c r="AB417" s="76"/>
      <c r="AC417" s="76"/>
    </row>
    <row r="418" spans="1:29">
      <c r="A418" s="76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76"/>
      <c r="AA418" s="76"/>
      <c r="AB418" s="76"/>
      <c r="AC418" s="76"/>
    </row>
    <row r="419" spans="1:29">
      <c r="A419" s="76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76"/>
      <c r="AA419" s="76"/>
      <c r="AB419" s="76"/>
      <c r="AC419" s="76"/>
    </row>
    <row r="420" spans="1:29">
      <c r="A420" s="76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76"/>
      <c r="AA420" s="76"/>
      <c r="AB420" s="76"/>
      <c r="AC420" s="76"/>
    </row>
    <row r="421" spans="1:29">
      <c r="A421" s="76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76"/>
      <c r="AA421" s="76"/>
      <c r="AB421" s="76"/>
      <c r="AC421" s="76"/>
    </row>
    <row r="422" spans="1:29">
      <c r="A422" s="76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76"/>
      <c r="AA422" s="76"/>
      <c r="AB422" s="76"/>
      <c r="AC422" s="76"/>
    </row>
    <row r="423" spans="1:29">
      <c r="A423" s="76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76"/>
      <c r="AA423" s="76"/>
      <c r="AB423" s="76"/>
      <c r="AC423" s="76"/>
    </row>
    <row r="424" spans="1:29">
      <c r="A424" s="76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76"/>
      <c r="AA424" s="76"/>
      <c r="AB424" s="76"/>
      <c r="AC424" s="76"/>
    </row>
    <row r="425" spans="1:29">
      <c r="A425" s="76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76"/>
      <c r="AA425" s="76"/>
      <c r="AB425" s="76"/>
      <c r="AC425" s="76"/>
    </row>
    <row r="426" spans="1:29">
      <c r="A426" s="76"/>
      <c r="B426" s="76"/>
      <c r="C426" s="76"/>
      <c r="D426" s="76"/>
      <c r="E426" s="76"/>
      <c r="F426" s="76"/>
      <c r="G426" s="76"/>
      <c r="H426" s="76"/>
      <c r="I426" s="76"/>
      <c r="J426" s="76"/>
      <c r="K426" s="76"/>
      <c r="L426" s="76"/>
      <c r="M426" s="76"/>
      <c r="N426" s="76"/>
      <c r="O426" s="76"/>
      <c r="P426" s="76"/>
      <c r="Q426" s="76"/>
      <c r="R426" s="76"/>
      <c r="S426" s="76"/>
      <c r="T426" s="76"/>
      <c r="U426" s="76"/>
      <c r="V426" s="76"/>
      <c r="W426" s="76"/>
      <c r="X426" s="76"/>
      <c r="Y426" s="76"/>
      <c r="Z426" s="76"/>
      <c r="AA426" s="76"/>
      <c r="AB426" s="76"/>
      <c r="AC426" s="76"/>
    </row>
    <row r="427" spans="1:29">
      <c r="A427" s="76"/>
      <c r="B427" s="76"/>
      <c r="C427" s="76"/>
      <c r="D427" s="76"/>
      <c r="E427" s="76"/>
      <c r="F427" s="76"/>
      <c r="G427" s="76"/>
      <c r="H427" s="76"/>
      <c r="I427" s="76"/>
      <c r="J427" s="76"/>
      <c r="K427" s="76"/>
      <c r="L427" s="76"/>
      <c r="M427" s="76"/>
      <c r="N427" s="76"/>
      <c r="O427" s="76"/>
      <c r="P427" s="76"/>
      <c r="Q427" s="76"/>
      <c r="R427" s="76"/>
      <c r="S427" s="76"/>
      <c r="T427" s="76"/>
      <c r="U427" s="76"/>
      <c r="V427" s="76"/>
      <c r="W427" s="76"/>
      <c r="X427" s="76"/>
      <c r="Y427" s="76"/>
      <c r="Z427" s="76"/>
      <c r="AA427" s="76"/>
      <c r="AB427" s="76"/>
      <c r="AC427" s="76"/>
    </row>
    <row r="428" spans="1:29">
      <c r="A428" s="76"/>
      <c r="B428" s="76"/>
      <c r="C428" s="76"/>
      <c r="D428" s="76"/>
      <c r="E428" s="76"/>
      <c r="F428" s="76"/>
      <c r="G428" s="76"/>
      <c r="H428" s="76"/>
      <c r="I428" s="76"/>
      <c r="J428" s="76"/>
      <c r="K428" s="76"/>
      <c r="L428" s="76"/>
      <c r="M428" s="76"/>
      <c r="N428" s="76"/>
      <c r="O428" s="76"/>
      <c r="P428" s="76"/>
      <c r="Q428" s="76"/>
      <c r="R428" s="76"/>
      <c r="S428" s="76"/>
      <c r="T428" s="76"/>
      <c r="U428" s="76"/>
      <c r="V428" s="76"/>
      <c r="W428" s="76"/>
      <c r="X428" s="76"/>
      <c r="Y428" s="76"/>
      <c r="Z428" s="76"/>
      <c r="AA428" s="76"/>
      <c r="AB428" s="76"/>
      <c r="AC428" s="76"/>
    </row>
    <row r="429" spans="1:29">
      <c r="A429" s="76"/>
      <c r="B429" s="76"/>
      <c r="C429" s="76"/>
      <c r="D429" s="76"/>
      <c r="E429" s="76"/>
      <c r="F429" s="76"/>
      <c r="G429" s="76"/>
      <c r="H429" s="76"/>
      <c r="I429" s="76"/>
      <c r="J429" s="76"/>
      <c r="K429" s="76"/>
      <c r="L429" s="76"/>
      <c r="M429" s="76"/>
      <c r="N429" s="76"/>
      <c r="O429" s="76"/>
      <c r="P429" s="76"/>
      <c r="Q429" s="76"/>
      <c r="R429" s="76"/>
      <c r="S429" s="76"/>
      <c r="T429" s="76"/>
      <c r="U429" s="76"/>
      <c r="V429" s="76"/>
      <c r="W429" s="76"/>
      <c r="X429" s="76"/>
      <c r="Y429" s="76"/>
      <c r="Z429" s="76"/>
      <c r="AA429" s="76"/>
      <c r="AB429" s="76"/>
      <c r="AC429" s="76"/>
    </row>
    <row r="430" spans="1:29">
      <c r="A430" s="76"/>
      <c r="B430" s="76"/>
      <c r="C430" s="76"/>
      <c r="D430" s="76"/>
      <c r="E430" s="76"/>
      <c r="F430" s="76"/>
      <c r="G430" s="76"/>
      <c r="H430" s="76"/>
      <c r="I430" s="76"/>
      <c r="J430" s="76"/>
      <c r="K430" s="76"/>
      <c r="L430" s="76"/>
      <c r="M430" s="76"/>
      <c r="N430" s="76"/>
      <c r="O430" s="76"/>
      <c r="P430" s="76"/>
      <c r="Q430" s="76"/>
      <c r="R430" s="76"/>
      <c r="S430" s="76"/>
      <c r="T430" s="76"/>
      <c r="U430" s="76"/>
      <c r="V430" s="76"/>
      <c r="W430" s="76"/>
      <c r="X430" s="76"/>
      <c r="Y430" s="76"/>
      <c r="Z430" s="76"/>
      <c r="AA430" s="76"/>
      <c r="AB430" s="76"/>
      <c r="AC430" s="76"/>
    </row>
    <row r="431" spans="1:29">
      <c r="A431" s="76"/>
      <c r="B431" s="76"/>
      <c r="C431" s="76"/>
      <c r="D431" s="76"/>
      <c r="E431" s="76"/>
      <c r="F431" s="76"/>
      <c r="G431" s="76"/>
      <c r="H431" s="76"/>
      <c r="I431" s="76"/>
      <c r="J431" s="76"/>
      <c r="K431" s="76"/>
      <c r="L431" s="76"/>
      <c r="M431" s="76"/>
      <c r="N431" s="76"/>
      <c r="O431" s="76"/>
      <c r="P431" s="76"/>
      <c r="Q431" s="76"/>
      <c r="R431" s="76"/>
      <c r="S431" s="76"/>
      <c r="T431" s="76"/>
      <c r="U431" s="76"/>
      <c r="V431" s="76"/>
      <c r="W431" s="76"/>
      <c r="X431" s="76"/>
      <c r="Y431" s="76"/>
      <c r="Z431" s="76"/>
      <c r="AA431" s="76"/>
      <c r="AB431" s="76"/>
      <c r="AC431" s="76"/>
    </row>
    <row r="432" spans="1:29">
      <c r="A432" s="76"/>
      <c r="B432" s="76"/>
      <c r="C432" s="76"/>
      <c r="D432" s="76"/>
      <c r="E432" s="76"/>
      <c r="F432" s="76"/>
      <c r="G432" s="76"/>
      <c r="H432" s="76"/>
      <c r="I432" s="76"/>
      <c r="J432" s="76"/>
      <c r="K432" s="76"/>
      <c r="L432" s="76"/>
      <c r="M432" s="76"/>
      <c r="N432" s="76"/>
      <c r="O432" s="76"/>
      <c r="P432" s="76"/>
      <c r="Q432" s="76"/>
      <c r="R432" s="76"/>
      <c r="S432" s="76"/>
      <c r="T432" s="76"/>
      <c r="U432" s="76"/>
      <c r="V432" s="76"/>
      <c r="W432" s="76"/>
      <c r="X432" s="76"/>
      <c r="Y432" s="76"/>
      <c r="Z432" s="76"/>
      <c r="AA432" s="76"/>
      <c r="AB432" s="76"/>
      <c r="AC432" s="76"/>
    </row>
    <row r="433" spans="1:29">
      <c r="A433" s="76"/>
      <c r="B433" s="76"/>
      <c r="C433" s="76"/>
      <c r="D433" s="76"/>
      <c r="E433" s="76"/>
      <c r="F433" s="76"/>
      <c r="G433" s="76"/>
      <c r="H433" s="76"/>
      <c r="I433" s="76"/>
      <c r="J433" s="76"/>
      <c r="K433" s="76"/>
      <c r="L433" s="76"/>
      <c r="M433" s="76"/>
      <c r="N433" s="76"/>
      <c r="O433" s="76"/>
      <c r="P433" s="76"/>
      <c r="Q433" s="76"/>
      <c r="R433" s="76"/>
      <c r="S433" s="76"/>
      <c r="T433" s="76"/>
      <c r="U433" s="76"/>
      <c r="V433" s="76"/>
      <c r="W433" s="76"/>
      <c r="X433" s="76"/>
      <c r="Y433" s="76"/>
      <c r="Z433" s="76"/>
      <c r="AA433" s="76"/>
      <c r="AB433" s="76"/>
      <c r="AC433" s="76"/>
    </row>
    <row r="434" spans="1:29">
      <c r="A434" s="76"/>
      <c r="B434" s="76"/>
      <c r="C434" s="76"/>
      <c r="D434" s="76"/>
      <c r="E434" s="76"/>
      <c r="F434" s="76"/>
      <c r="G434" s="76"/>
      <c r="H434" s="76"/>
      <c r="I434" s="76"/>
      <c r="J434" s="76"/>
      <c r="K434" s="76"/>
      <c r="L434" s="76"/>
      <c r="M434" s="76"/>
      <c r="N434" s="76"/>
      <c r="O434" s="76"/>
      <c r="P434" s="76"/>
      <c r="Q434" s="76"/>
      <c r="R434" s="76"/>
      <c r="S434" s="76"/>
      <c r="T434" s="76"/>
      <c r="U434" s="76"/>
      <c r="V434" s="76"/>
      <c r="W434" s="76"/>
      <c r="X434" s="76"/>
      <c r="Y434" s="76"/>
      <c r="Z434" s="76"/>
      <c r="AA434" s="76"/>
      <c r="AB434" s="76"/>
      <c r="AC434" s="76"/>
    </row>
    <row r="435" spans="1:29">
      <c r="A435" s="76"/>
      <c r="B435" s="76"/>
      <c r="C435" s="76"/>
      <c r="D435" s="76"/>
      <c r="E435" s="76"/>
      <c r="F435" s="76"/>
      <c r="G435" s="76"/>
      <c r="H435" s="76"/>
      <c r="I435" s="76"/>
      <c r="J435" s="76"/>
      <c r="K435" s="76"/>
      <c r="L435" s="76"/>
      <c r="M435" s="76"/>
      <c r="N435" s="76"/>
      <c r="O435" s="76"/>
      <c r="P435" s="76"/>
      <c r="Q435" s="76"/>
      <c r="R435" s="76"/>
      <c r="S435" s="76"/>
      <c r="T435" s="76"/>
      <c r="U435" s="76"/>
      <c r="V435" s="76"/>
      <c r="W435" s="76"/>
      <c r="X435" s="76"/>
      <c r="Y435" s="76"/>
      <c r="Z435" s="76"/>
      <c r="AA435" s="76"/>
      <c r="AB435" s="76"/>
      <c r="AC435" s="76"/>
    </row>
    <row r="436" spans="1:29">
      <c r="A436" s="76"/>
      <c r="B436" s="76"/>
      <c r="C436" s="76"/>
      <c r="D436" s="76"/>
      <c r="E436" s="76"/>
      <c r="F436" s="76"/>
      <c r="G436" s="76"/>
      <c r="H436" s="76"/>
      <c r="I436" s="76"/>
      <c r="J436" s="76"/>
      <c r="K436" s="76"/>
      <c r="L436" s="76"/>
      <c r="M436" s="76"/>
      <c r="N436" s="76"/>
      <c r="O436" s="76"/>
      <c r="P436" s="76"/>
      <c r="Q436" s="76"/>
      <c r="R436" s="76"/>
      <c r="S436" s="76"/>
      <c r="T436" s="76"/>
      <c r="U436" s="76"/>
      <c r="V436" s="76"/>
      <c r="W436" s="76"/>
      <c r="X436" s="76"/>
      <c r="Y436" s="76"/>
      <c r="Z436" s="76"/>
      <c r="AA436" s="76"/>
      <c r="AB436" s="76"/>
      <c r="AC436" s="76"/>
    </row>
    <row r="437" spans="1:29">
      <c r="A437" s="76"/>
      <c r="B437" s="76"/>
      <c r="C437" s="76"/>
      <c r="D437" s="76"/>
      <c r="E437" s="76"/>
      <c r="F437" s="76"/>
      <c r="G437" s="76"/>
      <c r="H437" s="76"/>
      <c r="I437" s="76"/>
      <c r="J437" s="76"/>
      <c r="K437" s="76"/>
      <c r="L437" s="76"/>
      <c r="M437" s="76"/>
      <c r="N437" s="76"/>
      <c r="O437" s="76"/>
      <c r="P437" s="76"/>
      <c r="Q437" s="76"/>
      <c r="R437" s="76"/>
      <c r="S437" s="76"/>
      <c r="T437" s="76"/>
      <c r="U437" s="76"/>
      <c r="V437" s="76"/>
      <c r="W437" s="76"/>
      <c r="X437" s="76"/>
      <c r="Y437" s="76"/>
      <c r="Z437" s="76"/>
      <c r="AA437" s="76"/>
      <c r="AB437" s="76"/>
      <c r="AC437" s="76"/>
    </row>
    <row r="438" spans="1:29">
      <c r="A438" s="76"/>
      <c r="B438" s="76"/>
      <c r="C438" s="76"/>
      <c r="D438" s="76"/>
      <c r="E438" s="76"/>
      <c r="F438" s="76"/>
      <c r="G438" s="76"/>
      <c r="H438" s="76"/>
      <c r="I438" s="76"/>
      <c r="J438" s="76"/>
      <c r="K438" s="76"/>
      <c r="L438" s="76"/>
      <c r="M438" s="76"/>
      <c r="N438" s="76"/>
      <c r="O438" s="76"/>
      <c r="P438" s="76"/>
      <c r="Q438" s="76"/>
      <c r="R438" s="76"/>
      <c r="S438" s="76"/>
      <c r="T438" s="76"/>
      <c r="U438" s="76"/>
      <c r="V438" s="76"/>
      <c r="W438" s="76"/>
      <c r="X438" s="76"/>
      <c r="Y438" s="76"/>
      <c r="Z438" s="76"/>
      <c r="AA438" s="76"/>
      <c r="AB438" s="76"/>
      <c r="AC438" s="76"/>
    </row>
    <row r="439" spans="1:29">
      <c r="A439" s="76"/>
      <c r="B439" s="76"/>
      <c r="C439" s="76"/>
      <c r="D439" s="76"/>
      <c r="E439" s="76"/>
      <c r="F439" s="76"/>
      <c r="G439" s="76"/>
      <c r="H439" s="76"/>
      <c r="I439" s="76"/>
      <c r="J439" s="76"/>
      <c r="K439" s="76"/>
      <c r="L439" s="76"/>
      <c r="M439" s="76"/>
      <c r="N439" s="76"/>
      <c r="O439" s="76"/>
      <c r="P439" s="76"/>
      <c r="Q439" s="76"/>
      <c r="R439" s="76"/>
      <c r="S439" s="76"/>
      <c r="T439" s="76"/>
      <c r="U439" s="76"/>
      <c r="V439" s="76"/>
      <c r="W439" s="76"/>
      <c r="X439" s="76"/>
      <c r="Y439" s="76"/>
      <c r="Z439" s="76"/>
      <c r="AA439" s="76"/>
      <c r="AB439" s="76"/>
      <c r="AC439" s="76"/>
    </row>
    <row r="440" spans="1:29">
      <c r="A440" s="76"/>
      <c r="B440" s="76"/>
      <c r="C440" s="76"/>
      <c r="D440" s="76"/>
      <c r="E440" s="76"/>
      <c r="F440" s="76"/>
      <c r="G440" s="76"/>
      <c r="H440" s="76"/>
      <c r="I440" s="76"/>
      <c r="J440" s="76"/>
      <c r="K440" s="76"/>
      <c r="L440" s="76"/>
      <c r="M440" s="76"/>
      <c r="N440" s="76"/>
      <c r="O440" s="76"/>
      <c r="P440" s="76"/>
      <c r="Q440" s="76"/>
      <c r="R440" s="76"/>
      <c r="S440" s="76"/>
      <c r="T440" s="76"/>
      <c r="U440" s="76"/>
      <c r="V440" s="76"/>
      <c r="W440" s="76"/>
      <c r="X440" s="76"/>
      <c r="Y440" s="76"/>
      <c r="Z440" s="76"/>
      <c r="AA440" s="76"/>
      <c r="AB440" s="76"/>
      <c r="AC440" s="76"/>
    </row>
    <row r="441" spans="1:29">
      <c r="A441" s="76"/>
      <c r="B441" s="76"/>
      <c r="C441" s="76"/>
      <c r="D441" s="76"/>
      <c r="E441" s="76"/>
      <c r="F441" s="76"/>
      <c r="G441" s="76"/>
      <c r="H441" s="76"/>
      <c r="I441" s="76"/>
      <c r="J441" s="76"/>
      <c r="K441" s="76"/>
      <c r="L441" s="76"/>
      <c r="M441" s="76"/>
      <c r="N441" s="76"/>
      <c r="O441" s="76"/>
      <c r="P441" s="76"/>
      <c r="Q441" s="76"/>
      <c r="R441" s="76"/>
      <c r="S441" s="76"/>
      <c r="T441" s="76"/>
      <c r="U441" s="76"/>
      <c r="V441" s="76"/>
      <c r="W441" s="76"/>
      <c r="X441" s="76"/>
      <c r="Y441" s="76"/>
      <c r="Z441" s="76"/>
      <c r="AA441" s="76"/>
      <c r="AB441" s="76"/>
      <c r="AC441" s="76"/>
    </row>
    <row r="442" spans="1:29">
      <c r="A442" s="76"/>
      <c r="B442" s="76"/>
      <c r="C442" s="76"/>
      <c r="D442" s="76"/>
      <c r="E442" s="76"/>
      <c r="F442" s="76"/>
      <c r="G442" s="76"/>
      <c r="H442" s="76"/>
      <c r="I442" s="76"/>
      <c r="J442" s="76"/>
      <c r="K442" s="76"/>
      <c r="L442" s="76"/>
      <c r="M442" s="76"/>
      <c r="N442" s="76"/>
      <c r="O442" s="76"/>
      <c r="P442" s="76"/>
      <c r="Q442" s="76"/>
      <c r="R442" s="76"/>
      <c r="S442" s="76"/>
      <c r="T442" s="76"/>
      <c r="U442" s="76"/>
      <c r="V442" s="76"/>
      <c r="W442" s="76"/>
      <c r="X442" s="76"/>
      <c r="Y442" s="76"/>
      <c r="Z442" s="76"/>
      <c r="AA442" s="76"/>
      <c r="AB442" s="76"/>
      <c r="AC442" s="76"/>
    </row>
    <row r="443" spans="1:29">
      <c r="A443" s="76"/>
      <c r="B443" s="76"/>
      <c r="C443" s="76"/>
      <c r="D443" s="76"/>
      <c r="E443" s="76"/>
      <c r="F443" s="76"/>
      <c r="G443" s="76"/>
      <c r="H443" s="76"/>
      <c r="I443" s="76"/>
      <c r="J443" s="76"/>
      <c r="K443" s="76"/>
      <c r="L443" s="76"/>
      <c r="M443" s="76"/>
      <c r="N443" s="76"/>
      <c r="O443" s="76"/>
      <c r="P443" s="76"/>
      <c r="Q443" s="76"/>
      <c r="R443" s="76"/>
      <c r="S443" s="76"/>
      <c r="T443" s="76"/>
      <c r="U443" s="76"/>
      <c r="V443" s="76"/>
      <c r="W443" s="76"/>
      <c r="X443" s="76"/>
      <c r="Y443" s="76"/>
      <c r="Z443" s="76"/>
      <c r="AA443" s="76"/>
      <c r="AB443" s="76"/>
      <c r="AC443" s="76"/>
    </row>
    <row r="444" spans="1:29">
      <c r="A444" s="76"/>
      <c r="B444" s="76"/>
      <c r="C444" s="76"/>
      <c r="D444" s="76"/>
      <c r="E444" s="76"/>
      <c r="F444" s="76"/>
      <c r="G444" s="76"/>
      <c r="H444" s="76"/>
      <c r="I444" s="76"/>
      <c r="J444" s="76"/>
      <c r="K444" s="76"/>
      <c r="L444" s="76"/>
      <c r="M444" s="76"/>
      <c r="N444" s="76"/>
      <c r="O444" s="76"/>
      <c r="P444" s="76"/>
      <c r="Q444" s="76"/>
      <c r="R444" s="76"/>
      <c r="S444" s="76"/>
      <c r="T444" s="76"/>
      <c r="U444" s="76"/>
      <c r="V444" s="76"/>
      <c r="W444" s="76"/>
      <c r="X444" s="76"/>
      <c r="Y444" s="76"/>
      <c r="Z444" s="76"/>
      <c r="AA444" s="76"/>
      <c r="AB444" s="76"/>
      <c r="AC444" s="76"/>
    </row>
    <row r="445" spans="1:29">
      <c r="A445" s="76"/>
      <c r="B445" s="76"/>
      <c r="C445" s="76"/>
      <c r="D445" s="76"/>
      <c r="E445" s="76"/>
      <c r="F445" s="76"/>
      <c r="G445" s="76"/>
      <c r="H445" s="76"/>
      <c r="I445" s="76"/>
      <c r="J445" s="76"/>
      <c r="K445" s="76"/>
      <c r="L445" s="76"/>
      <c r="M445" s="76"/>
      <c r="N445" s="76"/>
      <c r="O445" s="76"/>
      <c r="P445" s="76"/>
      <c r="Q445" s="76"/>
      <c r="R445" s="76"/>
      <c r="S445" s="76"/>
      <c r="T445" s="76"/>
      <c r="U445" s="76"/>
      <c r="V445" s="76"/>
      <c r="W445" s="76"/>
      <c r="X445" s="76"/>
      <c r="Y445" s="76"/>
      <c r="Z445" s="76"/>
      <c r="AA445" s="76"/>
      <c r="AB445" s="76"/>
      <c r="AC445" s="76"/>
    </row>
    <row r="446" spans="1:29">
      <c r="A446" s="76"/>
      <c r="B446" s="76"/>
      <c r="C446" s="76"/>
      <c r="D446" s="76"/>
      <c r="E446" s="76"/>
      <c r="F446" s="76"/>
      <c r="G446" s="76"/>
      <c r="H446" s="76"/>
      <c r="I446" s="76"/>
      <c r="J446" s="76"/>
      <c r="K446" s="76"/>
      <c r="L446" s="76"/>
      <c r="M446" s="76"/>
      <c r="N446" s="76"/>
      <c r="O446" s="76"/>
      <c r="P446" s="76"/>
      <c r="Q446" s="76"/>
      <c r="R446" s="76"/>
      <c r="S446" s="76"/>
      <c r="T446" s="76"/>
      <c r="U446" s="76"/>
      <c r="V446" s="76"/>
      <c r="W446" s="76"/>
      <c r="X446" s="76"/>
      <c r="Y446" s="76"/>
      <c r="Z446" s="76"/>
      <c r="AA446" s="76"/>
      <c r="AB446" s="76"/>
      <c r="AC446" s="76"/>
    </row>
    <row r="447" spans="1:29">
      <c r="A447" s="76"/>
      <c r="B447" s="76"/>
      <c r="C447" s="76"/>
      <c r="D447" s="76"/>
      <c r="E447" s="76"/>
      <c r="F447" s="76"/>
      <c r="G447" s="76"/>
      <c r="H447" s="76"/>
      <c r="I447" s="76"/>
      <c r="J447" s="76"/>
      <c r="K447" s="76"/>
      <c r="L447" s="76"/>
      <c r="M447" s="76"/>
      <c r="N447" s="76"/>
      <c r="O447" s="76"/>
      <c r="P447" s="76"/>
      <c r="Q447" s="76"/>
      <c r="R447" s="76"/>
      <c r="S447" s="76"/>
      <c r="T447" s="76"/>
      <c r="U447" s="76"/>
      <c r="V447" s="76"/>
      <c r="W447" s="76"/>
      <c r="X447" s="76"/>
      <c r="Y447" s="76"/>
      <c r="Z447" s="76"/>
      <c r="AA447" s="76"/>
      <c r="AB447" s="76"/>
      <c r="AC447" s="76"/>
    </row>
    <row r="448" spans="1:29">
      <c r="A448" s="76"/>
      <c r="B448" s="76"/>
      <c r="C448" s="76"/>
      <c r="D448" s="76"/>
      <c r="E448" s="76"/>
      <c r="F448" s="76"/>
      <c r="G448" s="76"/>
      <c r="H448" s="76"/>
      <c r="I448" s="76"/>
      <c r="J448" s="76"/>
      <c r="K448" s="76"/>
      <c r="L448" s="76"/>
      <c r="M448" s="76"/>
      <c r="N448" s="76"/>
      <c r="O448" s="76"/>
      <c r="P448" s="76"/>
      <c r="Q448" s="76"/>
      <c r="R448" s="76"/>
      <c r="S448" s="76"/>
      <c r="T448" s="76"/>
      <c r="U448" s="76"/>
      <c r="V448" s="76"/>
      <c r="W448" s="76"/>
      <c r="X448" s="76"/>
      <c r="Y448" s="76"/>
      <c r="Z448" s="76"/>
      <c r="AA448" s="76"/>
      <c r="AB448" s="76"/>
      <c r="AC448" s="76"/>
    </row>
    <row r="449" spans="1:29">
      <c r="A449" s="76"/>
      <c r="B449" s="76"/>
      <c r="C449" s="76"/>
      <c r="D449" s="76"/>
      <c r="E449" s="76"/>
      <c r="F449" s="76"/>
      <c r="G449" s="76"/>
      <c r="H449" s="76"/>
      <c r="I449" s="76"/>
      <c r="J449" s="76"/>
      <c r="K449" s="76"/>
      <c r="L449" s="76"/>
      <c r="M449" s="76"/>
      <c r="N449" s="76"/>
      <c r="O449" s="76"/>
      <c r="P449" s="76"/>
      <c r="Q449" s="76"/>
      <c r="R449" s="76"/>
      <c r="S449" s="76"/>
      <c r="T449" s="76"/>
      <c r="U449" s="76"/>
      <c r="V449" s="76"/>
      <c r="W449" s="76"/>
      <c r="X449" s="76"/>
      <c r="Y449" s="76"/>
      <c r="Z449" s="76"/>
      <c r="AA449" s="76"/>
      <c r="AB449" s="76"/>
      <c r="AC449" s="76"/>
    </row>
    <row r="450" spans="1:29">
      <c r="A450" s="76"/>
      <c r="B450" s="76"/>
      <c r="C450" s="76"/>
      <c r="D450" s="76"/>
      <c r="E450" s="76"/>
      <c r="F450" s="76"/>
      <c r="G450" s="76"/>
      <c r="H450" s="76"/>
      <c r="I450" s="76"/>
      <c r="J450" s="76"/>
      <c r="K450" s="76"/>
      <c r="L450" s="76"/>
      <c r="M450" s="76"/>
      <c r="N450" s="76"/>
      <c r="O450" s="76"/>
      <c r="P450" s="76"/>
      <c r="Q450" s="76"/>
      <c r="R450" s="76"/>
      <c r="S450" s="76"/>
      <c r="T450" s="76"/>
      <c r="U450" s="76"/>
      <c r="V450" s="76"/>
      <c r="W450" s="76"/>
      <c r="X450" s="76"/>
      <c r="Y450" s="76"/>
      <c r="Z450" s="76"/>
      <c r="AA450" s="76"/>
      <c r="AB450" s="76"/>
      <c r="AC450" s="76"/>
    </row>
    <row r="451" spans="1:29">
      <c r="A451" s="76"/>
      <c r="B451" s="76"/>
      <c r="C451" s="76"/>
      <c r="D451" s="76"/>
      <c r="E451" s="76"/>
      <c r="F451" s="76"/>
      <c r="G451" s="76"/>
      <c r="H451" s="76"/>
      <c r="I451" s="76"/>
      <c r="J451" s="76"/>
      <c r="K451" s="76"/>
      <c r="L451" s="76"/>
      <c r="M451" s="76"/>
      <c r="N451" s="76"/>
      <c r="O451" s="76"/>
      <c r="P451" s="76"/>
      <c r="Q451" s="76"/>
      <c r="R451" s="76"/>
      <c r="S451" s="76"/>
      <c r="T451" s="76"/>
      <c r="U451" s="76"/>
      <c r="V451" s="76"/>
      <c r="W451" s="76"/>
      <c r="X451" s="76"/>
      <c r="Y451" s="76"/>
      <c r="Z451" s="76"/>
      <c r="AA451" s="76"/>
      <c r="AB451" s="76"/>
      <c r="AC451" s="76"/>
    </row>
    <row r="452" spans="1:29">
      <c r="A452" s="76"/>
      <c r="B452" s="76"/>
      <c r="C452" s="76"/>
      <c r="D452" s="76"/>
      <c r="E452" s="76"/>
      <c r="F452" s="76"/>
      <c r="G452" s="76"/>
      <c r="H452" s="76"/>
      <c r="I452" s="76"/>
      <c r="J452" s="76"/>
      <c r="K452" s="76"/>
      <c r="L452" s="76"/>
      <c r="M452" s="76"/>
      <c r="N452" s="76"/>
      <c r="O452" s="76"/>
      <c r="P452" s="76"/>
      <c r="Q452" s="76"/>
      <c r="R452" s="76"/>
      <c r="S452" s="76"/>
      <c r="T452" s="76"/>
      <c r="U452" s="76"/>
      <c r="V452" s="76"/>
      <c r="W452" s="76"/>
      <c r="X452" s="76"/>
      <c r="Y452" s="76"/>
      <c r="Z452" s="76"/>
      <c r="AA452" s="76"/>
      <c r="AB452" s="76"/>
      <c r="AC452" s="76"/>
    </row>
    <row r="453" spans="1:29">
      <c r="A453" s="76"/>
      <c r="B453" s="76"/>
      <c r="C453" s="76"/>
      <c r="D453" s="76"/>
      <c r="E453" s="76"/>
      <c r="F453" s="76"/>
      <c r="G453" s="76"/>
      <c r="H453" s="76"/>
      <c r="I453" s="76"/>
      <c r="J453" s="76"/>
      <c r="K453" s="76"/>
      <c r="L453" s="76"/>
      <c r="M453" s="76"/>
      <c r="N453" s="76"/>
      <c r="O453" s="76"/>
      <c r="P453" s="76"/>
      <c r="Q453" s="76"/>
      <c r="R453" s="76"/>
      <c r="S453" s="76"/>
      <c r="T453" s="76"/>
      <c r="U453" s="76"/>
      <c r="V453" s="76"/>
      <c r="W453" s="76"/>
      <c r="X453" s="76"/>
      <c r="Y453" s="76"/>
      <c r="Z453" s="76"/>
      <c r="AA453" s="76"/>
      <c r="AB453" s="76"/>
      <c r="AC453" s="76"/>
    </row>
    <row r="454" spans="1:29">
      <c r="A454" s="76"/>
      <c r="B454" s="76"/>
      <c r="C454" s="76"/>
      <c r="D454" s="76"/>
      <c r="E454" s="76"/>
      <c r="F454" s="76"/>
      <c r="G454" s="76"/>
      <c r="H454" s="76"/>
      <c r="I454" s="76"/>
      <c r="J454" s="76"/>
      <c r="K454" s="76"/>
      <c r="L454" s="76"/>
      <c r="M454" s="76"/>
      <c r="N454" s="76"/>
      <c r="O454" s="76"/>
      <c r="P454" s="76"/>
      <c r="Q454" s="76"/>
      <c r="R454" s="76"/>
      <c r="S454" s="76"/>
      <c r="T454" s="76"/>
      <c r="U454" s="76"/>
      <c r="V454" s="76"/>
      <c r="W454" s="76"/>
      <c r="X454" s="76"/>
      <c r="Y454" s="76"/>
      <c r="Z454" s="76"/>
      <c r="AA454" s="76"/>
      <c r="AB454" s="76"/>
      <c r="AC454" s="76"/>
    </row>
    <row r="455" spans="1:29">
      <c r="A455" s="76"/>
      <c r="B455" s="76"/>
      <c r="C455" s="76"/>
      <c r="D455" s="76"/>
      <c r="E455" s="76"/>
      <c r="F455" s="76"/>
      <c r="G455" s="76"/>
      <c r="H455" s="76"/>
      <c r="I455" s="76"/>
      <c r="J455" s="76"/>
      <c r="K455" s="76"/>
      <c r="L455" s="76"/>
      <c r="M455" s="76"/>
      <c r="N455" s="76"/>
      <c r="O455" s="76"/>
      <c r="P455" s="76"/>
      <c r="Q455" s="76"/>
      <c r="R455" s="76"/>
      <c r="S455" s="76"/>
      <c r="T455" s="76"/>
      <c r="U455" s="76"/>
      <c r="V455" s="76"/>
      <c r="W455" s="76"/>
      <c r="X455" s="76"/>
      <c r="Y455" s="76"/>
      <c r="Z455" s="76"/>
      <c r="AA455" s="76"/>
      <c r="AB455" s="76"/>
      <c r="AC455" s="76"/>
    </row>
    <row r="456" spans="1:29">
      <c r="A456" s="76"/>
      <c r="B456" s="76"/>
      <c r="C456" s="76"/>
      <c r="D456" s="76"/>
      <c r="E456" s="76"/>
      <c r="F456" s="76"/>
      <c r="G456" s="76"/>
      <c r="H456" s="76"/>
      <c r="I456" s="76"/>
      <c r="J456" s="76"/>
      <c r="K456" s="76"/>
      <c r="L456" s="76"/>
      <c r="M456" s="76"/>
      <c r="N456" s="76"/>
      <c r="O456" s="76"/>
      <c r="P456" s="76"/>
      <c r="Q456" s="76"/>
      <c r="R456" s="76"/>
      <c r="S456" s="76"/>
      <c r="T456" s="76"/>
      <c r="U456" s="76"/>
      <c r="V456" s="76"/>
      <c r="W456" s="76"/>
      <c r="X456" s="76"/>
      <c r="Y456" s="76"/>
      <c r="Z456" s="76"/>
      <c r="AA456" s="76"/>
      <c r="AB456" s="76"/>
      <c r="AC456" s="76"/>
    </row>
    <row r="457" spans="1:29">
      <c r="A457" s="76"/>
      <c r="B457" s="76"/>
      <c r="C457" s="76"/>
      <c r="D457" s="76"/>
      <c r="E457" s="76"/>
      <c r="F457" s="76"/>
      <c r="G457" s="76"/>
      <c r="H457" s="76"/>
      <c r="I457" s="76"/>
      <c r="J457" s="76"/>
      <c r="K457" s="76"/>
      <c r="L457" s="76"/>
      <c r="M457" s="76"/>
      <c r="N457" s="76"/>
      <c r="O457" s="76"/>
      <c r="P457" s="76"/>
      <c r="Q457" s="76"/>
      <c r="R457" s="76"/>
      <c r="S457" s="76"/>
      <c r="T457" s="76"/>
      <c r="U457" s="76"/>
      <c r="V457" s="76"/>
      <c r="W457" s="76"/>
      <c r="X457" s="76"/>
      <c r="Y457" s="76"/>
      <c r="Z457" s="76"/>
      <c r="AA457" s="76"/>
      <c r="AB457" s="76"/>
      <c r="AC457" s="76"/>
    </row>
    <row r="458" spans="1:29">
      <c r="A458" s="76"/>
      <c r="B458" s="76"/>
      <c r="C458" s="76"/>
      <c r="D458" s="76"/>
      <c r="E458" s="76"/>
      <c r="F458" s="76"/>
      <c r="G458" s="76"/>
      <c r="H458" s="76"/>
      <c r="I458" s="76"/>
      <c r="J458" s="76"/>
      <c r="K458" s="76"/>
      <c r="L458" s="76"/>
      <c r="M458" s="76"/>
      <c r="N458" s="76"/>
      <c r="O458" s="76"/>
      <c r="P458" s="76"/>
      <c r="Q458" s="76"/>
      <c r="R458" s="76"/>
      <c r="S458" s="76"/>
      <c r="T458" s="76"/>
      <c r="U458" s="76"/>
      <c r="V458" s="76"/>
      <c r="W458" s="76"/>
      <c r="X458" s="76"/>
      <c r="Y458" s="76"/>
      <c r="Z458" s="76"/>
      <c r="AA458" s="76"/>
      <c r="AB458" s="76"/>
      <c r="AC458" s="76"/>
    </row>
    <row r="459" spans="1:29">
      <c r="A459" s="76"/>
      <c r="B459" s="76"/>
      <c r="C459" s="76"/>
      <c r="D459" s="76"/>
      <c r="E459" s="76"/>
      <c r="F459" s="76"/>
      <c r="G459" s="76"/>
      <c r="H459" s="76"/>
      <c r="I459" s="76"/>
      <c r="J459" s="76"/>
      <c r="K459" s="76"/>
      <c r="L459" s="76"/>
      <c r="M459" s="76"/>
      <c r="N459" s="76"/>
      <c r="O459" s="76"/>
      <c r="P459" s="76"/>
      <c r="Q459" s="76"/>
      <c r="R459" s="76"/>
      <c r="S459" s="76"/>
      <c r="T459" s="76"/>
      <c r="U459" s="76"/>
      <c r="V459" s="76"/>
      <c r="W459" s="76"/>
      <c r="X459" s="76"/>
      <c r="Y459" s="76"/>
      <c r="Z459" s="76"/>
      <c r="AA459" s="76"/>
      <c r="AB459" s="76"/>
      <c r="AC459" s="76"/>
    </row>
    <row r="460" spans="1:29">
      <c r="A460" s="76"/>
      <c r="B460" s="76"/>
      <c r="C460" s="76"/>
      <c r="D460" s="76"/>
      <c r="E460" s="76"/>
      <c r="F460" s="76"/>
      <c r="G460" s="76"/>
      <c r="H460" s="76"/>
      <c r="I460" s="76"/>
      <c r="J460" s="76"/>
      <c r="K460" s="76"/>
      <c r="L460" s="76"/>
      <c r="M460" s="76"/>
      <c r="N460" s="76"/>
      <c r="O460" s="76"/>
      <c r="P460" s="76"/>
      <c r="Q460" s="76"/>
      <c r="R460" s="76"/>
      <c r="S460" s="76"/>
      <c r="T460" s="76"/>
      <c r="U460" s="76"/>
      <c r="V460" s="76"/>
      <c r="W460" s="76"/>
      <c r="X460" s="76"/>
      <c r="Y460" s="76"/>
      <c r="Z460" s="76"/>
      <c r="AA460" s="76"/>
      <c r="AB460" s="76"/>
      <c r="AC460" s="76"/>
    </row>
    <row r="461" spans="1:29">
      <c r="A461" s="76"/>
      <c r="B461" s="76"/>
      <c r="C461" s="76"/>
      <c r="D461" s="76"/>
      <c r="E461" s="76"/>
      <c r="F461" s="76"/>
      <c r="G461" s="76"/>
      <c r="H461" s="76"/>
      <c r="I461" s="76"/>
      <c r="J461" s="76"/>
      <c r="K461" s="76"/>
      <c r="L461" s="76"/>
      <c r="M461" s="76"/>
      <c r="N461" s="76"/>
      <c r="O461" s="76"/>
      <c r="P461" s="76"/>
      <c r="Q461" s="76"/>
      <c r="R461" s="76"/>
      <c r="S461" s="76"/>
      <c r="T461" s="76"/>
      <c r="U461" s="76"/>
      <c r="V461" s="76"/>
      <c r="W461" s="76"/>
      <c r="X461" s="76"/>
      <c r="Y461" s="76"/>
      <c r="Z461" s="76"/>
      <c r="AA461" s="76"/>
      <c r="AB461" s="76"/>
      <c r="AC461" s="76"/>
    </row>
    <row r="462" spans="1:29">
      <c r="A462" s="76"/>
      <c r="B462" s="76"/>
      <c r="C462" s="76"/>
      <c r="D462" s="76"/>
      <c r="E462" s="76"/>
      <c r="F462" s="76"/>
      <c r="G462" s="76"/>
      <c r="H462" s="76"/>
      <c r="I462" s="76"/>
      <c r="J462" s="76"/>
      <c r="K462" s="76"/>
      <c r="L462" s="76"/>
      <c r="M462" s="76"/>
      <c r="N462" s="76"/>
      <c r="O462" s="76"/>
      <c r="P462" s="76"/>
      <c r="Q462" s="76"/>
      <c r="R462" s="76"/>
      <c r="S462" s="76"/>
      <c r="T462" s="76"/>
      <c r="U462" s="76"/>
      <c r="V462" s="76"/>
      <c r="W462" s="76"/>
      <c r="X462" s="76"/>
      <c r="Y462" s="76"/>
      <c r="Z462" s="76"/>
      <c r="AA462" s="76"/>
      <c r="AB462" s="76"/>
      <c r="AC462" s="76"/>
    </row>
    <row r="463" spans="1:29">
      <c r="A463" s="76"/>
      <c r="B463" s="76"/>
      <c r="C463" s="76"/>
      <c r="D463" s="76"/>
      <c r="E463" s="76"/>
      <c r="F463" s="76"/>
      <c r="G463" s="76"/>
      <c r="H463" s="76"/>
      <c r="I463" s="76"/>
      <c r="J463" s="76"/>
      <c r="K463" s="76"/>
      <c r="L463" s="76"/>
      <c r="M463" s="76"/>
      <c r="N463" s="76"/>
      <c r="O463" s="76"/>
      <c r="P463" s="76"/>
      <c r="Q463" s="76"/>
      <c r="R463" s="76"/>
      <c r="S463" s="76"/>
      <c r="T463" s="76"/>
      <c r="U463" s="76"/>
      <c r="V463" s="76"/>
      <c r="W463" s="76"/>
      <c r="X463" s="76"/>
      <c r="Y463" s="76"/>
      <c r="Z463" s="76"/>
      <c r="AA463" s="76"/>
      <c r="AB463" s="76"/>
      <c r="AC463" s="76"/>
    </row>
    <row r="464" spans="1:29">
      <c r="A464" s="76"/>
      <c r="B464" s="76"/>
      <c r="C464" s="76"/>
      <c r="D464" s="76"/>
      <c r="E464" s="76"/>
      <c r="F464" s="76"/>
      <c r="G464" s="76"/>
      <c r="H464" s="76"/>
      <c r="I464" s="76"/>
      <c r="J464" s="76"/>
      <c r="K464" s="76"/>
      <c r="L464" s="76"/>
      <c r="M464" s="76"/>
      <c r="N464" s="76"/>
      <c r="O464" s="76"/>
      <c r="P464" s="76"/>
      <c r="Q464" s="76"/>
      <c r="R464" s="76"/>
      <c r="S464" s="76"/>
      <c r="T464" s="76"/>
      <c r="U464" s="76"/>
      <c r="V464" s="76"/>
      <c r="W464" s="76"/>
      <c r="X464" s="76"/>
      <c r="Y464" s="76"/>
      <c r="Z464" s="76"/>
      <c r="AA464" s="76"/>
      <c r="AB464" s="76"/>
      <c r="AC464" s="76"/>
    </row>
    <row r="465" spans="1:29">
      <c r="A465" s="76"/>
      <c r="B465" s="76"/>
      <c r="C465" s="76"/>
      <c r="D465" s="76"/>
      <c r="E465" s="76"/>
      <c r="F465" s="76"/>
      <c r="G465" s="76"/>
      <c r="H465" s="76"/>
      <c r="I465" s="76"/>
      <c r="J465" s="76"/>
      <c r="K465" s="76"/>
      <c r="L465" s="76"/>
      <c r="M465" s="76"/>
      <c r="N465" s="76"/>
      <c r="O465" s="76"/>
      <c r="P465" s="76"/>
      <c r="Q465" s="76"/>
      <c r="R465" s="76"/>
      <c r="S465" s="76"/>
      <c r="T465" s="76"/>
      <c r="U465" s="76"/>
      <c r="V465" s="76"/>
      <c r="W465" s="76"/>
      <c r="X465" s="76"/>
      <c r="Y465" s="76"/>
      <c r="Z465" s="76"/>
      <c r="AA465" s="76"/>
      <c r="AB465" s="76"/>
      <c r="AC465" s="76"/>
    </row>
    <row r="466" spans="1:29">
      <c r="A466" s="76"/>
      <c r="B466" s="76"/>
      <c r="C466" s="76"/>
      <c r="D466" s="76"/>
      <c r="E466" s="76"/>
      <c r="F466" s="76"/>
      <c r="G466" s="76"/>
      <c r="H466" s="76"/>
      <c r="I466" s="76"/>
      <c r="J466" s="76"/>
      <c r="K466" s="76"/>
      <c r="L466" s="76"/>
      <c r="M466" s="76"/>
      <c r="N466" s="76"/>
      <c r="O466" s="76"/>
      <c r="P466" s="76"/>
      <c r="Q466" s="76"/>
      <c r="R466" s="76"/>
      <c r="S466" s="76"/>
      <c r="T466" s="76"/>
      <c r="U466" s="76"/>
      <c r="V466" s="76"/>
      <c r="W466" s="76"/>
      <c r="X466" s="76"/>
      <c r="Y466" s="76"/>
      <c r="Z466" s="76"/>
      <c r="AA466" s="76"/>
      <c r="AB466" s="76"/>
      <c r="AC466" s="76"/>
    </row>
    <row r="467" spans="1:29">
      <c r="A467" s="76"/>
      <c r="B467" s="76"/>
      <c r="C467" s="76"/>
      <c r="D467" s="76"/>
      <c r="E467" s="76"/>
      <c r="F467" s="76"/>
      <c r="G467" s="76"/>
      <c r="H467" s="76"/>
      <c r="I467" s="76"/>
      <c r="J467" s="76"/>
      <c r="K467" s="76"/>
      <c r="L467" s="76"/>
      <c r="M467" s="76"/>
      <c r="N467" s="76"/>
      <c r="O467" s="76"/>
      <c r="P467" s="76"/>
      <c r="Q467" s="76"/>
      <c r="R467" s="76"/>
      <c r="S467" s="76"/>
      <c r="T467" s="76"/>
      <c r="U467" s="76"/>
      <c r="V467" s="76"/>
      <c r="W467" s="76"/>
      <c r="X467" s="76"/>
      <c r="Y467" s="76"/>
      <c r="Z467" s="76"/>
      <c r="AA467" s="76"/>
      <c r="AB467" s="76"/>
      <c r="AC467" s="76"/>
    </row>
    <row r="468" spans="1:29">
      <c r="A468" s="76"/>
      <c r="B468" s="76"/>
      <c r="C468" s="76"/>
      <c r="D468" s="76"/>
      <c r="E468" s="76"/>
      <c r="F468" s="76"/>
      <c r="G468" s="76"/>
      <c r="H468" s="76"/>
      <c r="I468" s="76"/>
      <c r="J468" s="76"/>
      <c r="K468" s="76"/>
      <c r="L468" s="76"/>
      <c r="M468" s="76"/>
      <c r="N468" s="76"/>
      <c r="O468" s="76"/>
      <c r="P468" s="76"/>
      <c r="Q468" s="76"/>
      <c r="R468" s="76"/>
      <c r="S468" s="76"/>
      <c r="T468" s="76"/>
      <c r="U468" s="76"/>
      <c r="V468" s="76"/>
      <c r="W468" s="76"/>
      <c r="X468" s="76"/>
      <c r="Y468" s="76"/>
      <c r="Z468" s="76"/>
      <c r="AA468" s="76"/>
      <c r="AB468" s="76"/>
      <c r="AC468" s="76"/>
    </row>
    <row r="469" spans="1:29">
      <c r="A469" s="76"/>
      <c r="B469" s="76"/>
      <c r="C469" s="76"/>
      <c r="D469" s="76"/>
      <c r="E469" s="76"/>
      <c r="F469" s="76"/>
      <c r="G469" s="76"/>
      <c r="H469" s="76"/>
      <c r="I469" s="76"/>
      <c r="J469" s="76"/>
      <c r="K469" s="76"/>
      <c r="L469" s="76"/>
      <c r="M469" s="76"/>
      <c r="N469" s="76"/>
      <c r="O469" s="76"/>
      <c r="P469" s="76"/>
      <c r="Q469" s="76"/>
      <c r="R469" s="76"/>
      <c r="S469" s="76"/>
      <c r="T469" s="76"/>
      <c r="U469" s="76"/>
      <c r="V469" s="76"/>
      <c r="W469" s="76"/>
      <c r="X469" s="76"/>
      <c r="Y469" s="76"/>
      <c r="Z469" s="76"/>
      <c r="AA469" s="76"/>
      <c r="AB469" s="76"/>
      <c r="AC469" s="76"/>
    </row>
    <row r="470" spans="1:29">
      <c r="A470" s="76"/>
      <c r="B470" s="76"/>
      <c r="C470" s="76"/>
      <c r="D470" s="76"/>
      <c r="E470" s="76"/>
      <c r="F470" s="76"/>
      <c r="G470" s="76"/>
      <c r="H470" s="76"/>
      <c r="I470" s="76"/>
      <c r="J470" s="76"/>
      <c r="K470" s="76"/>
      <c r="L470" s="76"/>
      <c r="M470" s="76"/>
      <c r="N470" s="76"/>
      <c r="O470" s="76"/>
      <c r="P470" s="76"/>
      <c r="Q470" s="76"/>
      <c r="R470" s="76"/>
      <c r="S470" s="76"/>
      <c r="T470" s="76"/>
      <c r="U470" s="76"/>
      <c r="V470" s="76"/>
      <c r="W470" s="76"/>
      <c r="X470" s="76"/>
      <c r="Y470" s="76"/>
      <c r="Z470" s="76"/>
      <c r="AA470" s="76"/>
      <c r="AB470" s="76"/>
      <c r="AC470" s="76"/>
    </row>
    <row r="471" spans="1:29">
      <c r="A471" s="76"/>
      <c r="B471" s="76"/>
      <c r="C471" s="76"/>
      <c r="D471" s="76"/>
      <c r="E471" s="76"/>
      <c r="F471" s="76"/>
      <c r="G471" s="76"/>
      <c r="H471" s="76"/>
      <c r="I471" s="76"/>
      <c r="J471" s="76"/>
      <c r="K471" s="76"/>
      <c r="L471" s="76"/>
      <c r="M471" s="76"/>
      <c r="N471" s="76"/>
      <c r="O471" s="76"/>
      <c r="P471" s="76"/>
      <c r="Q471" s="76"/>
      <c r="R471" s="76"/>
      <c r="S471" s="76"/>
      <c r="T471" s="76"/>
      <c r="U471" s="76"/>
      <c r="V471" s="76"/>
      <c r="W471" s="76"/>
      <c r="X471" s="76"/>
      <c r="Y471" s="76"/>
      <c r="Z471" s="76"/>
      <c r="AA471" s="76"/>
      <c r="AB471" s="76"/>
      <c r="AC471" s="76"/>
    </row>
    <row r="472" spans="1:29">
      <c r="A472" s="76"/>
      <c r="B472" s="76"/>
      <c r="C472" s="76"/>
      <c r="D472" s="76"/>
      <c r="E472" s="76"/>
      <c r="F472" s="76"/>
      <c r="G472" s="76"/>
      <c r="H472" s="76"/>
      <c r="I472" s="76"/>
      <c r="J472" s="76"/>
      <c r="K472" s="76"/>
      <c r="L472" s="76"/>
      <c r="M472" s="76"/>
      <c r="N472" s="76"/>
      <c r="O472" s="76"/>
      <c r="P472" s="76"/>
      <c r="Q472" s="76"/>
      <c r="R472" s="76"/>
      <c r="S472" s="76"/>
      <c r="T472" s="76"/>
      <c r="U472" s="76"/>
      <c r="V472" s="76"/>
      <c r="W472" s="76"/>
      <c r="X472" s="76"/>
      <c r="Y472" s="76"/>
      <c r="Z472" s="76"/>
      <c r="AA472" s="76"/>
      <c r="AB472" s="76"/>
      <c r="AC472" s="76"/>
    </row>
    <row r="473" spans="1:29">
      <c r="A473" s="76"/>
      <c r="B473" s="76"/>
      <c r="C473" s="76"/>
      <c r="D473" s="76"/>
      <c r="E473" s="76"/>
      <c r="F473" s="76"/>
      <c r="G473" s="76"/>
      <c r="H473" s="76"/>
      <c r="I473" s="76"/>
      <c r="J473" s="76"/>
      <c r="K473" s="76"/>
      <c r="L473" s="76"/>
      <c r="M473" s="76"/>
      <c r="N473" s="76"/>
      <c r="O473" s="76"/>
      <c r="P473" s="76"/>
      <c r="Q473" s="76"/>
      <c r="R473" s="76"/>
      <c r="S473" s="76"/>
      <c r="T473" s="76"/>
      <c r="U473" s="76"/>
      <c r="V473" s="76"/>
      <c r="W473" s="76"/>
      <c r="X473" s="76"/>
      <c r="Y473" s="76"/>
      <c r="Z473" s="76"/>
      <c r="AA473" s="76"/>
      <c r="AB473" s="76"/>
      <c r="AC473" s="76"/>
    </row>
    <row r="474" spans="1:29">
      <c r="A474" s="76"/>
      <c r="B474" s="76"/>
      <c r="C474" s="76"/>
      <c r="D474" s="76"/>
      <c r="E474" s="76"/>
      <c r="F474" s="76"/>
      <c r="G474" s="76"/>
      <c r="H474" s="76"/>
      <c r="I474" s="76"/>
      <c r="J474" s="76"/>
      <c r="K474" s="76"/>
      <c r="L474" s="76"/>
      <c r="M474" s="76"/>
      <c r="N474" s="76"/>
      <c r="O474" s="76"/>
      <c r="P474" s="76"/>
      <c r="Q474" s="76"/>
      <c r="R474" s="76"/>
      <c r="S474" s="76"/>
      <c r="T474" s="76"/>
      <c r="U474" s="76"/>
      <c r="V474" s="76"/>
      <c r="W474" s="76"/>
      <c r="X474" s="76"/>
      <c r="Y474" s="76"/>
      <c r="Z474" s="76"/>
      <c r="AA474" s="76"/>
      <c r="AB474" s="76"/>
      <c r="AC474" s="76"/>
    </row>
    <row r="475" spans="1:29">
      <c r="A475" s="76"/>
      <c r="B475" s="76"/>
      <c r="C475" s="76"/>
      <c r="D475" s="76"/>
      <c r="E475" s="76"/>
      <c r="F475" s="76"/>
      <c r="G475" s="76"/>
      <c r="H475" s="76"/>
      <c r="I475" s="76"/>
      <c r="J475" s="76"/>
      <c r="K475" s="76"/>
      <c r="L475" s="76"/>
      <c r="M475" s="76"/>
      <c r="N475" s="76"/>
      <c r="O475" s="76"/>
      <c r="P475" s="76"/>
      <c r="Q475" s="76"/>
      <c r="R475" s="76"/>
      <c r="S475" s="76"/>
      <c r="T475" s="76"/>
      <c r="U475" s="76"/>
      <c r="V475" s="76"/>
      <c r="W475" s="76"/>
      <c r="X475" s="76"/>
      <c r="Y475" s="76"/>
      <c r="Z475" s="76"/>
      <c r="AA475" s="76"/>
      <c r="AB475" s="76"/>
      <c r="AC475" s="76"/>
    </row>
    <row r="476" spans="1:29">
      <c r="A476" s="76"/>
      <c r="B476" s="76"/>
      <c r="C476" s="76"/>
      <c r="D476" s="76"/>
      <c r="E476" s="76"/>
      <c r="F476" s="76"/>
      <c r="G476" s="76"/>
      <c r="H476" s="76"/>
      <c r="I476" s="76"/>
      <c r="J476" s="76"/>
      <c r="K476" s="76"/>
      <c r="L476" s="76"/>
      <c r="M476" s="76"/>
      <c r="N476" s="76"/>
      <c r="O476" s="76"/>
      <c r="P476" s="76"/>
      <c r="Q476" s="76"/>
      <c r="R476" s="76"/>
      <c r="S476" s="76"/>
      <c r="T476" s="76"/>
      <c r="U476" s="76"/>
      <c r="V476" s="76"/>
      <c r="W476" s="76"/>
      <c r="X476" s="76"/>
      <c r="Y476" s="76"/>
      <c r="Z476" s="76"/>
      <c r="AA476" s="76"/>
      <c r="AB476" s="76"/>
      <c r="AC476" s="76"/>
    </row>
    <row r="477" spans="1:29">
      <c r="A477" s="76"/>
      <c r="B477" s="76"/>
      <c r="C477" s="76"/>
      <c r="D477" s="76"/>
      <c r="E477" s="76"/>
      <c r="F477" s="76"/>
      <c r="G477" s="76"/>
      <c r="H477" s="76"/>
      <c r="I477" s="76"/>
      <c r="J477" s="76"/>
      <c r="K477" s="76"/>
      <c r="L477" s="76"/>
      <c r="M477" s="76"/>
      <c r="N477" s="76"/>
      <c r="O477" s="76"/>
      <c r="P477" s="76"/>
      <c r="Q477" s="76"/>
      <c r="R477" s="76"/>
      <c r="S477" s="76"/>
      <c r="T477" s="76"/>
      <c r="U477" s="76"/>
      <c r="V477" s="76"/>
      <c r="W477" s="76"/>
      <c r="X477" s="76"/>
      <c r="Y477" s="76"/>
      <c r="Z477" s="76"/>
      <c r="AA477" s="76"/>
      <c r="AB477" s="76"/>
      <c r="AC477" s="76"/>
    </row>
    <row r="478" spans="1:29">
      <c r="A478" s="76"/>
      <c r="B478" s="76"/>
      <c r="C478" s="76"/>
      <c r="D478" s="76"/>
      <c r="E478" s="76"/>
      <c r="F478" s="76"/>
      <c r="G478" s="76"/>
      <c r="H478" s="76"/>
      <c r="I478" s="76"/>
      <c r="J478" s="76"/>
      <c r="K478" s="76"/>
      <c r="L478" s="76"/>
      <c r="M478" s="76"/>
      <c r="N478" s="76"/>
      <c r="O478" s="76"/>
      <c r="P478" s="76"/>
      <c r="Q478" s="76"/>
      <c r="R478" s="76"/>
      <c r="S478" s="76"/>
      <c r="T478" s="76"/>
      <c r="U478" s="76"/>
      <c r="V478" s="76"/>
      <c r="W478" s="76"/>
      <c r="X478" s="76"/>
      <c r="Y478" s="76"/>
      <c r="Z478" s="76"/>
      <c r="AA478" s="76"/>
      <c r="AB478" s="76"/>
      <c r="AC478" s="76"/>
    </row>
    <row r="479" spans="1:29">
      <c r="A479" s="76"/>
      <c r="B479" s="76"/>
      <c r="C479" s="76"/>
      <c r="D479" s="76"/>
      <c r="E479" s="76"/>
      <c r="F479" s="76"/>
      <c r="G479" s="76"/>
      <c r="H479" s="76"/>
      <c r="I479" s="76"/>
      <c r="J479" s="76"/>
      <c r="K479" s="76"/>
      <c r="L479" s="76"/>
      <c r="M479" s="76"/>
      <c r="N479" s="76"/>
      <c r="O479" s="76"/>
      <c r="P479" s="76"/>
      <c r="Q479" s="76"/>
      <c r="R479" s="76"/>
      <c r="S479" s="76"/>
      <c r="T479" s="76"/>
      <c r="U479" s="76"/>
      <c r="V479" s="76"/>
      <c r="W479" s="76"/>
      <c r="X479" s="76"/>
      <c r="Y479" s="76"/>
      <c r="Z479" s="76"/>
      <c r="AA479" s="76"/>
      <c r="AB479" s="76"/>
      <c r="AC479" s="76"/>
    </row>
    <row r="480" spans="1:29">
      <c r="A480" s="76"/>
      <c r="B480" s="76"/>
      <c r="C480" s="76"/>
      <c r="D480" s="76"/>
      <c r="E480" s="76"/>
      <c r="F480" s="76"/>
      <c r="G480" s="76"/>
      <c r="H480" s="76"/>
      <c r="I480" s="76"/>
      <c r="J480" s="76"/>
      <c r="K480" s="76"/>
      <c r="L480" s="76"/>
      <c r="M480" s="76"/>
      <c r="N480" s="76"/>
      <c r="O480" s="76"/>
      <c r="P480" s="76"/>
      <c r="Q480" s="76"/>
      <c r="R480" s="76"/>
      <c r="S480" s="76"/>
      <c r="T480" s="76"/>
      <c r="U480" s="76"/>
      <c r="V480" s="76"/>
      <c r="W480" s="76"/>
      <c r="X480" s="76"/>
      <c r="Y480" s="76"/>
      <c r="Z480" s="76"/>
      <c r="AA480" s="76"/>
      <c r="AB480" s="76"/>
      <c r="AC480" s="76"/>
    </row>
    <row r="481" spans="1:29">
      <c r="A481" s="76"/>
      <c r="B481" s="76"/>
      <c r="C481" s="76"/>
      <c r="D481" s="76"/>
      <c r="E481" s="76"/>
      <c r="F481" s="76"/>
      <c r="G481" s="76"/>
      <c r="H481" s="76"/>
      <c r="I481" s="76"/>
      <c r="J481" s="76"/>
      <c r="K481" s="76"/>
      <c r="L481" s="76"/>
      <c r="M481" s="76"/>
      <c r="N481" s="76"/>
      <c r="O481" s="76"/>
      <c r="P481" s="76"/>
      <c r="Q481" s="76"/>
      <c r="R481" s="76"/>
      <c r="S481" s="76"/>
      <c r="T481" s="76"/>
      <c r="U481" s="76"/>
      <c r="V481" s="76"/>
      <c r="W481" s="76"/>
      <c r="X481" s="76"/>
      <c r="Y481" s="76"/>
      <c r="Z481" s="76"/>
      <c r="AA481" s="76"/>
      <c r="AB481" s="76"/>
      <c r="AC481" s="76"/>
    </row>
    <row r="482" spans="1:29">
      <c r="A482" s="76"/>
      <c r="B482" s="76"/>
      <c r="C482" s="76"/>
      <c r="D482" s="76"/>
      <c r="E482" s="76"/>
      <c r="F482" s="76"/>
      <c r="G482" s="76"/>
      <c r="H482" s="76"/>
      <c r="I482" s="76"/>
      <c r="J482" s="76"/>
      <c r="K482" s="76"/>
      <c r="L482" s="76"/>
      <c r="M482" s="76"/>
      <c r="N482" s="76"/>
      <c r="O482" s="76"/>
      <c r="P482" s="76"/>
      <c r="Q482" s="76"/>
      <c r="R482" s="76"/>
      <c r="S482" s="76"/>
      <c r="T482" s="76"/>
      <c r="U482" s="76"/>
      <c r="V482" s="76"/>
      <c r="W482" s="76"/>
      <c r="X482" s="76"/>
      <c r="Y482" s="76"/>
      <c r="Z482" s="76"/>
      <c r="AA482" s="76"/>
      <c r="AB482" s="76"/>
      <c r="AC482" s="76"/>
    </row>
    <row r="483" spans="1:29">
      <c r="A483" s="76"/>
      <c r="B483" s="76"/>
      <c r="C483" s="76"/>
      <c r="D483" s="76"/>
      <c r="E483" s="76"/>
      <c r="F483" s="76"/>
      <c r="G483" s="76"/>
      <c r="H483" s="76"/>
      <c r="I483" s="76"/>
      <c r="J483" s="76"/>
      <c r="K483" s="76"/>
      <c r="L483" s="76"/>
      <c r="M483" s="76"/>
      <c r="N483" s="76"/>
      <c r="O483" s="76"/>
      <c r="P483" s="76"/>
      <c r="Q483" s="76"/>
      <c r="R483" s="76"/>
      <c r="S483" s="76"/>
      <c r="T483" s="76"/>
      <c r="U483" s="76"/>
      <c r="V483" s="76"/>
      <c r="W483" s="76"/>
      <c r="X483" s="76"/>
      <c r="Y483" s="76"/>
      <c r="Z483" s="76"/>
      <c r="AA483" s="76"/>
      <c r="AB483" s="76"/>
      <c r="AC483" s="76"/>
    </row>
    <row r="484" spans="1:29">
      <c r="A484" s="76"/>
      <c r="B484" s="76"/>
      <c r="C484" s="76"/>
      <c r="D484" s="76"/>
      <c r="E484" s="76"/>
      <c r="F484" s="76"/>
      <c r="G484" s="76"/>
      <c r="H484" s="76"/>
      <c r="I484" s="76"/>
      <c r="J484" s="76"/>
      <c r="K484" s="76"/>
      <c r="L484" s="76"/>
      <c r="M484" s="76"/>
      <c r="N484" s="76"/>
      <c r="O484" s="76"/>
      <c r="P484" s="76"/>
      <c r="Q484" s="76"/>
      <c r="R484" s="76"/>
      <c r="S484" s="76"/>
      <c r="T484" s="76"/>
      <c r="U484" s="76"/>
      <c r="V484" s="76"/>
      <c r="W484" s="76"/>
      <c r="X484" s="76"/>
      <c r="Y484" s="76"/>
      <c r="Z484" s="76"/>
      <c r="AA484" s="76"/>
      <c r="AB484" s="76"/>
      <c r="AC484" s="76"/>
    </row>
    <row r="485" spans="1:29">
      <c r="A485" s="76"/>
      <c r="B485" s="76"/>
      <c r="C485" s="76"/>
      <c r="D485" s="76"/>
      <c r="E485" s="76"/>
      <c r="F485" s="76"/>
      <c r="G485" s="76"/>
      <c r="H485" s="76"/>
      <c r="I485" s="76"/>
      <c r="J485" s="76"/>
      <c r="K485" s="76"/>
      <c r="L485" s="76"/>
      <c r="M485" s="76"/>
      <c r="N485" s="76"/>
      <c r="O485" s="76"/>
      <c r="P485" s="76"/>
      <c r="Q485" s="76"/>
      <c r="R485" s="76"/>
      <c r="S485" s="76"/>
      <c r="T485" s="76"/>
      <c r="U485" s="76"/>
      <c r="V485" s="76"/>
      <c r="W485" s="76"/>
      <c r="X485" s="76"/>
      <c r="Y485" s="76"/>
      <c r="Z485" s="76"/>
      <c r="AA485" s="76"/>
      <c r="AB485" s="76"/>
      <c r="AC485" s="76"/>
    </row>
    <row r="486" spans="1:29">
      <c r="A486" s="76"/>
      <c r="B486" s="76"/>
      <c r="C486" s="76"/>
      <c r="D486" s="76"/>
      <c r="E486" s="76"/>
      <c r="F486" s="76"/>
      <c r="G486" s="76"/>
      <c r="H486" s="76"/>
      <c r="I486" s="76"/>
      <c r="J486" s="76"/>
      <c r="K486" s="76"/>
      <c r="L486" s="76"/>
      <c r="M486" s="76"/>
      <c r="N486" s="76"/>
      <c r="O486" s="76"/>
      <c r="P486" s="76"/>
      <c r="Q486" s="76"/>
      <c r="R486" s="76"/>
      <c r="S486" s="76"/>
      <c r="T486" s="76"/>
      <c r="U486" s="76"/>
      <c r="V486" s="76"/>
      <c r="W486" s="76"/>
      <c r="X486" s="76"/>
      <c r="Y486" s="76"/>
      <c r="Z486" s="76"/>
      <c r="AA486" s="76"/>
      <c r="AB486" s="76"/>
      <c r="AC486" s="76"/>
    </row>
    <row r="487" spans="1:29">
      <c r="A487" s="76"/>
      <c r="B487" s="76"/>
      <c r="C487" s="76"/>
      <c r="D487" s="76"/>
      <c r="E487" s="76"/>
      <c r="F487" s="76"/>
      <c r="G487" s="76"/>
      <c r="H487" s="76"/>
      <c r="I487" s="76"/>
      <c r="J487" s="76"/>
      <c r="K487" s="76"/>
      <c r="L487" s="76"/>
      <c r="M487" s="76"/>
      <c r="N487" s="76"/>
      <c r="O487" s="76"/>
      <c r="P487" s="76"/>
      <c r="Q487" s="76"/>
      <c r="R487" s="76"/>
      <c r="S487" s="76"/>
      <c r="T487" s="76"/>
      <c r="U487" s="76"/>
      <c r="V487" s="76"/>
      <c r="W487" s="76"/>
      <c r="X487" s="76"/>
      <c r="Y487" s="76"/>
      <c r="Z487" s="76"/>
      <c r="AA487" s="76"/>
      <c r="AB487" s="76"/>
      <c r="AC487" s="76"/>
    </row>
    <row r="488" spans="1:29">
      <c r="A488" s="76"/>
      <c r="B488" s="76"/>
      <c r="C488" s="76"/>
      <c r="D488" s="76"/>
      <c r="E488" s="76"/>
      <c r="F488" s="76"/>
      <c r="G488" s="76"/>
      <c r="H488" s="76"/>
      <c r="I488" s="76"/>
      <c r="J488" s="76"/>
      <c r="K488" s="76"/>
      <c r="L488" s="76"/>
      <c r="M488" s="76"/>
      <c r="N488" s="76"/>
      <c r="O488" s="76"/>
      <c r="P488" s="76"/>
      <c r="Q488" s="76"/>
      <c r="R488" s="76"/>
      <c r="S488" s="76"/>
      <c r="T488" s="76"/>
      <c r="U488" s="76"/>
      <c r="V488" s="76"/>
      <c r="W488" s="76"/>
      <c r="X488" s="76"/>
      <c r="Y488" s="76"/>
      <c r="Z488" s="76"/>
      <c r="AA488" s="76"/>
      <c r="AB488" s="76"/>
      <c r="AC488" s="76"/>
    </row>
    <row r="489" spans="1:29">
      <c r="A489" s="76"/>
      <c r="B489" s="76"/>
      <c r="C489" s="76"/>
      <c r="D489" s="76"/>
      <c r="E489" s="76"/>
      <c r="F489" s="76"/>
      <c r="G489" s="76"/>
      <c r="H489" s="76"/>
      <c r="I489" s="76"/>
      <c r="J489" s="76"/>
      <c r="K489" s="76"/>
      <c r="L489" s="76"/>
      <c r="M489" s="76"/>
      <c r="N489" s="76"/>
      <c r="O489" s="76"/>
      <c r="P489" s="76"/>
      <c r="Q489" s="76"/>
      <c r="R489" s="76"/>
      <c r="S489" s="76"/>
      <c r="T489" s="76"/>
      <c r="U489" s="76"/>
      <c r="V489" s="76"/>
      <c r="W489" s="76"/>
      <c r="X489" s="76"/>
      <c r="Y489" s="76"/>
      <c r="Z489" s="76"/>
      <c r="AA489" s="76"/>
      <c r="AB489" s="76"/>
      <c r="AC489" s="76"/>
    </row>
    <row r="490" spans="1:29">
      <c r="A490" s="76"/>
      <c r="B490" s="76"/>
      <c r="C490" s="76"/>
      <c r="D490" s="76"/>
      <c r="E490" s="76"/>
      <c r="F490" s="76"/>
      <c r="G490" s="76"/>
      <c r="H490" s="76"/>
      <c r="I490" s="76"/>
      <c r="J490" s="76"/>
      <c r="K490" s="76"/>
      <c r="L490" s="76"/>
      <c r="M490" s="76"/>
      <c r="N490" s="76"/>
      <c r="O490" s="76"/>
      <c r="P490" s="76"/>
      <c r="Q490" s="76"/>
      <c r="R490" s="76"/>
      <c r="S490" s="76"/>
      <c r="T490" s="76"/>
      <c r="U490" s="76"/>
      <c r="V490" s="76"/>
      <c r="W490" s="76"/>
      <c r="X490" s="76"/>
      <c r="Y490" s="76"/>
      <c r="Z490" s="76"/>
      <c r="AA490" s="76"/>
      <c r="AB490" s="76"/>
      <c r="AC490" s="76"/>
    </row>
    <row r="491" spans="1:29">
      <c r="A491" s="76"/>
      <c r="B491" s="76"/>
      <c r="C491" s="76"/>
      <c r="D491" s="76"/>
      <c r="E491" s="76"/>
      <c r="F491" s="76"/>
      <c r="G491" s="76"/>
      <c r="H491" s="76"/>
      <c r="I491" s="76"/>
      <c r="J491" s="76"/>
      <c r="K491" s="76"/>
      <c r="L491" s="76"/>
      <c r="M491" s="76"/>
      <c r="N491" s="76"/>
      <c r="O491" s="76"/>
      <c r="P491" s="76"/>
      <c r="Q491" s="76"/>
      <c r="R491" s="76"/>
      <c r="S491" s="76"/>
      <c r="T491" s="76"/>
      <c r="U491" s="76"/>
      <c r="V491" s="76"/>
      <c r="W491" s="76"/>
      <c r="X491" s="76"/>
      <c r="Y491" s="76"/>
      <c r="Z491" s="76"/>
      <c r="AA491" s="76"/>
      <c r="AB491" s="76"/>
      <c r="AC491" s="76"/>
    </row>
    <row r="492" spans="1:29">
      <c r="A492" s="76"/>
      <c r="B492" s="76"/>
      <c r="C492" s="76"/>
      <c r="D492" s="76"/>
      <c r="E492" s="76"/>
      <c r="F492" s="76"/>
      <c r="G492" s="76"/>
      <c r="H492" s="76"/>
      <c r="I492" s="76"/>
      <c r="J492" s="76"/>
      <c r="K492" s="76"/>
      <c r="L492" s="76"/>
      <c r="M492" s="76"/>
      <c r="N492" s="76"/>
      <c r="O492" s="76"/>
      <c r="P492" s="76"/>
      <c r="Q492" s="76"/>
      <c r="R492" s="76"/>
      <c r="S492" s="76"/>
      <c r="T492" s="76"/>
      <c r="U492" s="76"/>
      <c r="V492" s="76"/>
      <c r="W492" s="76"/>
      <c r="X492" s="76"/>
      <c r="Y492" s="76"/>
      <c r="Z492" s="76"/>
      <c r="AA492" s="76"/>
      <c r="AB492" s="76"/>
      <c r="AC492" s="76"/>
    </row>
    <row r="493" spans="1:29">
      <c r="A493" s="76"/>
      <c r="B493" s="76"/>
      <c r="C493" s="76"/>
      <c r="D493" s="76"/>
      <c r="E493" s="76"/>
      <c r="F493" s="76"/>
      <c r="G493" s="76"/>
      <c r="H493" s="76"/>
      <c r="I493" s="76"/>
      <c r="J493" s="76"/>
      <c r="K493" s="76"/>
      <c r="L493" s="76"/>
      <c r="M493" s="76"/>
      <c r="N493" s="76"/>
      <c r="O493" s="76"/>
      <c r="P493" s="76"/>
      <c r="Q493" s="76"/>
      <c r="R493" s="76"/>
      <c r="S493" s="76"/>
      <c r="T493" s="76"/>
      <c r="U493" s="76"/>
      <c r="V493" s="76"/>
      <c r="W493" s="76"/>
      <c r="X493" s="76"/>
      <c r="Y493" s="76"/>
      <c r="Z493" s="76"/>
      <c r="AA493" s="76"/>
      <c r="AB493" s="76"/>
      <c r="AC493" s="76"/>
    </row>
    <row r="494" spans="1:29">
      <c r="A494" s="76"/>
      <c r="B494" s="76"/>
      <c r="C494" s="76"/>
      <c r="D494" s="76"/>
      <c r="E494" s="76"/>
      <c r="F494" s="76"/>
      <c r="G494" s="76"/>
      <c r="H494" s="76"/>
      <c r="I494" s="76"/>
      <c r="J494" s="76"/>
      <c r="K494" s="76"/>
      <c r="L494" s="76"/>
      <c r="M494" s="76"/>
      <c r="N494" s="76"/>
      <c r="O494" s="76"/>
      <c r="P494" s="76"/>
      <c r="Q494" s="76"/>
      <c r="R494" s="76"/>
      <c r="S494" s="76"/>
      <c r="T494" s="76"/>
      <c r="U494" s="76"/>
      <c r="V494" s="76"/>
      <c r="W494" s="76"/>
      <c r="X494" s="76"/>
      <c r="Y494" s="76"/>
      <c r="Z494" s="76"/>
      <c r="AA494" s="76"/>
      <c r="AB494" s="76"/>
      <c r="AC494" s="76"/>
    </row>
    <row r="495" spans="1:29">
      <c r="A495" s="76"/>
      <c r="B495" s="76"/>
      <c r="C495" s="76"/>
      <c r="D495" s="76"/>
      <c r="E495" s="76"/>
      <c r="F495" s="76"/>
      <c r="G495" s="76"/>
      <c r="H495" s="76"/>
      <c r="I495" s="76"/>
      <c r="J495" s="76"/>
      <c r="K495" s="76"/>
      <c r="L495" s="76"/>
      <c r="M495" s="76"/>
      <c r="N495" s="76"/>
      <c r="O495" s="76"/>
      <c r="P495" s="76"/>
      <c r="Q495" s="76"/>
      <c r="R495" s="76"/>
      <c r="S495" s="76"/>
      <c r="T495" s="76"/>
      <c r="U495" s="76"/>
      <c r="V495" s="76"/>
      <c r="W495" s="76"/>
      <c r="X495" s="76"/>
      <c r="Y495" s="76"/>
      <c r="Z495" s="76"/>
      <c r="AA495" s="76"/>
      <c r="AB495" s="76"/>
      <c r="AC495" s="76"/>
    </row>
    <row r="496" spans="1:29">
      <c r="A496" s="76"/>
      <c r="B496" s="76"/>
      <c r="C496" s="76"/>
      <c r="D496" s="76"/>
      <c r="E496" s="76"/>
      <c r="F496" s="76"/>
      <c r="G496" s="76"/>
      <c r="H496" s="76"/>
      <c r="I496" s="76"/>
      <c r="J496" s="76"/>
      <c r="K496" s="76"/>
      <c r="L496" s="76"/>
      <c r="M496" s="76"/>
      <c r="N496" s="76"/>
      <c r="O496" s="76"/>
      <c r="P496" s="76"/>
      <c r="Q496" s="76"/>
      <c r="R496" s="76"/>
      <c r="S496" s="76"/>
      <c r="T496" s="76"/>
      <c r="U496" s="76"/>
      <c r="V496" s="76"/>
      <c r="W496" s="76"/>
      <c r="X496" s="76"/>
      <c r="Y496" s="76"/>
      <c r="Z496" s="76"/>
      <c r="AA496" s="76"/>
      <c r="AB496" s="76"/>
      <c r="AC496" s="76"/>
    </row>
    <row r="497" spans="1:29">
      <c r="A497" s="76"/>
      <c r="B497" s="76"/>
      <c r="C497" s="76"/>
      <c r="D497" s="76"/>
      <c r="E497" s="76"/>
      <c r="F497" s="76"/>
      <c r="G497" s="76"/>
      <c r="H497" s="76"/>
      <c r="I497" s="76"/>
      <c r="J497" s="76"/>
      <c r="K497" s="76"/>
      <c r="L497" s="76"/>
      <c r="M497" s="76"/>
      <c r="N497" s="76"/>
      <c r="O497" s="76"/>
      <c r="P497" s="76"/>
      <c r="Q497" s="76"/>
      <c r="R497" s="76"/>
      <c r="S497" s="76"/>
      <c r="T497" s="76"/>
      <c r="U497" s="76"/>
      <c r="V497" s="76"/>
      <c r="W497" s="76"/>
      <c r="X497" s="76"/>
      <c r="Y497" s="76"/>
      <c r="Z497" s="76"/>
      <c r="AA497" s="76"/>
      <c r="AB497" s="76"/>
      <c r="AC497" s="76"/>
    </row>
    <row r="498" spans="1:29">
      <c r="A498" s="76"/>
      <c r="B498" s="76"/>
      <c r="C498" s="76"/>
      <c r="D498" s="76"/>
      <c r="E498" s="76"/>
      <c r="F498" s="76"/>
      <c r="G498" s="76"/>
      <c r="H498" s="76"/>
      <c r="I498" s="76"/>
      <c r="J498" s="76"/>
      <c r="K498" s="76"/>
      <c r="L498" s="76"/>
      <c r="M498" s="76"/>
      <c r="N498" s="76"/>
      <c r="O498" s="76"/>
      <c r="P498" s="76"/>
      <c r="Q498" s="76"/>
      <c r="R498" s="76"/>
      <c r="S498" s="76"/>
      <c r="T498" s="76"/>
      <c r="U498" s="76"/>
      <c r="V498" s="76"/>
      <c r="W498" s="76"/>
      <c r="X498" s="76"/>
      <c r="Y498" s="76"/>
      <c r="Z498" s="76"/>
      <c r="AA498" s="76"/>
      <c r="AB498" s="76"/>
      <c r="AC498" s="76"/>
    </row>
    <row r="499" spans="1:29">
      <c r="A499" s="76"/>
      <c r="B499" s="76"/>
      <c r="C499" s="76"/>
      <c r="D499" s="76"/>
      <c r="E499" s="76"/>
      <c r="F499" s="76"/>
      <c r="G499" s="76"/>
      <c r="H499" s="76"/>
      <c r="I499" s="76"/>
      <c r="J499" s="76"/>
      <c r="K499" s="76"/>
      <c r="L499" s="76"/>
      <c r="M499" s="76"/>
      <c r="N499" s="76"/>
      <c r="O499" s="76"/>
      <c r="P499" s="76"/>
      <c r="Q499" s="76"/>
      <c r="R499" s="76"/>
      <c r="S499" s="76"/>
      <c r="T499" s="76"/>
      <c r="U499" s="76"/>
      <c r="V499" s="76"/>
      <c r="W499" s="76"/>
      <c r="X499" s="76"/>
      <c r="Y499" s="76"/>
      <c r="Z499" s="76"/>
      <c r="AA499" s="76"/>
      <c r="AB499" s="76"/>
      <c r="AC499" s="76"/>
    </row>
    <row r="500" spans="1:29">
      <c r="A500" s="76"/>
      <c r="B500" s="76"/>
      <c r="C500" s="76"/>
      <c r="D500" s="76"/>
      <c r="E500" s="76"/>
      <c r="F500" s="76"/>
      <c r="G500" s="76"/>
      <c r="H500" s="76"/>
      <c r="I500" s="76"/>
      <c r="J500" s="76"/>
      <c r="K500" s="76"/>
      <c r="L500" s="76"/>
      <c r="M500" s="76"/>
      <c r="N500" s="76"/>
      <c r="O500" s="76"/>
      <c r="P500" s="76"/>
      <c r="Q500" s="76"/>
      <c r="R500" s="76"/>
      <c r="S500" s="76"/>
      <c r="T500" s="76"/>
      <c r="U500" s="76"/>
      <c r="V500" s="76"/>
      <c r="W500" s="76"/>
      <c r="X500" s="76"/>
      <c r="Y500" s="76"/>
      <c r="Z500" s="76"/>
      <c r="AA500" s="76"/>
      <c r="AB500" s="76"/>
      <c r="AC500" s="76"/>
    </row>
    <row r="501" spans="1:29">
      <c r="A501" s="76"/>
      <c r="B501" s="76"/>
      <c r="C501" s="76"/>
      <c r="D501" s="76"/>
      <c r="E501" s="76"/>
      <c r="F501" s="76"/>
      <c r="G501" s="76"/>
      <c r="H501" s="76"/>
      <c r="I501" s="76"/>
      <c r="J501" s="76"/>
      <c r="K501" s="76"/>
      <c r="L501" s="76"/>
      <c r="M501" s="76"/>
      <c r="N501" s="76"/>
      <c r="O501" s="76"/>
      <c r="P501" s="76"/>
      <c r="Q501" s="76"/>
      <c r="R501" s="76"/>
      <c r="S501" s="76"/>
      <c r="T501" s="76"/>
      <c r="U501" s="76"/>
      <c r="V501" s="76"/>
      <c r="W501" s="76"/>
      <c r="X501" s="76"/>
      <c r="Y501" s="76"/>
      <c r="Z501" s="76"/>
      <c r="AA501" s="76"/>
      <c r="AB501" s="76"/>
      <c r="AC501" s="76"/>
    </row>
    <row r="502" spans="1:29">
      <c r="A502" s="76"/>
      <c r="B502" s="76"/>
      <c r="C502" s="76"/>
      <c r="D502" s="76"/>
      <c r="E502" s="76"/>
      <c r="F502" s="76"/>
      <c r="G502" s="76"/>
      <c r="H502" s="76"/>
      <c r="I502" s="76"/>
      <c r="J502" s="76"/>
      <c r="K502" s="76"/>
      <c r="L502" s="76"/>
      <c r="M502" s="76"/>
      <c r="N502" s="76"/>
      <c r="O502" s="76"/>
      <c r="P502" s="76"/>
      <c r="Q502" s="76"/>
      <c r="R502" s="76"/>
      <c r="S502" s="76"/>
      <c r="T502" s="76"/>
      <c r="U502" s="76"/>
      <c r="V502" s="76"/>
      <c r="W502" s="76"/>
      <c r="X502" s="76"/>
      <c r="Y502" s="76"/>
      <c r="Z502" s="76"/>
      <c r="AA502" s="76"/>
      <c r="AB502" s="76"/>
      <c r="AC502" s="76"/>
    </row>
    <row r="503" spans="1:29">
      <c r="A503" s="76"/>
      <c r="B503" s="76"/>
      <c r="C503" s="76"/>
      <c r="D503" s="76"/>
      <c r="E503" s="76"/>
      <c r="F503" s="76"/>
      <c r="G503" s="76"/>
      <c r="H503" s="76"/>
      <c r="I503" s="76"/>
      <c r="J503" s="76"/>
      <c r="K503" s="76"/>
      <c r="L503" s="76"/>
      <c r="M503" s="76"/>
      <c r="N503" s="76"/>
      <c r="O503" s="76"/>
      <c r="P503" s="76"/>
      <c r="Q503" s="76"/>
      <c r="R503" s="76"/>
      <c r="S503" s="76"/>
      <c r="T503" s="76"/>
      <c r="U503" s="76"/>
      <c r="V503" s="76"/>
      <c r="W503" s="76"/>
      <c r="X503" s="76"/>
      <c r="Y503" s="76"/>
      <c r="Z503" s="76"/>
      <c r="AA503" s="76"/>
      <c r="AB503" s="76"/>
      <c r="AC503" s="76"/>
    </row>
    <row r="504" spans="1:29">
      <c r="A504" s="76"/>
      <c r="B504" s="76"/>
      <c r="C504" s="76"/>
      <c r="D504" s="76"/>
      <c r="E504" s="76"/>
      <c r="F504" s="76"/>
      <c r="G504" s="76"/>
      <c r="H504" s="76"/>
      <c r="I504" s="76"/>
      <c r="J504" s="76"/>
      <c r="K504" s="76"/>
      <c r="L504" s="76"/>
      <c r="M504" s="76"/>
      <c r="N504" s="76"/>
      <c r="O504" s="76"/>
      <c r="P504" s="76"/>
      <c r="Q504" s="76"/>
      <c r="R504" s="76"/>
      <c r="S504" s="76"/>
      <c r="T504" s="76"/>
      <c r="U504" s="76"/>
      <c r="V504" s="76"/>
      <c r="W504" s="76"/>
      <c r="X504" s="76"/>
      <c r="Y504" s="76"/>
      <c r="Z504" s="76"/>
      <c r="AA504" s="76"/>
      <c r="AB504" s="76"/>
      <c r="AC504" s="76"/>
    </row>
    <row r="505" spans="1:29">
      <c r="A505" s="76"/>
      <c r="B505" s="76"/>
      <c r="C505" s="76"/>
      <c r="D505" s="76"/>
      <c r="E505" s="76"/>
      <c r="F505" s="76"/>
      <c r="G505" s="76"/>
      <c r="H505" s="76"/>
      <c r="I505" s="76"/>
      <c r="J505" s="76"/>
      <c r="K505" s="76"/>
      <c r="L505" s="76"/>
      <c r="M505" s="76"/>
      <c r="N505" s="76"/>
      <c r="O505" s="76"/>
      <c r="P505" s="76"/>
      <c r="Q505" s="76"/>
      <c r="R505" s="76"/>
      <c r="S505" s="76"/>
      <c r="T505" s="76"/>
      <c r="U505" s="76"/>
      <c r="V505" s="76"/>
      <c r="W505" s="76"/>
      <c r="X505" s="76"/>
      <c r="Y505" s="76"/>
      <c r="Z505" s="76"/>
      <c r="AA505" s="76"/>
      <c r="AB505" s="76"/>
      <c r="AC505" s="76"/>
    </row>
    <row r="506" spans="1:29">
      <c r="A506" s="76"/>
      <c r="B506" s="76"/>
      <c r="C506" s="76"/>
      <c r="D506" s="76"/>
      <c r="E506" s="76"/>
      <c r="F506" s="76"/>
      <c r="G506" s="76"/>
      <c r="H506" s="76"/>
      <c r="I506" s="76"/>
      <c r="J506" s="76"/>
      <c r="K506" s="76"/>
      <c r="L506" s="76"/>
      <c r="M506" s="76"/>
      <c r="N506" s="76"/>
      <c r="O506" s="76"/>
      <c r="P506" s="76"/>
      <c r="Q506" s="76"/>
      <c r="R506" s="76"/>
      <c r="S506" s="76"/>
      <c r="T506" s="76"/>
      <c r="U506" s="76"/>
      <c r="V506" s="76"/>
      <c r="W506" s="76"/>
      <c r="X506" s="76"/>
      <c r="Y506" s="76"/>
      <c r="Z506" s="76"/>
      <c r="AA506" s="76"/>
      <c r="AB506" s="76"/>
      <c r="AC506" s="76"/>
    </row>
    <row r="507" spans="1:29">
      <c r="A507" s="76"/>
      <c r="B507" s="76"/>
      <c r="C507" s="76"/>
      <c r="D507" s="76"/>
      <c r="E507" s="76"/>
      <c r="F507" s="76"/>
      <c r="G507" s="76"/>
      <c r="H507" s="76"/>
      <c r="I507" s="76"/>
      <c r="J507" s="76"/>
      <c r="K507" s="76"/>
      <c r="L507" s="76"/>
      <c r="M507" s="76"/>
      <c r="N507" s="76"/>
      <c r="O507" s="76"/>
      <c r="P507" s="76"/>
      <c r="Q507" s="76"/>
      <c r="R507" s="76"/>
      <c r="S507" s="76"/>
      <c r="T507" s="76"/>
      <c r="U507" s="76"/>
      <c r="V507" s="76"/>
      <c r="W507" s="76"/>
      <c r="X507" s="76"/>
      <c r="Y507" s="76"/>
      <c r="Z507" s="76"/>
      <c r="AA507" s="76"/>
      <c r="AB507" s="76"/>
      <c r="AC507" s="76"/>
    </row>
    <row r="508" spans="1:29">
      <c r="A508" s="76"/>
      <c r="B508" s="76"/>
      <c r="C508" s="76"/>
      <c r="D508" s="76"/>
      <c r="E508" s="76"/>
      <c r="F508" s="76"/>
      <c r="G508" s="76"/>
      <c r="H508" s="76"/>
      <c r="I508" s="76"/>
      <c r="J508" s="76"/>
      <c r="K508" s="76"/>
      <c r="L508" s="76"/>
      <c r="M508" s="76"/>
      <c r="N508" s="76"/>
      <c r="O508" s="76"/>
      <c r="P508" s="76"/>
      <c r="Q508" s="76"/>
      <c r="R508" s="76"/>
      <c r="S508" s="76"/>
      <c r="T508" s="76"/>
      <c r="U508" s="76"/>
      <c r="V508" s="76"/>
      <c r="W508" s="76"/>
      <c r="X508" s="76"/>
      <c r="Y508" s="76"/>
      <c r="Z508" s="76"/>
      <c r="AA508" s="76"/>
      <c r="AB508" s="76"/>
      <c r="AC508" s="76"/>
    </row>
    <row r="509" spans="1:29">
      <c r="A509" s="76"/>
      <c r="B509" s="76"/>
      <c r="C509" s="76"/>
      <c r="D509" s="76"/>
      <c r="E509" s="76"/>
      <c r="F509" s="76"/>
      <c r="G509" s="76"/>
      <c r="H509" s="76"/>
      <c r="I509" s="76"/>
      <c r="J509" s="76"/>
      <c r="K509" s="76"/>
      <c r="L509" s="76"/>
      <c r="M509" s="76"/>
      <c r="N509" s="76"/>
      <c r="O509" s="76"/>
      <c r="P509" s="76"/>
      <c r="Q509" s="76"/>
      <c r="R509" s="76"/>
      <c r="S509" s="76"/>
      <c r="T509" s="76"/>
      <c r="U509" s="76"/>
      <c r="V509" s="76"/>
      <c r="W509" s="76"/>
      <c r="X509" s="76"/>
      <c r="Y509" s="76"/>
      <c r="Z509" s="76"/>
      <c r="AA509" s="76"/>
      <c r="AB509" s="76"/>
      <c r="AC509" s="76"/>
    </row>
    <row r="510" spans="1:29">
      <c r="A510" s="76"/>
      <c r="B510" s="76"/>
      <c r="C510" s="76"/>
      <c r="D510" s="76"/>
      <c r="E510" s="76"/>
      <c r="F510" s="76"/>
      <c r="G510" s="76"/>
      <c r="H510" s="76"/>
      <c r="I510" s="76"/>
      <c r="J510" s="76"/>
      <c r="K510" s="76"/>
      <c r="L510" s="76"/>
      <c r="M510" s="76"/>
      <c r="N510" s="76"/>
      <c r="O510" s="76"/>
      <c r="P510" s="76"/>
      <c r="Q510" s="76"/>
      <c r="R510" s="76"/>
      <c r="S510" s="76"/>
      <c r="T510" s="76"/>
      <c r="U510" s="76"/>
      <c r="V510" s="76"/>
      <c r="W510" s="76"/>
      <c r="X510" s="76"/>
      <c r="Y510" s="76"/>
      <c r="Z510" s="76"/>
      <c r="AA510" s="76"/>
      <c r="AB510" s="76"/>
      <c r="AC510" s="76"/>
    </row>
    <row r="511" spans="1:29">
      <c r="A511" s="76"/>
      <c r="B511" s="76"/>
      <c r="C511" s="76"/>
      <c r="D511" s="76"/>
      <c r="E511" s="76"/>
      <c r="F511" s="76"/>
      <c r="G511" s="76"/>
      <c r="H511" s="76"/>
      <c r="I511" s="76"/>
      <c r="J511" s="76"/>
      <c r="K511" s="76"/>
      <c r="L511" s="76"/>
      <c r="M511" s="76"/>
      <c r="N511" s="76"/>
      <c r="O511" s="76"/>
      <c r="P511" s="76"/>
      <c r="Q511" s="76"/>
      <c r="R511" s="76"/>
      <c r="S511" s="76"/>
      <c r="T511" s="76"/>
      <c r="U511" s="76"/>
      <c r="V511" s="76"/>
      <c r="W511" s="76"/>
      <c r="X511" s="76"/>
      <c r="Y511" s="76"/>
      <c r="Z511" s="76"/>
      <c r="AA511" s="76"/>
      <c r="AB511" s="76"/>
      <c r="AC511" s="76"/>
    </row>
    <row r="512" spans="1:29">
      <c r="A512" s="76"/>
      <c r="B512" s="76"/>
      <c r="C512" s="76"/>
      <c r="D512" s="76"/>
      <c r="E512" s="76"/>
      <c r="F512" s="76"/>
      <c r="G512" s="76"/>
      <c r="H512" s="76"/>
      <c r="I512" s="76"/>
      <c r="J512" s="76"/>
      <c r="K512" s="76"/>
      <c r="L512" s="76"/>
      <c r="M512" s="76"/>
      <c r="N512" s="76"/>
      <c r="O512" s="76"/>
      <c r="P512" s="76"/>
      <c r="Q512" s="76"/>
      <c r="R512" s="76"/>
      <c r="S512" s="76"/>
      <c r="T512" s="76"/>
      <c r="U512" s="76"/>
      <c r="V512" s="76"/>
      <c r="W512" s="76"/>
      <c r="X512" s="76"/>
      <c r="Y512" s="76"/>
      <c r="Z512" s="76"/>
      <c r="AA512" s="76"/>
      <c r="AB512" s="76"/>
      <c r="AC512" s="76"/>
    </row>
    <row r="513" spans="1:29">
      <c r="A513" s="76"/>
      <c r="B513" s="76"/>
      <c r="C513" s="76"/>
      <c r="D513" s="76"/>
      <c r="E513" s="76"/>
      <c r="F513" s="76"/>
      <c r="G513" s="76"/>
      <c r="H513" s="76"/>
      <c r="I513" s="76"/>
      <c r="J513" s="76"/>
      <c r="K513" s="76"/>
      <c r="L513" s="76"/>
      <c r="M513" s="76"/>
      <c r="N513" s="76"/>
      <c r="O513" s="76"/>
      <c r="P513" s="76"/>
      <c r="Q513" s="76"/>
      <c r="R513" s="76"/>
      <c r="S513" s="76"/>
      <c r="T513" s="76"/>
      <c r="U513" s="76"/>
      <c r="V513" s="76"/>
      <c r="W513" s="76"/>
      <c r="X513" s="76"/>
      <c r="Y513" s="76"/>
      <c r="Z513" s="76"/>
      <c r="AA513" s="76"/>
      <c r="AB513" s="76"/>
      <c r="AC513" s="76"/>
    </row>
    <row r="514" spans="1:29">
      <c r="A514" s="76"/>
      <c r="B514" s="76"/>
      <c r="C514" s="76"/>
      <c r="D514" s="76"/>
      <c r="E514" s="76"/>
      <c r="F514" s="76"/>
      <c r="G514" s="76"/>
      <c r="H514" s="76"/>
      <c r="I514" s="76"/>
      <c r="J514" s="76"/>
      <c r="K514" s="76"/>
      <c r="L514" s="76"/>
      <c r="M514" s="76"/>
      <c r="N514" s="76"/>
      <c r="O514" s="76"/>
      <c r="P514" s="76"/>
      <c r="Q514" s="76"/>
      <c r="R514" s="76"/>
      <c r="S514" s="76"/>
      <c r="T514" s="76"/>
      <c r="U514" s="76"/>
      <c r="V514" s="76"/>
      <c r="W514" s="76"/>
      <c r="X514" s="76"/>
      <c r="Y514" s="76"/>
      <c r="Z514" s="76"/>
      <c r="AA514" s="76"/>
      <c r="AB514" s="76"/>
      <c r="AC514" s="76"/>
    </row>
    <row r="515" spans="1:29">
      <c r="A515" s="76"/>
      <c r="B515" s="76"/>
      <c r="C515" s="76"/>
      <c r="D515" s="76"/>
      <c r="E515" s="76"/>
      <c r="F515" s="76"/>
      <c r="G515" s="76"/>
      <c r="H515" s="76"/>
      <c r="I515" s="76"/>
      <c r="J515" s="76"/>
      <c r="K515" s="76"/>
      <c r="L515" s="76"/>
      <c r="M515" s="76"/>
      <c r="N515" s="76"/>
      <c r="O515" s="76"/>
      <c r="P515" s="76"/>
      <c r="Q515" s="76"/>
      <c r="R515" s="76"/>
      <c r="S515" s="76"/>
      <c r="T515" s="76"/>
      <c r="U515" s="76"/>
      <c r="V515" s="76"/>
      <c r="W515" s="76"/>
      <c r="X515" s="76"/>
      <c r="Y515" s="76"/>
      <c r="Z515" s="76"/>
      <c r="AA515" s="76"/>
      <c r="AB515" s="76"/>
      <c r="AC515" s="76"/>
    </row>
    <row r="516" spans="1:29">
      <c r="A516" s="76"/>
      <c r="B516" s="76"/>
      <c r="C516" s="76"/>
      <c r="D516" s="76"/>
      <c r="E516" s="76"/>
      <c r="F516" s="76"/>
      <c r="G516" s="76"/>
      <c r="H516" s="76"/>
      <c r="I516" s="76"/>
      <c r="J516" s="76"/>
      <c r="K516" s="76"/>
      <c r="L516" s="76"/>
      <c r="M516" s="76"/>
      <c r="N516" s="76"/>
      <c r="O516" s="76"/>
      <c r="P516" s="76"/>
      <c r="Q516" s="76"/>
      <c r="R516" s="76"/>
      <c r="S516" s="76"/>
      <c r="T516" s="76"/>
      <c r="U516" s="76"/>
      <c r="V516" s="76"/>
      <c r="W516" s="76"/>
      <c r="X516" s="76"/>
      <c r="Y516" s="76"/>
      <c r="Z516" s="76"/>
      <c r="AA516" s="76"/>
      <c r="AB516" s="76"/>
      <c r="AC516" s="76"/>
    </row>
    <row r="517" spans="1:29">
      <c r="A517" s="76"/>
      <c r="B517" s="76"/>
      <c r="C517" s="76"/>
      <c r="D517" s="76"/>
      <c r="E517" s="76"/>
      <c r="F517" s="76"/>
      <c r="G517" s="76"/>
      <c r="H517" s="76"/>
      <c r="I517" s="76"/>
      <c r="J517" s="76"/>
      <c r="K517" s="76"/>
      <c r="L517" s="76"/>
      <c r="M517" s="76"/>
      <c r="N517" s="76"/>
      <c r="O517" s="76"/>
      <c r="P517" s="76"/>
      <c r="Q517" s="76"/>
      <c r="R517" s="76"/>
      <c r="S517" s="76"/>
      <c r="T517" s="76"/>
      <c r="U517" s="76"/>
      <c r="V517" s="76"/>
      <c r="W517" s="76"/>
      <c r="X517" s="76"/>
      <c r="Y517" s="76"/>
      <c r="Z517" s="76"/>
      <c r="AA517" s="76"/>
      <c r="AB517" s="76"/>
      <c r="AC517" s="76"/>
    </row>
    <row r="518" spans="1:29">
      <c r="A518" s="76"/>
      <c r="B518" s="76"/>
      <c r="C518" s="76"/>
      <c r="D518" s="76"/>
      <c r="E518" s="76"/>
      <c r="F518" s="76"/>
      <c r="G518" s="76"/>
      <c r="H518" s="76"/>
      <c r="I518" s="76"/>
      <c r="J518" s="76"/>
      <c r="K518" s="76"/>
      <c r="L518" s="76"/>
      <c r="M518" s="76"/>
      <c r="N518" s="76"/>
      <c r="O518" s="76"/>
      <c r="P518" s="76"/>
      <c r="Q518" s="76"/>
      <c r="R518" s="76"/>
      <c r="S518" s="76"/>
      <c r="T518" s="76"/>
      <c r="U518" s="76"/>
      <c r="V518" s="76"/>
      <c r="W518" s="76"/>
      <c r="X518" s="76"/>
      <c r="Y518" s="76"/>
      <c r="Z518" s="76"/>
      <c r="AA518" s="76"/>
      <c r="AB518" s="76"/>
      <c r="AC518" s="76"/>
    </row>
    <row r="519" spans="1:29">
      <c r="A519" s="76"/>
      <c r="B519" s="76"/>
      <c r="C519" s="76"/>
      <c r="D519" s="76"/>
      <c r="E519" s="76"/>
      <c r="F519" s="76"/>
      <c r="G519" s="76"/>
      <c r="H519" s="76"/>
      <c r="I519" s="76"/>
      <c r="J519" s="76"/>
      <c r="K519" s="76"/>
      <c r="L519" s="76"/>
      <c r="M519" s="76"/>
      <c r="N519" s="76"/>
      <c r="O519" s="76"/>
      <c r="P519" s="76"/>
      <c r="Q519" s="76"/>
      <c r="R519" s="76"/>
      <c r="S519" s="76"/>
      <c r="T519" s="76"/>
      <c r="U519" s="76"/>
      <c r="V519" s="76"/>
      <c r="W519" s="76"/>
      <c r="X519" s="76"/>
      <c r="Y519" s="76"/>
      <c r="Z519" s="76"/>
      <c r="AA519" s="76"/>
      <c r="AB519" s="76"/>
      <c r="AC519" s="76"/>
    </row>
    <row r="520" spans="1:29">
      <c r="A520" s="76"/>
      <c r="B520" s="76"/>
      <c r="C520" s="76"/>
      <c r="D520" s="76"/>
      <c r="E520" s="76"/>
      <c r="F520" s="76"/>
      <c r="G520" s="76"/>
      <c r="H520" s="76"/>
      <c r="I520" s="76"/>
      <c r="J520" s="76"/>
      <c r="K520" s="76"/>
      <c r="L520" s="76"/>
      <c r="M520" s="76"/>
      <c r="N520" s="76"/>
      <c r="O520" s="76"/>
      <c r="P520" s="76"/>
      <c r="Q520" s="76"/>
      <c r="R520" s="76"/>
      <c r="S520" s="76"/>
      <c r="T520" s="76"/>
      <c r="U520" s="76"/>
      <c r="V520" s="76"/>
      <c r="W520" s="76"/>
      <c r="X520" s="76"/>
      <c r="Y520" s="76"/>
      <c r="Z520" s="76"/>
      <c r="AA520" s="76"/>
      <c r="AB520" s="76"/>
      <c r="AC520" s="76"/>
    </row>
    <row r="521" spans="1:29">
      <c r="A521" s="76"/>
      <c r="B521" s="76"/>
      <c r="C521" s="76"/>
      <c r="D521" s="76"/>
      <c r="E521" s="76"/>
      <c r="F521" s="76"/>
      <c r="G521" s="76"/>
      <c r="H521" s="76"/>
      <c r="I521" s="76"/>
      <c r="J521" s="76"/>
      <c r="K521" s="76"/>
      <c r="L521" s="76"/>
      <c r="M521" s="76"/>
      <c r="N521" s="76"/>
      <c r="O521" s="76"/>
      <c r="P521" s="76"/>
      <c r="Q521" s="76"/>
      <c r="R521" s="76"/>
      <c r="S521" s="76"/>
      <c r="T521" s="76"/>
      <c r="U521" s="76"/>
      <c r="V521" s="76"/>
      <c r="W521" s="76"/>
      <c r="X521" s="76"/>
      <c r="Y521" s="76"/>
      <c r="Z521" s="76"/>
      <c r="AA521" s="76"/>
      <c r="AB521" s="76"/>
      <c r="AC521" s="76"/>
    </row>
    <row r="522" spans="1:29">
      <c r="A522" s="76"/>
      <c r="B522" s="76"/>
      <c r="C522" s="76"/>
      <c r="D522" s="76"/>
      <c r="E522" s="76"/>
      <c r="F522" s="76"/>
      <c r="G522" s="76"/>
      <c r="H522" s="76"/>
      <c r="I522" s="76"/>
      <c r="J522" s="76"/>
      <c r="K522" s="76"/>
      <c r="L522" s="76"/>
      <c r="M522" s="76"/>
      <c r="N522" s="76"/>
      <c r="O522" s="76"/>
      <c r="P522" s="76"/>
      <c r="Q522" s="76"/>
      <c r="R522" s="76"/>
      <c r="S522" s="76"/>
      <c r="T522" s="76"/>
      <c r="U522" s="76"/>
      <c r="V522" s="76"/>
      <c r="W522" s="76"/>
      <c r="X522" s="76"/>
      <c r="Y522" s="76"/>
      <c r="Z522" s="76"/>
      <c r="AA522" s="76"/>
      <c r="AB522" s="76"/>
      <c r="AC522" s="76"/>
    </row>
    <row r="523" spans="1:29">
      <c r="A523" s="76"/>
      <c r="B523" s="76"/>
      <c r="C523" s="76"/>
      <c r="D523" s="76"/>
      <c r="E523" s="76"/>
      <c r="F523" s="76"/>
      <c r="G523" s="76"/>
      <c r="H523" s="76"/>
      <c r="I523" s="76"/>
      <c r="J523" s="76"/>
      <c r="K523" s="76"/>
      <c r="L523" s="76"/>
      <c r="M523" s="76"/>
      <c r="N523" s="76"/>
      <c r="O523" s="76"/>
      <c r="P523" s="76"/>
      <c r="Q523" s="76"/>
      <c r="R523" s="76"/>
      <c r="S523" s="76"/>
      <c r="T523" s="76"/>
      <c r="U523" s="76"/>
      <c r="V523" s="76"/>
      <c r="W523" s="76"/>
      <c r="X523" s="76"/>
      <c r="Y523" s="76"/>
      <c r="Z523" s="76"/>
      <c r="AA523" s="76"/>
      <c r="AB523" s="76"/>
      <c r="AC523" s="76"/>
    </row>
    <row r="524" spans="1:29">
      <c r="A524" s="76"/>
      <c r="B524" s="76"/>
      <c r="C524" s="76"/>
      <c r="D524" s="76"/>
      <c r="E524" s="76"/>
      <c r="F524" s="76"/>
      <c r="G524" s="76"/>
      <c r="H524" s="76"/>
      <c r="I524" s="76"/>
      <c r="J524" s="76"/>
      <c r="K524" s="76"/>
      <c r="L524" s="76"/>
      <c r="M524" s="76"/>
      <c r="N524" s="76"/>
      <c r="O524" s="76"/>
      <c r="P524" s="76"/>
      <c r="Q524" s="76"/>
      <c r="R524" s="76"/>
      <c r="S524" s="76"/>
      <c r="T524" s="76"/>
      <c r="U524" s="76"/>
      <c r="V524" s="76"/>
      <c r="W524" s="76"/>
      <c r="X524" s="76"/>
      <c r="Y524" s="76"/>
      <c r="Z524" s="76"/>
      <c r="AA524" s="76"/>
      <c r="AB524" s="76"/>
      <c r="AC524" s="76"/>
    </row>
    <row r="525" spans="1:29">
      <c r="A525" s="76"/>
      <c r="B525" s="76"/>
      <c r="C525" s="76"/>
      <c r="D525" s="76"/>
      <c r="E525" s="76"/>
      <c r="F525" s="76"/>
      <c r="G525" s="76"/>
      <c r="H525" s="76"/>
      <c r="I525" s="76"/>
      <c r="J525" s="76"/>
      <c r="K525" s="76"/>
      <c r="L525" s="76"/>
      <c r="M525" s="76"/>
      <c r="N525" s="76"/>
      <c r="O525" s="76"/>
      <c r="P525" s="76"/>
      <c r="Q525" s="76"/>
      <c r="R525" s="76"/>
      <c r="S525" s="76"/>
      <c r="T525" s="76"/>
      <c r="U525" s="76"/>
      <c r="V525" s="76"/>
      <c r="W525" s="76"/>
      <c r="X525" s="76"/>
      <c r="Y525" s="76"/>
      <c r="Z525" s="76"/>
      <c r="AA525" s="76"/>
      <c r="AB525" s="76"/>
      <c r="AC525" s="76"/>
    </row>
    <row r="526" spans="1:29">
      <c r="A526" s="76"/>
      <c r="B526" s="76"/>
      <c r="C526" s="76"/>
      <c r="D526" s="76"/>
      <c r="E526" s="76"/>
      <c r="F526" s="76"/>
      <c r="G526" s="76"/>
      <c r="H526" s="76"/>
      <c r="I526" s="76"/>
      <c r="J526" s="76"/>
      <c r="K526" s="76"/>
      <c r="L526" s="76"/>
      <c r="M526" s="76"/>
      <c r="N526" s="76"/>
      <c r="O526" s="76"/>
      <c r="P526" s="76"/>
      <c r="Q526" s="76"/>
      <c r="R526" s="76"/>
      <c r="S526" s="76"/>
      <c r="T526" s="76"/>
      <c r="U526" s="76"/>
      <c r="V526" s="76"/>
      <c r="W526" s="76"/>
      <c r="X526" s="76"/>
      <c r="Y526" s="76"/>
      <c r="Z526" s="76"/>
      <c r="AA526" s="76"/>
      <c r="AB526" s="76"/>
      <c r="AC526" s="76"/>
    </row>
    <row r="527" spans="1:29">
      <c r="A527" s="76"/>
      <c r="B527" s="76"/>
      <c r="C527" s="76"/>
      <c r="D527" s="76"/>
      <c r="E527" s="76"/>
      <c r="F527" s="76"/>
      <c r="G527" s="76"/>
      <c r="H527" s="76"/>
      <c r="I527" s="76"/>
      <c r="J527" s="76"/>
      <c r="K527" s="76"/>
      <c r="L527" s="76"/>
      <c r="M527" s="76"/>
      <c r="N527" s="76"/>
      <c r="O527" s="76"/>
      <c r="P527" s="76"/>
      <c r="Q527" s="76"/>
      <c r="R527" s="76"/>
      <c r="S527" s="76"/>
      <c r="T527" s="76"/>
      <c r="U527" s="76"/>
      <c r="V527" s="76"/>
      <c r="W527" s="76"/>
      <c r="X527" s="76"/>
      <c r="Y527" s="76"/>
      <c r="Z527" s="76"/>
      <c r="AA527" s="76"/>
      <c r="AB527" s="76"/>
      <c r="AC527" s="76"/>
    </row>
    <row r="528" spans="1:29">
      <c r="A528" s="76"/>
      <c r="B528" s="76"/>
      <c r="C528" s="76"/>
      <c r="D528" s="76"/>
      <c r="E528" s="76"/>
      <c r="F528" s="76"/>
      <c r="G528" s="76"/>
      <c r="H528" s="76"/>
      <c r="I528" s="76"/>
      <c r="J528" s="76"/>
      <c r="K528" s="76"/>
      <c r="L528" s="76"/>
      <c r="M528" s="76"/>
      <c r="N528" s="76"/>
      <c r="O528" s="76"/>
      <c r="P528" s="76"/>
      <c r="Q528" s="76"/>
      <c r="R528" s="76"/>
      <c r="S528" s="76"/>
      <c r="T528" s="76"/>
      <c r="U528" s="76"/>
      <c r="V528" s="76"/>
      <c r="W528" s="76"/>
      <c r="X528" s="76"/>
      <c r="Y528" s="76"/>
      <c r="Z528" s="76"/>
      <c r="AA528" s="76"/>
      <c r="AB528" s="76"/>
      <c r="AC528" s="76"/>
    </row>
    <row r="529" spans="1:29">
      <c r="A529" s="76"/>
      <c r="B529" s="76"/>
      <c r="C529" s="76"/>
      <c r="D529" s="76"/>
      <c r="E529" s="76"/>
      <c r="F529" s="76"/>
      <c r="G529" s="76"/>
      <c r="H529" s="76"/>
      <c r="I529" s="76"/>
      <c r="J529" s="76"/>
      <c r="K529" s="76"/>
      <c r="L529" s="76"/>
      <c r="M529" s="76"/>
      <c r="N529" s="76"/>
      <c r="O529" s="76"/>
      <c r="P529" s="76"/>
      <c r="Q529" s="76"/>
      <c r="R529" s="76"/>
      <c r="S529" s="76"/>
      <c r="T529" s="76"/>
      <c r="U529" s="76"/>
      <c r="V529" s="76"/>
      <c r="W529" s="76"/>
      <c r="X529" s="76"/>
      <c r="Y529" s="76"/>
      <c r="Z529" s="76"/>
      <c r="AA529" s="76"/>
      <c r="AB529" s="76"/>
      <c r="AC529" s="76"/>
    </row>
    <row r="530" spans="1:29">
      <c r="A530" s="76"/>
      <c r="B530" s="76"/>
      <c r="C530" s="76"/>
      <c r="D530" s="76"/>
      <c r="E530" s="76"/>
      <c r="F530" s="76"/>
      <c r="G530" s="76"/>
      <c r="H530" s="76"/>
      <c r="I530" s="76"/>
      <c r="J530" s="76"/>
      <c r="K530" s="76"/>
      <c r="L530" s="76"/>
      <c r="M530" s="76"/>
      <c r="N530" s="76"/>
      <c r="O530" s="76"/>
      <c r="P530" s="76"/>
      <c r="Q530" s="76"/>
      <c r="R530" s="76"/>
      <c r="S530" s="76"/>
      <c r="T530" s="76"/>
      <c r="U530" s="76"/>
      <c r="V530" s="76"/>
      <c r="W530" s="76"/>
      <c r="X530" s="76"/>
      <c r="Y530" s="76"/>
      <c r="Z530" s="76"/>
      <c r="AA530" s="76"/>
      <c r="AB530" s="76"/>
      <c r="AC530" s="76"/>
    </row>
    <row r="531" spans="1:29">
      <c r="A531" s="76"/>
      <c r="B531" s="76"/>
      <c r="C531" s="76"/>
      <c r="D531" s="76"/>
      <c r="E531" s="76"/>
      <c r="F531" s="76"/>
      <c r="G531" s="76"/>
      <c r="H531" s="76"/>
      <c r="I531" s="76"/>
      <c r="J531" s="76"/>
      <c r="K531" s="76"/>
      <c r="L531" s="76"/>
      <c r="M531" s="76"/>
      <c r="N531" s="76"/>
      <c r="O531" s="76"/>
      <c r="P531" s="76"/>
      <c r="Q531" s="76"/>
      <c r="R531" s="76"/>
      <c r="S531" s="76"/>
      <c r="T531" s="76"/>
      <c r="U531" s="76"/>
      <c r="V531" s="76"/>
      <c r="W531" s="76"/>
      <c r="X531" s="76"/>
      <c r="Y531" s="76"/>
      <c r="Z531" s="76"/>
      <c r="AA531" s="76"/>
      <c r="AB531" s="76"/>
      <c r="AC531" s="76"/>
    </row>
    <row r="532" spans="1:29">
      <c r="A532" s="76"/>
      <c r="B532" s="76"/>
      <c r="C532" s="76"/>
      <c r="D532" s="76"/>
      <c r="E532" s="76"/>
      <c r="F532" s="76"/>
      <c r="G532" s="76"/>
      <c r="H532" s="76"/>
      <c r="I532" s="76"/>
      <c r="J532" s="76"/>
      <c r="K532" s="76"/>
      <c r="L532" s="76"/>
      <c r="M532" s="76"/>
      <c r="N532" s="76"/>
      <c r="O532" s="76"/>
      <c r="P532" s="76"/>
      <c r="Q532" s="76"/>
      <c r="R532" s="76"/>
      <c r="S532" s="76"/>
      <c r="T532" s="76"/>
      <c r="U532" s="76"/>
      <c r="V532" s="76"/>
      <c r="W532" s="76"/>
      <c r="X532" s="76"/>
      <c r="Y532" s="76"/>
      <c r="Z532" s="76"/>
      <c r="AA532" s="76"/>
      <c r="AB532" s="76"/>
      <c r="AC532" s="76"/>
    </row>
    <row r="533" spans="1:29">
      <c r="A533" s="76"/>
      <c r="B533" s="76"/>
      <c r="C533" s="76"/>
      <c r="D533" s="76"/>
      <c r="E533" s="76"/>
      <c r="F533" s="76"/>
      <c r="G533" s="76"/>
      <c r="H533" s="76"/>
      <c r="I533" s="76"/>
      <c r="J533" s="76"/>
      <c r="K533" s="76"/>
      <c r="L533" s="76"/>
      <c r="M533" s="76"/>
      <c r="N533" s="76"/>
      <c r="O533" s="76"/>
      <c r="P533" s="76"/>
      <c r="Q533" s="76"/>
      <c r="R533" s="76"/>
      <c r="S533" s="76"/>
      <c r="T533" s="76"/>
      <c r="U533" s="76"/>
      <c r="V533" s="76"/>
      <c r="W533" s="76"/>
      <c r="X533" s="76"/>
      <c r="Y533" s="76"/>
      <c r="Z533" s="76"/>
      <c r="AA533" s="76"/>
      <c r="AB533" s="76"/>
      <c r="AC533" s="76"/>
    </row>
    <row r="534" spans="1:29">
      <c r="A534" s="76"/>
      <c r="B534" s="76"/>
      <c r="C534" s="76"/>
      <c r="D534" s="76"/>
      <c r="E534" s="76"/>
      <c r="F534" s="76"/>
      <c r="G534" s="76"/>
      <c r="H534" s="76"/>
      <c r="I534" s="76"/>
      <c r="J534" s="76"/>
      <c r="K534" s="76"/>
      <c r="L534" s="76"/>
      <c r="M534" s="76"/>
      <c r="N534" s="76"/>
      <c r="O534" s="76"/>
      <c r="P534" s="76"/>
      <c r="Q534" s="76"/>
      <c r="R534" s="76"/>
      <c r="S534" s="76"/>
      <c r="T534" s="76"/>
      <c r="U534" s="76"/>
      <c r="V534" s="76"/>
      <c r="W534" s="76"/>
      <c r="X534" s="76"/>
      <c r="Y534" s="76"/>
      <c r="Z534" s="76"/>
      <c r="AA534" s="76"/>
      <c r="AB534" s="76"/>
      <c r="AC534" s="76"/>
    </row>
    <row r="535" spans="1:29">
      <c r="A535" s="76"/>
      <c r="B535" s="76"/>
      <c r="C535" s="76"/>
      <c r="D535" s="76"/>
      <c r="E535" s="76"/>
      <c r="F535" s="76"/>
      <c r="G535" s="76"/>
      <c r="H535" s="76"/>
      <c r="I535" s="76"/>
      <c r="J535" s="76"/>
      <c r="K535" s="76"/>
      <c r="L535" s="76"/>
      <c r="M535" s="76"/>
      <c r="N535" s="76"/>
      <c r="O535" s="76"/>
      <c r="P535" s="76"/>
      <c r="Q535" s="76"/>
      <c r="R535" s="76"/>
      <c r="S535" s="76"/>
      <c r="T535" s="76"/>
      <c r="U535" s="76"/>
      <c r="V535" s="76"/>
      <c r="W535" s="76"/>
      <c r="X535" s="76"/>
      <c r="Y535" s="76"/>
      <c r="Z535" s="76"/>
      <c r="AA535" s="76"/>
      <c r="AB535" s="76"/>
      <c r="AC535" s="76"/>
    </row>
    <row r="536" spans="1:29">
      <c r="A536" s="76"/>
      <c r="B536" s="76"/>
      <c r="C536" s="76"/>
      <c r="D536" s="76"/>
      <c r="E536" s="76"/>
      <c r="F536" s="76"/>
      <c r="G536" s="76"/>
      <c r="H536" s="76"/>
      <c r="I536" s="76"/>
      <c r="J536" s="76"/>
      <c r="K536" s="76"/>
      <c r="L536" s="76"/>
      <c r="M536" s="76"/>
      <c r="N536" s="76"/>
      <c r="O536" s="76"/>
      <c r="P536" s="76"/>
      <c r="Q536" s="76"/>
      <c r="R536" s="76"/>
      <c r="S536" s="76"/>
      <c r="T536" s="76"/>
      <c r="U536" s="76"/>
      <c r="V536" s="76"/>
      <c r="W536" s="76"/>
      <c r="X536" s="76"/>
      <c r="Y536" s="76"/>
      <c r="Z536" s="76"/>
      <c r="AA536" s="76"/>
      <c r="AB536" s="76"/>
      <c r="AC536" s="76"/>
    </row>
    <row r="537" spans="1:29">
      <c r="A537" s="76"/>
      <c r="B537" s="76"/>
      <c r="C537" s="76"/>
      <c r="D537" s="76"/>
      <c r="E537" s="76"/>
      <c r="F537" s="76"/>
      <c r="G537" s="76"/>
      <c r="H537" s="76"/>
      <c r="I537" s="76"/>
      <c r="J537" s="76"/>
      <c r="K537" s="76"/>
      <c r="L537" s="76"/>
      <c r="M537" s="76"/>
      <c r="N537" s="76"/>
      <c r="O537" s="76"/>
      <c r="P537" s="76"/>
      <c r="Q537" s="76"/>
      <c r="R537" s="76"/>
      <c r="S537" s="76"/>
      <c r="T537" s="76"/>
      <c r="U537" s="76"/>
      <c r="V537" s="76"/>
      <c r="W537" s="76"/>
      <c r="X537" s="76"/>
      <c r="Y537" s="76"/>
      <c r="Z537" s="76"/>
      <c r="AA537" s="76"/>
      <c r="AB537" s="76"/>
      <c r="AC537" s="76"/>
    </row>
    <row r="538" spans="1:29">
      <c r="A538" s="76"/>
      <c r="B538" s="76"/>
      <c r="C538" s="76"/>
      <c r="D538" s="76"/>
      <c r="E538" s="76"/>
      <c r="F538" s="76"/>
      <c r="G538" s="76"/>
      <c r="H538" s="76"/>
      <c r="I538" s="76"/>
      <c r="J538" s="76"/>
      <c r="K538" s="76"/>
      <c r="L538" s="76"/>
      <c r="M538" s="76"/>
      <c r="N538" s="76"/>
      <c r="O538" s="76"/>
      <c r="P538" s="76"/>
      <c r="Q538" s="76"/>
      <c r="R538" s="76"/>
      <c r="S538" s="76"/>
      <c r="T538" s="76"/>
      <c r="U538" s="76"/>
      <c r="V538" s="76"/>
      <c r="W538" s="76"/>
      <c r="X538" s="76"/>
      <c r="Y538" s="76"/>
      <c r="Z538" s="76"/>
      <c r="AA538" s="76"/>
      <c r="AB538" s="76"/>
      <c r="AC538" s="76"/>
    </row>
    <row r="539" spans="1:29">
      <c r="A539" s="76"/>
      <c r="B539" s="76"/>
      <c r="C539" s="76"/>
      <c r="D539" s="76"/>
      <c r="E539" s="76"/>
      <c r="F539" s="76"/>
      <c r="G539" s="76"/>
      <c r="H539" s="76"/>
      <c r="I539" s="76"/>
      <c r="J539" s="76"/>
      <c r="K539" s="76"/>
      <c r="L539" s="76"/>
      <c r="M539" s="76"/>
      <c r="N539" s="76"/>
      <c r="O539" s="76"/>
      <c r="P539" s="76"/>
      <c r="Q539" s="76"/>
      <c r="R539" s="76"/>
      <c r="S539" s="76"/>
      <c r="T539" s="76"/>
      <c r="U539" s="76"/>
      <c r="V539" s="76"/>
      <c r="W539" s="76"/>
      <c r="X539" s="76"/>
      <c r="Y539" s="76"/>
      <c r="Z539" s="76"/>
      <c r="AA539" s="76"/>
      <c r="AB539" s="76"/>
      <c r="AC539" s="76"/>
    </row>
    <row r="540" spans="1:29">
      <c r="A540" s="76"/>
      <c r="B540" s="76"/>
      <c r="C540" s="76"/>
      <c r="D540" s="76"/>
      <c r="E540" s="76"/>
      <c r="F540" s="76"/>
      <c r="G540" s="76"/>
      <c r="H540" s="76"/>
      <c r="I540" s="76"/>
      <c r="J540" s="76"/>
      <c r="K540" s="76"/>
      <c r="L540" s="76"/>
      <c r="M540" s="76"/>
      <c r="N540" s="76"/>
      <c r="O540" s="76"/>
      <c r="P540" s="76"/>
      <c r="Q540" s="76"/>
      <c r="R540" s="76"/>
      <c r="S540" s="76"/>
      <c r="T540" s="76"/>
      <c r="U540" s="76"/>
      <c r="V540" s="76"/>
      <c r="W540" s="76"/>
      <c r="X540" s="76"/>
      <c r="Y540" s="76"/>
      <c r="Z540" s="76"/>
      <c r="AA540" s="76"/>
      <c r="AB540" s="76"/>
      <c r="AC540" s="76"/>
    </row>
    <row r="541" spans="1:29">
      <c r="A541" s="76"/>
      <c r="B541" s="76"/>
      <c r="C541" s="76"/>
      <c r="D541" s="76"/>
      <c r="E541" s="76"/>
      <c r="F541" s="76"/>
      <c r="G541" s="76"/>
      <c r="H541" s="76"/>
      <c r="I541" s="76"/>
      <c r="J541" s="76"/>
      <c r="K541" s="76"/>
      <c r="L541" s="76"/>
      <c r="M541" s="76"/>
      <c r="N541" s="76"/>
      <c r="O541" s="76"/>
      <c r="P541" s="76"/>
      <c r="Q541" s="76"/>
      <c r="R541" s="76"/>
      <c r="S541" s="76"/>
      <c r="T541" s="76"/>
      <c r="U541" s="76"/>
      <c r="V541" s="76"/>
      <c r="W541" s="76"/>
      <c r="X541" s="76"/>
      <c r="Y541" s="76"/>
      <c r="Z541" s="76"/>
      <c r="AA541" s="76"/>
      <c r="AB541" s="76"/>
      <c r="AC541" s="76"/>
    </row>
    <row r="542" spans="1:29">
      <c r="A542" s="76"/>
      <c r="B542" s="76"/>
      <c r="C542" s="76"/>
      <c r="D542" s="76"/>
      <c r="E542" s="76"/>
      <c r="F542" s="76"/>
      <c r="G542" s="76"/>
      <c r="H542" s="76"/>
      <c r="I542" s="76"/>
      <c r="J542" s="76"/>
      <c r="K542" s="76"/>
      <c r="L542" s="76"/>
      <c r="M542" s="76"/>
      <c r="N542" s="76"/>
      <c r="O542" s="76"/>
      <c r="P542" s="76"/>
      <c r="Q542" s="76"/>
      <c r="R542" s="76"/>
      <c r="S542" s="76"/>
      <c r="T542" s="76"/>
      <c r="U542" s="76"/>
      <c r="V542" s="76"/>
      <c r="W542" s="76"/>
      <c r="X542" s="76"/>
      <c r="Y542" s="76"/>
      <c r="Z542" s="76"/>
      <c r="AA542" s="76"/>
      <c r="AB542" s="76"/>
      <c r="AC542" s="76"/>
    </row>
    <row r="543" spans="1:29">
      <c r="A543" s="76"/>
      <c r="B543" s="76"/>
      <c r="C543" s="76"/>
      <c r="D543" s="76"/>
      <c r="E543" s="76"/>
      <c r="F543" s="76"/>
      <c r="G543" s="76"/>
      <c r="H543" s="76"/>
      <c r="I543" s="76"/>
      <c r="J543" s="76"/>
      <c r="K543" s="76"/>
      <c r="L543" s="76"/>
      <c r="M543" s="76"/>
      <c r="N543" s="76"/>
      <c r="O543" s="76"/>
      <c r="P543" s="76"/>
      <c r="Q543" s="76"/>
      <c r="R543" s="76"/>
      <c r="S543" s="76"/>
      <c r="T543" s="76"/>
      <c r="U543" s="76"/>
      <c r="V543" s="76"/>
      <c r="W543" s="76"/>
      <c r="X543" s="76"/>
      <c r="Y543" s="76"/>
      <c r="Z543" s="76"/>
      <c r="AA543" s="76"/>
      <c r="AB543" s="76"/>
      <c r="AC543" s="76"/>
    </row>
    <row r="544" spans="1:29">
      <c r="A544" s="76"/>
      <c r="B544" s="76"/>
      <c r="C544" s="76"/>
      <c r="D544" s="76"/>
      <c r="E544" s="76"/>
      <c r="F544" s="76"/>
      <c r="G544" s="76"/>
      <c r="H544" s="76"/>
      <c r="I544" s="76"/>
      <c r="J544" s="76"/>
      <c r="K544" s="76"/>
      <c r="L544" s="76"/>
      <c r="M544" s="76"/>
      <c r="N544" s="76"/>
      <c r="O544" s="76"/>
      <c r="P544" s="76"/>
      <c r="Q544" s="76"/>
      <c r="R544" s="76"/>
      <c r="S544" s="76"/>
      <c r="T544" s="76"/>
      <c r="U544" s="76"/>
      <c r="V544" s="76"/>
      <c r="W544" s="76"/>
      <c r="X544" s="76"/>
      <c r="Y544" s="76"/>
      <c r="Z544" s="76"/>
      <c r="AA544" s="76"/>
      <c r="AB544" s="76"/>
      <c r="AC544" s="76"/>
    </row>
    <row r="545" spans="1:29">
      <c r="A545" s="76"/>
      <c r="B545" s="76"/>
      <c r="C545" s="76"/>
      <c r="D545" s="76"/>
      <c r="E545" s="76"/>
      <c r="F545" s="76"/>
      <c r="G545" s="76"/>
      <c r="H545" s="76"/>
      <c r="I545" s="76"/>
      <c r="J545" s="76"/>
      <c r="K545" s="76"/>
      <c r="L545" s="76"/>
      <c r="M545" s="76"/>
      <c r="N545" s="76"/>
      <c r="O545" s="76"/>
      <c r="P545" s="76"/>
      <c r="Q545" s="76"/>
      <c r="R545" s="76"/>
      <c r="S545" s="76"/>
      <c r="T545" s="76"/>
      <c r="U545" s="76"/>
      <c r="V545" s="76"/>
      <c r="W545" s="76"/>
      <c r="X545" s="76"/>
      <c r="Y545" s="76"/>
      <c r="Z545" s="76"/>
      <c r="AA545" s="76"/>
      <c r="AB545" s="76"/>
      <c r="AC545" s="76"/>
    </row>
    <row r="546" spans="1:29">
      <c r="A546" s="76"/>
      <c r="B546" s="76"/>
      <c r="C546" s="76"/>
      <c r="D546" s="76"/>
      <c r="E546" s="76"/>
      <c r="F546" s="76"/>
      <c r="G546" s="76"/>
      <c r="H546" s="76"/>
      <c r="I546" s="76"/>
      <c r="J546" s="76"/>
      <c r="K546" s="76"/>
      <c r="L546" s="76"/>
      <c r="M546" s="76"/>
      <c r="N546" s="76"/>
      <c r="O546" s="76"/>
      <c r="P546" s="76"/>
      <c r="Q546" s="76"/>
      <c r="R546" s="76"/>
      <c r="S546" s="76"/>
      <c r="T546" s="76"/>
      <c r="U546" s="76"/>
      <c r="V546" s="76"/>
      <c r="W546" s="76"/>
      <c r="X546" s="76"/>
      <c r="Y546" s="76"/>
      <c r="Z546" s="76"/>
      <c r="AA546" s="76"/>
      <c r="AB546" s="76"/>
      <c r="AC546" s="76"/>
    </row>
    <row r="547" spans="1:29">
      <c r="A547" s="76"/>
      <c r="B547" s="76"/>
      <c r="C547" s="76"/>
      <c r="D547" s="76"/>
      <c r="E547" s="76"/>
      <c r="F547" s="76"/>
      <c r="G547" s="76"/>
      <c r="H547" s="76"/>
      <c r="I547" s="76"/>
      <c r="J547" s="76"/>
      <c r="K547" s="76"/>
      <c r="L547" s="76"/>
      <c r="M547" s="76"/>
      <c r="N547" s="76"/>
      <c r="O547" s="76"/>
      <c r="P547" s="76"/>
      <c r="Q547" s="76"/>
      <c r="R547" s="76"/>
      <c r="S547" s="76"/>
      <c r="T547" s="76"/>
      <c r="U547" s="76"/>
      <c r="V547" s="76"/>
      <c r="W547" s="76"/>
      <c r="X547" s="76"/>
      <c r="Y547" s="76"/>
      <c r="Z547" s="76"/>
      <c r="AA547" s="76"/>
      <c r="AB547" s="76"/>
      <c r="AC547" s="76"/>
    </row>
    <row r="548" spans="1:29">
      <c r="A548" s="76"/>
      <c r="B548" s="76"/>
      <c r="C548" s="76"/>
      <c r="D548" s="76"/>
      <c r="E548" s="76"/>
      <c r="F548" s="76"/>
      <c r="G548" s="76"/>
      <c r="H548" s="76"/>
      <c r="I548" s="76"/>
      <c r="J548" s="76"/>
      <c r="K548" s="76"/>
      <c r="L548" s="76"/>
      <c r="M548" s="76"/>
      <c r="N548" s="76"/>
      <c r="O548" s="76"/>
      <c r="P548" s="76"/>
      <c r="Q548" s="76"/>
      <c r="R548" s="76"/>
      <c r="S548" s="76"/>
      <c r="T548" s="76"/>
      <c r="U548" s="76"/>
      <c r="V548" s="76"/>
      <c r="W548" s="76"/>
      <c r="X548" s="76"/>
      <c r="Y548" s="76"/>
      <c r="Z548" s="76"/>
      <c r="AA548" s="76"/>
      <c r="AB548" s="76"/>
      <c r="AC548" s="76"/>
    </row>
    <row r="549" spans="1:29">
      <c r="A549" s="76"/>
      <c r="B549" s="76"/>
      <c r="C549" s="76"/>
      <c r="D549" s="76"/>
      <c r="E549" s="76"/>
      <c r="F549" s="76"/>
      <c r="G549" s="76"/>
      <c r="H549" s="76"/>
      <c r="I549" s="76"/>
      <c r="J549" s="76"/>
      <c r="K549" s="76"/>
      <c r="L549" s="76"/>
      <c r="M549" s="76"/>
      <c r="N549" s="76"/>
      <c r="O549" s="76"/>
      <c r="P549" s="76"/>
      <c r="Q549" s="76"/>
      <c r="R549" s="76"/>
      <c r="S549" s="76"/>
      <c r="T549" s="76"/>
      <c r="U549" s="76"/>
      <c r="V549" s="76"/>
      <c r="W549" s="76"/>
      <c r="X549" s="76"/>
      <c r="Y549" s="76"/>
      <c r="Z549" s="76"/>
      <c r="AA549" s="76"/>
      <c r="AB549" s="76"/>
      <c r="AC549" s="76"/>
    </row>
    <row r="550" spans="1:29">
      <c r="A550" s="76"/>
      <c r="B550" s="76"/>
      <c r="C550" s="76"/>
      <c r="D550" s="76"/>
      <c r="E550" s="76"/>
      <c r="F550" s="76"/>
      <c r="G550" s="76"/>
      <c r="H550" s="76"/>
      <c r="I550" s="76"/>
      <c r="J550" s="76"/>
      <c r="K550" s="76"/>
      <c r="L550" s="76"/>
      <c r="M550" s="76"/>
      <c r="N550" s="76"/>
      <c r="O550" s="76"/>
      <c r="P550" s="76"/>
      <c r="Q550" s="76"/>
      <c r="R550" s="76"/>
      <c r="S550" s="76"/>
      <c r="T550" s="76"/>
      <c r="U550" s="76"/>
      <c r="V550" s="76"/>
      <c r="W550" s="76"/>
      <c r="X550" s="76"/>
      <c r="Y550" s="76"/>
      <c r="Z550" s="76"/>
      <c r="AA550" s="76"/>
      <c r="AB550" s="76"/>
      <c r="AC550" s="76"/>
    </row>
    <row r="551" spans="1:29">
      <c r="A551" s="76"/>
      <c r="B551" s="76"/>
      <c r="C551" s="76"/>
      <c r="D551" s="76"/>
      <c r="E551" s="76"/>
      <c r="F551" s="76"/>
      <c r="G551" s="76"/>
      <c r="H551" s="76"/>
      <c r="I551" s="76"/>
      <c r="J551" s="76"/>
      <c r="K551" s="76"/>
      <c r="L551" s="76"/>
      <c r="M551" s="76"/>
      <c r="N551" s="76"/>
      <c r="O551" s="76"/>
      <c r="P551" s="76"/>
      <c r="Q551" s="76"/>
      <c r="R551" s="76"/>
      <c r="S551" s="76"/>
      <c r="T551" s="76"/>
      <c r="U551" s="76"/>
      <c r="V551" s="76"/>
      <c r="W551" s="76"/>
      <c r="X551" s="76"/>
      <c r="Y551" s="76"/>
      <c r="Z551" s="76"/>
      <c r="AA551" s="76"/>
      <c r="AB551" s="76"/>
      <c r="AC551" s="76"/>
    </row>
    <row r="552" spans="1:29">
      <c r="A552" s="76"/>
      <c r="B552" s="76"/>
      <c r="C552" s="76"/>
      <c r="D552" s="76"/>
      <c r="E552" s="76"/>
      <c r="F552" s="76"/>
      <c r="G552" s="76"/>
      <c r="H552" s="76"/>
      <c r="I552" s="76"/>
      <c r="J552" s="76"/>
      <c r="K552" s="76"/>
      <c r="L552" s="76"/>
      <c r="M552" s="76"/>
      <c r="N552" s="76"/>
      <c r="O552" s="76"/>
      <c r="P552" s="76"/>
      <c r="Q552" s="76"/>
      <c r="R552" s="76"/>
      <c r="S552" s="76"/>
      <c r="T552" s="76"/>
      <c r="U552" s="76"/>
      <c r="V552" s="76"/>
      <c r="W552" s="76"/>
      <c r="X552" s="76"/>
      <c r="Y552" s="76"/>
      <c r="Z552" s="76"/>
      <c r="AA552" s="76"/>
      <c r="AB552" s="76"/>
      <c r="AC552" s="76"/>
    </row>
    <row r="553" spans="1:29">
      <c r="A553" s="76"/>
      <c r="B553" s="76"/>
      <c r="C553" s="76"/>
      <c r="D553" s="76"/>
      <c r="E553" s="76"/>
      <c r="F553" s="76"/>
      <c r="G553" s="76"/>
      <c r="H553" s="76"/>
      <c r="I553" s="76"/>
      <c r="J553" s="76"/>
      <c r="K553" s="76"/>
      <c r="L553" s="76"/>
      <c r="M553" s="76"/>
      <c r="N553" s="76"/>
      <c r="O553" s="76"/>
      <c r="P553" s="76"/>
      <c r="Q553" s="76"/>
      <c r="R553" s="76"/>
      <c r="S553" s="76"/>
      <c r="T553" s="76"/>
      <c r="U553" s="76"/>
      <c r="V553" s="76"/>
      <c r="W553" s="76"/>
      <c r="X553" s="76"/>
      <c r="Y553" s="76"/>
      <c r="Z553" s="76"/>
      <c r="AA553" s="76"/>
      <c r="AB553" s="76"/>
      <c r="AC553" s="76"/>
    </row>
    <row r="554" spans="1:29">
      <c r="A554" s="76"/>
      <c r="B554" s="76"/>
      <c r="C554" s="76"/>
      <c r="D554" s="76"/>
      <c r="E554" s="76"/>
      <c r="F554" s="76"/>
      <c r="G554" s="76"/>
      <c r="H554" s="76"/>
      <c r="I554" s="76"/>
      <c r="J554" s="76"/>
      <c r="K554" s="76"/>
      <c r="L554" s="76"/>
      <c r="M554" s="76"/>
      <c r="N554" s="76"/>
      <c r="O554" s="76"/>
      <c r="P554" s="76"/>
      <c r="Q554" s="76"/>
      <c r="R554" s="76"/>
      <c r="S554" s="76"/>
      <c r="T554" s="76"/>
      <c r="U554" s="76"/>
      <c r="V554" s="76"/>
      <c r="W554" s="76"/>
      <c r="X554" s="76"/>
      <c r="Y554" s="76"/>
      <c r="Z554" s="76"/>
      <c r="AA554" s="76"/>
      <c r="AB554" s="76"/>
      <c r="AC554" s="76"/>
    </row>
    <row r="555" spans="1:29">
      <c r="A555" s="76"/>
      <c r="B555" s="76"/>
      <c r="C555" s="76"/>
      <c r="D555" s="76"/>
      <c r="E555" s="76"/>
      <c r="F555" s="76"/>
      <c r="G555" s="76"/>
      <c r="H555" s="76"/>
      <c r="I555" s="76"/>
      <c r="J555" s="76"/>
      <c r="K555" s="76"/>
      <c r="L555" s="76"/>
      <c r="M555" s="76"/>
      <c r="N555" s="76"/>
      <c r="O555" s="76"/>
      <c r="P555" s="76"/>
      <c r="Q555" s="76"/>
      <c r="R555" s="76"/>
      <c r="S555" s="76"/>
      <c r="T555" s="76"/>
      <c r="U555" s="76"/>
      <c r="V555" s="76"/>
      <c r="W555" s="76"/>
      <c r="X555" s="76"/>
      <c r="Y555" s="76"/>
      <c r="Z555" s="76"/>
      <c r="AA555" s="76"/>
      <c r="AB555" s="76"/>
      <c r="AC555" s="76"/>
    </row>
    <row r="556" spans="1:29">
      <c r="A556" s="76"/>
      <c r="B556" s="76"/>
      <c r="C556" s="76"/>
      <c r="D556" s="76"/>
      <c r="E556" s="76"/>
      <c r="F556" s="76"/>
      <c r="G556" s="76"/>
      <c r="H556" s="76"/>
      <c r="I556" s="76"/>
      <c r="J556" s="76"/>
      <c r="K556" s="76"/>
      <c r="L556" s="76"/>
      <c r="M556" s="76"/>
      <c r="N556" s="76"/>
      <c r="O556" s="76"/>
      <c r="P556" s="76"/>
      <c r="Q556" s="76"/>
      <c r="R556" s="76"/>
      <c r="S556" s="76"/>
      <c r="T556" s="76"/>
      <c r="U556" s="76"/>
      <c r="V556" s="76"/>
      <c r="W556" s="76"/>
      <c r="X556" s="76"/>
      <c r="Y556" s="76"/>
      <c r="Z556" s="76"/>
      <c r="AA556" s="76"/>
      <c r="AB556" s="76"/>
      <c r="AC556" s="76"/>
    </row>
    <row r="557" spans="1:29">
      <c r="A557" s="76"/>
      <c r="B557" s="76"/>
      <c r="C557" s="76"/>
      <c r="D557" s="76"/>
      <c r="E557" s="76"/>
      <c r="F557" s="76"/>
      <c r="G557" s="76"/>
      <c r="H557" s="76"/>
      <c r="I557" s="76"/>
      <c r="J557" s="76"/>
      <c r="K557" s="76"/>
      <c r="L557" s="76"/>
      <c r="M557" s="76"/>
      <c r="N557" s="76"/>
      <c r="O557" s="76"/>
      <c r="P557" s="76"/>
      <c r="Q557" s="76"/>
      <c r="R557" s="76"/>
      <c r="S557" s="76"/>
      <c r="T557" s="76"/>
      <c r="U557" s="76"/>
      <c r="V557" s="76"/>
      <c r="W557" s="76"/>
      <c r="X557" s="76"/>
      <c r="Y557" s="76"/>
      <c r="Z557" s="76"/>
      <c r="AA557" s="76"/>
      <c r="AB557" s="76"/>
      <c r="AC557" s="76"/>
    </row>
    <row r="558" spans="1:29">
      <c r="A558" s="76"/>
      <c r="B558" s="76"/>
      <c r="C558" s="76"/>
      <c r="D558" s="76"/>
      <c r="E558" s="76"/>
      <c r="F558" s="76"/>
      <c r="G558" s="76"/>
      <c r="H558" s="76"/>
      <c r="I558" s="76"/>
      <c r="J558" s="76"/>
      <c r="K558" s="76"/>
      <c r="L558" s="76"/>
      <c r="M558" s="76"/>
      <c r="N558" s="76"/>
      <c r="O558" s="76"/>
      <c r="P558" s="76"/>
      <c r="Q558" s="76"/>
      <c r="R558" s="76"/>
      <c r="S558" s="76"/>
      <c r="T558" s="76"/>
      <c r="U558" s="76"/>
      <c r="V558" s="76"/>
      <c r="W558" s="76"/>
      <c r="X558" s="76"/>
      <c r="Y558" s="76"/>
      <c r="Z558" s="76"/>
      <c r="AA558" s="76"/>
      <c r="AB558" s="76"/>
      <c r="AC558" s="76"/>
    </row>
    <row r="559" spans="1:29">
      <c r="A559" s="76"/>
      <c r="B559" s="76"/>
      <c r="C559" s="76"/>
      <c r="D559" s="76"/>
      <c r="E559" s="76"/>
      <c r="F559" s="76"/>
      <c r="G559" s="76"/>
      <c r="H559" s="76"/>
      <c r="I559" s="76"/>
      <c r="J559" s="76"/>
      <c r="K559" s="76"/>
      <c r="L559" s="76"/>
      <c r="M559" s="76"/>
      <c r="N559" s="76"/>
      <c r="O559" s="76"/>
      <c r="P559" s="76"/>
      <c r="Q559" s="76"/>
      <c r="R559" s="76"/>
      <c r="S559" s="76"/>
      <c r="T559" s="76"/>
      <c r="U559" s="76"/>
      <c r="V559" s="76"/>
      <c r="W559" s="76"/>
      <c r="X559" s="76"/>
      <c r="Y559" s="76"/>
      <c r="Z559" s="76"/>
      <c r="AA559" s="76"/>
      <c r="AB559" s="76"/>
      <c r="AC559" s="76"/>
    </row>
    <row r="560" spans="1:29">
      <c r="A560" s="76"/>
      <c r="B560" s="76"/>
      <c r="C560" s="76"/>
      <c r="D560" s="76"/>
      <c r="E560" s="76"/>
      <c r="F560" s="76"/>
      <c r="G560" s="76"/>
      <c r="H560" s="76"/>
      <c r="I560" s="76"/>
      <c r="J560" s="76"/>
      <c r="K560" s="76"/>
      <c r="L560" s="76"/>
      <c r="M560" s="76"/>
      <c r="N560" s="76"/>
      <c r="O560" s="76"/>
      <c r="P560" s="76"/>
      <c r="Q560" s="76"/>
      <c r="R560" s="76"/>
      <c r="S560" s="76"/>
      <c r="T560" s="76"/>
      <c r="U560" s="76"/>
      <c r="V560" s="76"/>
      <c r="W560" s="76"/>
      <c r="X560" s="76"/>
      <c r="Y560" s="76"/>
      <c r="Z560" s="76"/>
      <c r="AA560" s="76"/>
      <c r="AB560" s="76"/>
      <c r="AC560" s="76"/>
    </row>
    <row r="561" spans="1:29">
      <c r="A561" s="76"/>
      <c r="B561" s="76"/>
      <c r="C561" s="76"/>
      <c r="D561" s="76"/>
      <c r="E561" s="76"/>
      <c r="F561" s="76"/>
      <c r="G561" s="76"/>
      <c r="H561" s="76"/>
      <c r="I561" s="76"/>
      <c r="J561" s="76"/>
      <c r="K561" s="76"/>
      <c r="L561" s="76"/>
      <c r="M561" s="76"/>
      <c r="N561" s="76"/>
      <c r="O561" s="76"/>
      <c r="P561" s="76"/>
      <c r="Q561" s="76"/>
      <c r="R561" s="76"/>
      <c r="S561" s="76"/>
      <c r="T561" s="76"/>
      <c r="U561" s="76"/>
      <c r="V561" s="76"/>
      <c r="W561" s="76"/>
      <c r="X561" s="76"/>
      <c r="Y561" s="76"/>
      <c r="Z561" s="76"/>
      <c r="AA561" s="76"/>
      <c r="AB561" s="76"/>
      <c r="AC561" s="76"/>
    </row>
    <row r="562" spans="1:29">
      <c r="A562" s="76"/>
      <c r="B562" s="76"/>
      <c r="C562" s="76"/>
      <c r="D562" s="76"/>
      <c r="E562" s="76"/>
      <c r="F562" s="76"/>
      <c r="G562" s="76"/>
      <c r="H562" s="76"/>
      <c r="I562" s="76"/>
      <c r="J562" s="76"/>
      <c r="K562" s="76"/>
      <c r="L562" s="76"/>
      <c r="M562" s="76"/>
      <c r="N562" s="76"/>
      <c r="O562" s="76"/>
      <c r="P562" s="76"/>
      <c r="Q562" s="76"/>
      <c r="R562" s="76"/>
      <c r="S562" s="76"/>
      <c r="T562" s="76"/>
      <c r="U562" s="76"/>
      <c r="V562" s="76"/>
      <c r="W562" s="76"/>
      <c r="X562" s="76"/>
      <c r="Y562" s="76"/>
      <c r="Z562" s="76"/>
      <c r="AA562" s="76"/>
      <c r="AB562" s="76"/>
      <c r="AC562" s="76"/>
    </row>
    <row r="563" spans="1:29">
      <c r="A563" s="76"/>
      <c r="B563" s="76"/>
      <c r="C563" s="76"/>
      <c r="D563" s="76"/>
      <c r="E563" s="76"/>
      <c r="F563" s="76"/>
      <c r="G563" s="76"/>
      <c r="H563" s="76"/>
      <c r="I563" s="76"/>
      <c r="J563" s="76"/>
      <c r="K563" s="76"/>
      <c r="L563" s="76"/>
      <c r="M563" s="76"/>
      <c r="N563" s="76"/>
      <c r="O563" s="76"/>
      <c r="P563" s="76"/>
      <c r="Q563" s="76"/>
      <c r="R563" s="76"/>
      <c r="S563" s="76"/>
      <c r="T563" s="76"/>
      <c r="U563" s="76"/>
      <c r="V563" s="76"/>
      <c r="W563" s="76"/>
      <c r="X563" s="76"/>
      <c r="Y563" s="76"/>
      <c r="Z563" s="76"/>
      <c r="AA563" s="76"/>
      <c r="AB563" s="76"/>
      <c r="AC563" s="76"/>
    </row>
    <row r="564" spans="1:29">
      <c r="A564" s="76"/>
      <c r="B564" s="76"/>
      <c r="C564" s="76"/>
      <c r="D564" s="76"/>
      <c r="E564" s="76"/>
      <c r="F564" s="76"/>
      <c r="G564" s="76"/>
      <c r="H564" s="76"/>
      <c r="I564" s="76"/>
      <c r="J564" s="76"/>
      <c r="K564" s="76"/>
      <c r="L564" s="76"/>
      <c r="M564" s="76"/>
      <c r="N564" s="76"/>
      <c r="O564" s="76"/>
      <c r="P564" s="76"/>
      <c r="Q564" s="76"/>
      <c r="R564" s="76"/>
      <c r="S564" s="76"/>
      <c r="T564" s="76"/>
      <c r="U564" s="76"/>
      <c r="V564" s="76"/>
      <c r="W564" s="76"/>
      <c r="X564" s="76"/>
      <c r="Y564" s="76"/>
      <c r="Z564" s="76"/>
      <c r="AA564" s="76"/>
      <c r="AB564" s="76"/>
      <c r="AC564" s="76"/>
    </row>
    <row r="565" spans="1:29">
      <c r="A565" s="76"/>
      <c r="B565" s="76"/>
      <c r="C565" s="76"/>
      <c r="D565" s="76"/>
      <c r="E565" s="76"/>
      <c r="F565" s="76"/>
      <c r="G565" s="76"/>
      <c r="H565" s="76"/>
      <c r="I565" s="76"/>
      <c r="J565" s="76"/>
      <c r="K565" s="76"/>
      <c r="L565" s="76"/>
      <c r="M565" s="76"/>
      <c r="N565" s="76"/>
      <c r="O565" s="76"/>
      <c r="P565" s="76"/>
      <c r="Q565" s="76"/>
      <c r="R565" s="76"/>
      <c r="S565" s="76"/>
      <c r="T565" s="76"/>
      <c r="U565" s="76"/>
      <c r="V565" s="76"/>
      <c r="W565" s="76"/>
      <c r="X565" s="76"/>
      <c r="Y565" s="76"/>
      <c r="Z565" s="76"/>
      <c r="AA565" s="76"/>
      <c r="AB565" s="76"/>
      <c r="AC565" s="76"/>
    </row>
    <row r="566" spans="1:29">
      <c r="A566" s="76"/>
      <c r="B566" s="76"/>
      <c r="C566" s="76"/>
      <c r="D566" s="76"/>
      <c r="E566" s="76"/>
      <c r="F566" s="76"/>
      <c r="G566" s="76"/>
      <c r="H566" s="76"/>
      <c r="I566" s="76"/>
      <c r="J566" s="76"/>
      <c r="K566" s="76"/>
      <c r="L566" s="76"/>
      <c r="M566" s="76"/>
      <c r="N566" s="76"/>
      <c r="O566" s="76"/>
      <c r="P566" s="76"/>
      <c r="Q566" s="76"/>
      <c r="R566" s="76"/>
      <c r="S566" s="76"/>
      <c r="T566" s="76"/>
      <c r="U566" s="76"/>
      <c r="V566" s="76"/>
      <c r="W566" s="76"/>
      <c r="X566" s="76"/>
      <c r="Y566" s="76"/>
      <c r="Z566" s="76"/>
      <c r="AA566" s="76"/>
      <c r="AB566" s="76"/>
      <c r="AC566" s="76"/>
    </row>
    <row r="567" spans="1:29">
      <c r="A567" s="76"/>
      <c r="B567" s="76"/>
      <c r="C567" s="76"/>
      <c r="D567" s="76"/>
      <c r="E567" s="76"/>
      <c r="F567" s="76"/>
      <c r="G567" s="76"/>
      <c r="H567" s="76"/>
      <c r="I567" s="76"/>
      <c r="J567" s="76"/>
      <c r="K567" s="76"/>
      <c r="L567" s="76"/>
      <c r="M567" s="76"/>
      <c r="N567" s="76"/>
      <c r="O567" s="76"/>
      <c r="P567" s="76"/>
      <c r="Q567" s="76"/>
      <c r="R567" s="76"/>
      <c r="S567" s="76"/>
      <c r="T567" s="76"/>
      <c r="U567" s="76"/>
      <c r="V567" s="76"/>
      <c r="W567" s="76"/>
      <c r="X567" s="76"/>
      <c r="Y567" s="76"/>
      <c r="Z567" s="76"/>
      <c r="AA567" s="76"/>
      <c r="AB567" s="76"/>
      <c r="AC567" s="76"/>
    </row>
    <row r="568" spans="1:29">
      <c r="A568" s="76"/>
      <c r="B568" s="76"/>
      <c r="C568" s="76"/>
      <c r="D568" s="76"/>
      <c r="E568" s="76"/>
      <c r="F568" s="76"/>
      <c r="G568" s="76"/>
      <c r="H568" s="76"/>
      <c r="I568" s="76"/>
      <c r="J568" s="76"/>
      <c r="K568" s="76"/>
      <c r="L568" s="76"/>
      <c r="M568" s="76"/>
      <c r="N568" s="76"/>
      <c r="O568" s="76"/>
      <c r="P568" s="76"/>
      <c r="Q568" s="76"/>
      <c r="R568" s="76"/>
      <c r="S568" s="76"/>
      <c r="T568" s="76"/>
      <c r="U568" s="76"/>
      <c r="V568" s="76"/>
      <c r="W568" s="76"/>
      <c r="X568" s="76"/>
      <c r="Y568" s="76"/>
      <c r="Z568" s="76"/>
      <c r="AA568" s="76"/>
      <c r="AB568" s="76"/>
      <c r="AC568" s="76"/>
    </row>
    <row r="569" spans="1:29">
      <c r="A569" s="76"/>
      <c r="B569" s="76"/>
      <c r="C569" s="76"/>
      <c r="D569" s="76"/>
      <c r="E569" s="76"/>
      <c r="F569" s="76"/>
      <c r="G569" s="76"/>
      <c r="H569" s="76"/>
      <c r="I569" s="76"/>
      <c r="J569" s="76"/>
      <c r="K569" s="76"/>
      <c r="L569" s="76"/>
      <c r="M569" s="76"/>
      <c r="N569" s="76"/>
      <c r="O569" s="76"/>
      <c r="P569" s="76"/>
      <c r="Q569" s="76"/>
      <c r="R569" s="76"/>
      <c r="S569" s="76"/>
      <c r="T569" s="76"/>
      <c r="U569" s="76"/>
      <c r="V569" s="76"/>
      <c r="W569" s="76"/>
      <c r="X569" s="76"/>
      <c r="Y569" s="76"/>
      <c r="Z569" s="76"/>
      <c r="AA569" s="76"/>
      <c r="AB569" s="76"/>
      <c r="AC569" s="76"/>
    </row>
    <row r="570" spans="1:29">
      <c r="A570" s="76"/>
      <c r="B570" s="76"/>
      <c r="C570" s="76"/>
      <c r="D570" s="76"/>
      <c r="E570" s="76"/>
      <c r="F570" s="76"/>
      <c r="G570" s="76"/>
      <c r="H570" s="76"/>
      <c r="I570" s="76"/>
      <c r="J570" s="76"/>
      <c r="K570" s="76"/>
      <c r="L570" s="76"/>
      <c r="M570" s="76"/>
      <c r="N570" s="76"/>
      <c r="O570" s="76"/>
      <c r="P570" s="76"/>
      <c r="Q570" s="76"/>
      <c r="R570" s="76"/>
      <c r="S570" s="76"/>
      <c r="T570" s="76"/>
      <c r="U570" s="76"/>
      <c r="V570" s="76"/>
      <c r="W570" s="76"/>
      <c r="X570" s="76"/>
      <c r="Y570" s="76"/>
      <c r="Z570" s="76"/>
      <c r="AA570" s="76"/>
      <c r="AB570" s="76"/>
      <c r="AC570" s="76"/>
    </row>
    <row r="571" spans="1:29">
      <c r="A571" s="76"/>
      <c r="B571" s="76"/>
      <c r="C571" s="76"/>
      <c r="D571" s="76"/>
      <c r="E571" s="76"/>
      <c r="F571" s="76"/>
      <c r="G571" s="76"/>
      <c r="H571" s="76"/>
      <c r="I571" s="76"/>
      <c r="J571" s="76"/>
      <c r="K571" s="76"/>
      <c r="L571" s="76"/>
      <c r="M571" s="76"/>
      <c r="N571" s="76"/>
      <c r="O571" s="76"/>
      <c r="P571" s="76"/>
      <c r="Q571" s="76"/>
      <c r="R571" s="76"/>
      <c r="S571" s="76"/>
      <c r="T571" s="76"/>
      <c r="U571" s="76"/>
      <c r="V571" s="76"/>
      <c r="W571" s="76"/>
      <c r="X571" s="76"/>
      <c r="Y571" s="76"/>
      <c r="Z571" s="76"/>
      <c r="AA571" s="76"/>
      <c r="AB571" s="76"/>
      <c r="AC571" s="76"/>
    </row>
    <row r="572" spans="1:29">
      <c r="A572" s="76"/>
      <c r="B572" s="76"/>
      <c r="C572" s="76"/>
      <c r="D572" s="76"/>
      <c r="E572" s="76"/>
      <c r="F572" s="76"/>
      <c r="G572" s="76"/>
      <c r="H572" s="76"/>
      <c r="I572" s="76"/>
      <c r="J572" s="76"/>
      <c r="K572" s="76"/>
      <c r="L572" s="76"/>
      <c r="M572" s="76"/>
      <c r="N572" s="76"/>
      <c r="O572" s="76"/>
      <c r="P572" s="76"/>
      <c r="Q572" s="76"/>
      <c r="R572" s="76"/>
      <c r="S572" s="76"/>
      <c r="T572" s="76"/>
      <c r="U572" s="76"/>
      <c r="V572" s="76"/>
      <c r="W572" s="76"/>
      <c r="X572" s="76"/>
      <c r="Y572" s="76"/>
      <c r="Z572" s="76"/>
      <c r="AA572" s="76"/>
      <c r="AB572" s="76"/>
      <c r="AC572" s="76"/>
    </row>
    <row r="573" spans="1:29">
      <c r="A573" s="76"/>
      <c r="B573" s="76"/>
      <c r="C573" s="76"/>
      <c r="D573" s="76"/>
      <c r="E573" s="76"/>
      <c r="F573" s="76"/>
      <c r="G573" s="76"/>
      <c r="H573" s="76"/>
      <c r="I573" s="76"/>
      <c r="J573" s="76"/>
      <c r="K573" s="76"/>
      <c r="L573" s="76"/>
      <c r="M573" s="76"/>
      <c r="N573" s="76"/>
      <c r="O573" s="76"/>
      <c r="P573" s="76"/>
      <c r="Q573" s="76"/>
      <c r="R573" s="76"/>
      <c r="S573" s="76"/>
      <c r="T573" s="76"/>
      <c r="U573" s="76"/>
      <c r="V573" s="76"/>
      <c r="W573" s="76"/>
      <c r="X573" s="76"/>
      <c r="Y573" s="76"/>
      <c r="Z573" s="76"/>
      <c r="AA573" s="76"/>
      <c r="AB573" s="76"/>
      <c r="AC573" s="76"/>
    </row>
    <row r="574" spans="1:29">
      <c r="A574" s="76"/>
      <c r="B574" s="76"/>
      <c r="C574" s="76"/>
      <c r="D574" s="76"/>
      <c r="E574" s="76"/>
      <c r="F574" s="76"/>
      <c r="G574" s="76"/>
      <c r="H574" s="76"/>
      <c r="I574" s="76"/>
      <c r="J574" s="76"/>
      <c r="K574" s="76"/>
      <c r="L574" s="76"/>
      <c r="M574" s="76"/>
      <c r="N574" s="76"/>
      <c r="O574" s="76"/>
      <c r="P574" s="76"/>
      <c r="Q574" s="76"/>
      <c r="R574" s="76"/>
      <c r="S574" s="76"/>
      <c r="T574" s="76"/>
      <c r="U574" s="76"/>
      <c r="V574" s="76"/>
      <c r="W574" s="76"/>
      <c r="X574" s="76"/>
      <c r="Y574" s="76"/>
      <c r="Z574" s="76"/>
      <c r="AA574" s="76"/>
      <c r="AB574" s="76"/>
      <c r="AC574" s="76"/>
    </row>
    <row r="575" spans="1:29">
      <c r="A575" s="76"/>
      <c r="B575" s="76"/>
      <c r="C575" s="76"/>
      <c r="D575" s="76"/>
      <c r="E575" s="76"/>
      <c r="F575" s="76"/>
      <c r="G575" s="76"/>
      <c r="H575" s="76"/>
      <c r="I575" s="76"/>
      <c r="J575" s="76"/>
      <c r="K575" s="76"/>
      <c r="L575" s="76"/>
      <c r="M575" s="76"/>
      <c r="N575" s="76"/>
      <c r="O575" s="76"/>
      <c r="P575" s="76"/>
      <c r="Q575" s="76"/>
      <c r="R575" s="76"/>
      <c r="S575" s="76"/>
      <c r="T575" s="76"/>
      <c r="U575" s="76"/>
      <c r="V575" s="76"/>
      <c r="W575" s="76"/>
      <c r="X575" s="76"/>
      <c r="Y575" s="76"/>
      <c r="Z575" s="76"/>
      <c r="AA575" s="76"/>
      <c r="AB575" s="76"/>
      <c r="AC575" s="76"/>
    </row>
    <row r="576" spans="1:29">
      <c r="A576" s="76"/>
      <c r="B576" s="76"/>
      <c r="C576" s="76"/>
      <c r="D576" s="76"/>
      <c r="E576" s="76"/>
      <c r="F576" s="76"/>
      <c r="G576" s="76"/>
      <c r="H576" s="76"/>
      <c r="I576" s="76"/>
      <c r="J576" s="76"/>
      <c r="K576" s="76"/>
      <c r="L576" s="76"/>
      <c r="M576" s="76"/>
      <c r="N576" s="76"/>
      <c r="O576" s="76"/>
      <c r="P576" s="76"/>
      <c r="Q576" s="76"/>
      <c r="R576" s="76"/>
      <c r="S576" s="76"/>
      <c r="T576" s="76"/>
      <c r="U576" s="76"/>
      <c r="V576" s="76"/>
      <c r="W576" s="76"/>
      <c r="X576" s="76"/>
      <c r="Y576" s="76"/>
      <c r="Z576" s="76"/>
      <c r="AA576" s="76"/>
      <c r="AB576" s="76"/>
      <c r="AC576" s="76"/>
    </row>
    <row r="577" spans="1:29">
      <c r="A577" s="76"/>
      <c r="B577" s="76"/>
      <c r="C577" s="76"/>
      <c r="D577" s="76"/>
      <c r="E577" s="76"/>
      <c r="F577" s="76"/>
      <c r="G577" s="76"/>
      <c r="H577" s="76"/>
      <c r="I577" s="76"/>
      <c r="J577" s="76"/>
      <c r="K577" s="76"/>
      <c r="L577" s="76"/>
      <c r="M577" s="76"/>
      <c r="N577" s="76"/>
      <c r="O577" s="76"/>
      <c r="P577" s="76"/>
      <c r="Q577" s="76"/>
      <c r="R577" s="76"/>
      <c r="S577" s="76"/>
      <c r="T577" s="76"/>
      <c r="U577" s="76"/>
      <c r="V577" s="76"/>
      <c r="W577" s="76"/>
      <c r="X577" s="76"/>
      <c r="Y577" s="76"/>
      <c r="Z577" s="76"/>
      <c r="AA577" s="76"/>
      <c r="AB577" s="76"/>
      <c r="AC577" s="76"/>
    </row>
    <row r="578" spans="1:29">
      <c r="A578" s="76"/>
      <c r="B578" s="76"/>
      <c r="C578" s="76"/>
      <c r="D578" s="76"/>
      <c r="E578" s="76"/>
      <c r="F578" s="76"/>
      <c r="G578" s="76"/>
      <c r="H578" s="76"/>
      <c r="I578" s="76"/>
      <c r="J578" s="76"/>
      <c r="K578" s="76"/>
      <c r="L578" s="76"/>
      <c r="M578" s="76"/>
      <c r="N578" s="76"/>
      <c r="O578" s="76"/>
      <c r="P578" s="76"/>
      <c r="Q578" s="76"/>
      <c r="R578" s="76"/>
      <c r="S578" s="76"/>
      <c r="T578" s="76"/>
      <c r="U578" s="76"/>
      <c r="V578" s="76"/>
      <c r="W578" s="76"/>
      <c r="X578" s="76"/>
      <c r="Y578" s="76"/>
      <c r="Z578" s="76"/>
      <c r="AA578" s="76"/>
      <c r="AB578" s="76"/>
      <c r="AC578" s="76"/>
    </row>
    <row r="579" spans="1:29">
      <c r="A579" s="76"/>
      <c r="B579" s="76"/>
      <c r="C579" s="76"/>
      <c r="D579" s="76"/>
      <c r="E579" s="76"/>
      <c r="F579" s="76"/>
      <c r="G579" s="76"/>
      <c r="H579" s="76"/>
      <c r="I579" s="76"/>
      <c r="J579" s="76"/>
      <c r="K579" s="76"/>
      <c r="L579" s="76"/>
      <c r="M579" s="76"/>
      <c r="N579" s="76"/>
      <c r="O579" s="76"/>
      <c r="P579" s="76"/>
      <c r="Q579" s="76"/>
      <c r="R579" s="76"/>
      <c r="S579" s="76"/>
      <c r="T579" s="76"/>
      <c r="U579" s="76"/>
      <c r="V579" s="76"/>
      <c r="W579" s="76"/>
      <c r="X579" s="76"/>
      <c r="Y579" s="76"/>
      <c r="Z579" s="76"/>
      <c r="AA579" s="76"/>
      <c r="AB579" s="76"/>
      <c r="AC579" s="76"/>
    </row>
    <row r="580" spans="1:29">
      <c r="A580" s="76"/>
      <c r="B580" s="76"/>
      <c r="C580" s="76"/>
      <c r="D580" s="76"/>
      <c r="E580" s="76"/>
      <c r="F580" s="76"/>
      <c r="G580" s="76"/>
      <c r="H580" s="76"/>
      <c r="I580" s="76"/>
      <c r="J580" s="76"/>
      <c r="K580" s="76"/>
      <c r="L580" s="76"/>
      <c r="M580" s="76"/>
      <c r="N580" s="76"/>
      <c r="O580" s="76"/>
      <c r="P580" s="76"/>
      <c r="Q580" s="76"/>
      <c r="R580" s="76"/>
      <c r="S580" s="76"/>
      <c r="T580" s="76"/>
      <c r="U580" s="76"/>
      <c r="V580" s="76"/>
      <c r="W580" s="76"/>
      <c r="X580" s="76"/>
      <c r="Y580" s="76"/>
      <c r="Z580" s="76"/>
      <c r="AA580" s="76"/>
      <c r="AB580" s="76"/>
      <c r="AC580" s="76"/>
    </row>
    <row r="581" spans="1:29">
      <c r="A581" s="76"/>
      <c r="B581" s="76"/>
      <c r="C581" s="76"/>
      <c r="D581" s="76"/>
      <c r="E581" s="76"/>
      <c r="F581" s="76"/>
      <c r="G581" s="76"/>
      <c r="H581" s="76"/>
      <c r="I581" s="76"/>
      <c r="J581" s="76"/>
      <c r="K581" s="76"/>
      <c r="L581" s="76"/>
      <c r="M581" s="76"/>
      <c r="N581" s="76"/>
      <c r="O581" s="76"/>
      <c r="P581" s="76"/>
      <c r="Q581" s="76"/>
      <c r="R581" s="76"/>
      <c r="S581" s="76"/>
      <c r="T581" s="76"/>
      <c r="U581" s="76"/>
      <c r="V581" s="76"/>
      <c r="W581" s="76"/>
      <c r="X581" s="76"/>
      <c r="Y581" s="76"/>
      <c r="Z581" s="76"/>
      <c r="AA581" s="76"/>
      <c r="AB581" s="76"/>
      <c r="AC581" s="76"/>
    </row>
    <row r="582" spans="1:29">
      <c r="A582" s="76"/>
      <c r="B582" s="76"/>
      <c r="C582" s="76"/>
      <c r="D582" s="76"/>
      <c r="E582" s="76"/>
      <c r="F582" s="76"/>
      <c r="G582" s="76"/>
      <c r="H582" s="76"/>
      <c r="I582" s="76"/>
      <c r="J582" s="76"/>
      <c r="K582" s="76"/>
      <c r="L582" s="76"/>
      <c r="M582" s="76"/>
      <c r="N582" s="76"/>
      <c r="O582" s="76"/>
      <c r="P582" s="76"/>
      <c r="Q582" s="76"/>
      <c r="R582" s="76"/>
      <c r="S582" s="76"/>
      <c r="T582" s="76"/>
      <c r="U582" s="76"/>
      <c r="V582" s="76"/>
      <c r="W582" s="76"/>
      <c r="X582" s="76"/>
      <c r="Y582" s="76"/>
      <c r="Z582" s="76"/>
      <c r="AA582" s="76"/>
      <c r="AB582" s="76"/>
      <c r="AC582" s="76"/>
    </row>
    <row r="583" spans="1:29">
      <c r="A583" s="76"/>
      <c r="B583" s="76"/>
      <c r="C583" s="76"/>
      <c r="D583" s="76"/>
      <c r="E583" s="76"/>
      <c r="F583" s="76"/>
      <c r="G583" s="76"/>
      <c r="H583" s="76"/>
      <c r="I583" s="76"/>
      <c r="J583" s="76"/>
      <c r="K583" s="76"/>
      <c r="L583" s="76"/>
      <c r="M583" s="76"/>
      <c r="N583" s="76"/>
      <c r="O583" s="76"/>
      <c r="P583" s="76"/>
      <c r="Q583" s="76"/>
      <c r="R583" s="76"/>
      <c r="S583" s="76"/>
      <c r="T583" s="76"/>
      <c r="U583" s="76"/>
      <c r="V583" s="76"/>
      <c r="W583" s="76"/>
      <c r="X583" s="76"/>
      <c r="Y583" s="76"/>
      <c r="Z583" s="76"/>
      <c r="AA583" s="76"/>
      <c r="AB583" s="76"/>
      <c r="AC583" s="76"/>
    </row>
    <row r="584" spans="1:29">
      <c r="A584" s="76"/>
      <c r="B584" s="76"/>
      <c r="C584" s="76"/>
      <c r="D584" s="76"/>
      <c r="E584" s="76"/>
      <c r="F584" s="76"/>
      <c r="G584" s="76"/>
      <c r="H584" s="76"/>
      <c r="I584" s="76"/>
      <c r="J584" s="76"/>
      <c r="K584" s="76"/>
      <c r="L584" s="76"/>
      <c r="M584" s="76"/>
      <c r="N584" s="76"/>
      <c r="O584" s="76"/>
      <c r="P584" s="76"/>
      <c r="Q584" s="76"/>
      <c r="R584" s="76"/>
      <c r="S584" s="76"/>
      <c r="T584" s="76"/>
      <c r="U584" s="76"/>
      <c r="V584" s="76"/>
      <c r="W584" s="76"/>
      <c r="X584" s="76"/>
      <c r="Y584" s="76"/>
      <c r="Z584" s="76"/>
      <c r="AA584" s="76"/>
      <c r="AB584" s="76"/>
      <c r="AC584" s="76"/>
    </row>
    <row r="585" spans="1:29">
      <c r="A585" s="76"/>
      <c r="B585" s="76"/>
      <c r="C585" s="76"/>
      <c r="D585" s="76"/>
      <c r="E585" s="76"/>
      <c r="F585" s="76"/>
      <c r="G585" s="76"/>
      <c r="H585" s="76"/>
      <c r="I585" s="76"/>
      <c r="J585" s="76"/>
      <c r="K585" s="76"/>
      <c r="L585" s="76"/>
      <c r="M585" s="76"/>
      <c r="N585" s="76"/>
      <c r="O585" s="76"/>
      <c r="P585" s="76"/>
      <c r="Q585" s="76"/>
      <c r="R585" s="76"/>
      <c r="S585" s="76"/>
      <c r="T585" s="76"/>
      <c r="U585" s="76"/>
      <c r="V585" s="76"/>
      <c r="W585" s="76"/>
      <c r="X585" s="76"/>
      <c r="Y585" s="76"/>
      <c r="Z585" s="76"/>
      <c r="AA585" s="76"/>
      <c r="AB585" s="76"/>
      <c r="AC585" s="76"/>
    </row>
    <row r="586" spans="1:29">
      <c r="A586" s="76"/>
      <c r="B586" s="76"/>
      <c r="C586" s="76"/>
      <c r="D586" s="76"/>
      <c r="E586" s="76"/>
      <c r="F586" s="76"/>
      <c r="G586" s="76"/>
      <c r="H586" s="76"/>
      <c r="I586" s="76"/>
      <c r="J586" s="76"/>
      <c r="K586" s="76"/>
      <c r="L586" s="76"/>
      <c r="M586" s="76"/>
      <c r="N586" s="76"/>
      <c r="O586" s="76"/>
      <c r="P586" s="76"/>
      <c r="Q586" s="76"/>
      <c r="R586" s="76"/>
      <c r="S586" s="76"/>
      <c r="T586" s="76"/>
      <c r="U586" s="76"/>
      <c r="V586" s="76"/>
      <c r="W586" s="76"/>
      <c r="X586" s="76"/>
      <c r="Y586" s="76"/>
      <c r="Z586" s="76"/>
      <c r="AA586" s="76"/>
      <c r="AB586" s="76"/>
      <c r="AC586" s="76"/>
    </row>
    <row r="587" spans="1:29">
      <c r="A587" s="76"/>
      <c r="B587" s="76"/>
      <c r="C587" s="76"/>
      <c r="D587" s="76"/>
      <c r="E587" s="76"/>
      <c r="F587" s="76"/>
      <c r="G587" s="76"/>
      <c r="H587" s="76"/>
      <c r="I587" s="76"/>
      <c r="J587" s="76"/>
      <c r="K587" s="76"/>
      <c r="L587" s="76"/>
      <c r="M587" s="76"/>
      <c r="N587" s="76"/>
      <c r="O587" s="76"/>
      <c r="P587" s="76"/>
      <c r="Q587" s="76"/>
      <c r="R587" s="76"/>
      <c r="S587" s="76"/>
      <c r="T587" s="76"/>
      <c r="U587" s="76"/>
      <c r="V587" s="76"/>
      <c r="W587" s="76"/>
      <c r="X587" s="76"/>
      <c r="Y587" s="76"/>
      <c r="Z587" s="76"/>
      <c r="AA587" s="76"/>
      <c r="AB587" s="76"/>
      <c r="AC587" s="76"/>
    </row>
    <row r="588" spans="1:29">
      <c r="A588" s="76"/>
      <c r="B588" s="76"/>
      <c r="C588" s="76"/>
      <c r="D588" s="76"/>
      <c r="E588" s="76"/>
      <c r="F588" s="76"/>
      <c r="G588" s="76"/>
      <c r="H588" s="76"/>
      <c r="I588" s="76"/>
      <c r="J588" s="76"/>
      <c r="K588" s="76"/>
      <c r="L588" s="76"/>
      <c r="M588" s="76"/>
      <c r="N588" s="76"/>
      <c r="O588" s="76"/>
      <c r="P588" s="76"/>
      <c r="Q588" s="76"/>
      <c r="R588" s="76"/>
      <c r="S588" s="76"/>
      <c r="T588" s="76"/>
      <c r="U588" s="76"/>
      <c r="V588" s="76"/>
      <c r="W588" s="76"/>
      <c r="X588" s="76"/>
      <c r="Y588" s="76"/>
      <c r="Z588" s="76"/>
      <c r="AA588" s="76"/>
      <c r="AB588" s="76"/>
      <c r="AC588" s="76"/>
    </row>
    <row r="589" spans="1:29">
      <c r="A589" s="76"/>
      <c r="B589" s="76"/>
      <c r="C589" s="76"/>
      <c r="D589" s="76"/>
      <c r="E589" s="76"/>
      <c r="F589" s="76"/>
      <c r="G589" s="76"/>
      <c r="H589" s="76"/>
      <c r="I589" s="76"/>
      <c r="J589" s="76"/>
      <c r="K589" s="76"/>
      <c r="L589" s="76"/>
      <c r="M589" s="76"/>
      <c r="N589" s="76"/>
      <c r="O589" s="76"/>
      <c r="P589" s="76"/>
      <c r="Q589" s="76"/>
      <c r="R589" s="76"/>
      <c r="S589" s="76"/>
      <c r="T589" s="76"/>
      <c r="U589" s="76"/>
      <c r="V589" s="76"/>
      <c r="W589" s="76"/>
      <c r="X589" s="76"/>
      <c r="Y589" s="76"/>
      <c r="Z589" s="76"/>
      <c r="AA589" s="76"/>
      <c r="AB589" s="76"/>
      <c r="AC589" s="76"/>
    </row>
    <row r="590" spans="1:29">
      <c r="A590" s="76"/>
      <c r="B590" s="76"/>
      <c r="C590" s="76"/>
      <c r="D590" s="76"/>
      <c r="E590" s="76"/>
      <c r="F590" s="76"/>
      <c r="G590" s="76"/>
      <c r="H590" s="76"/>
      <c r="I590" s="76"/>
      <c r="J590" s="76"/>
      <c r="K590" s="76"/>
      <c r="L590" s="76"/>
      <c r="M590" s="76"/>
      <c r="N590" s="76"/>
      <c r="O590" s="76"/>
      <c r="P590" s="76"/>
      <c r="Q590" s="76"/>
      <c r="R590" s="76"/>
      <c r="S590" s="76"/>
      <c r="T590" s="76"/>
      <c r="U590" s="76"/>
      <c r="V590" s="76"/>
      <c r="W590" s="76"/>
      <c r="X590" s="76"/>
      <c r="Y590" s="76"/>
      <c r="Z590" s="76"/>
      <c r="AA590" s="76"/>
      <c r="AB590" s="76"/>
      <c r="AC590" s="76"/>
    </row>
    <row r="591" spans="1:29">
      <c r="A591" s="76"/>
      <c r="B591" s="76"/>
      <c r="C591" s="76"/>
      <c r="D591" s="76"/>
      <c r="E591" s="76"/>
      <c r="F591" s="76"/>
      <c r="G591" s="76"/>
      <c r="H591" s="76"/>
      <c r="I591" s="76"/>
      <c r="J591" s="76"/>
      <c r="K591" s="76"/>
      <c r="L591" s="76"/>
      <c r="M591" s="76"/>
      <c r="N591" s="76"/>
      <c r="O591" s="76"/>
      <c r="P591" s="76"/>
      <c r="Q591" s="76"/>
      <c r="R591" s="76"/>
      <c r="S591" s="76"/>
      <c r="T591" s="76"/>
      <c r="U591" s="76"/>
      <c r="V591" s="76"/>
      <c r="W591" s="76"/>
      <c r="X591" s="76"/>
      <c r="Y591" s="76"/>
      <c r="Z591" s="76"/>
      <c r="AA591" s="76"/>
      <c r="AB591" s="76"/>
      <c r="AC591" s="76"/>
    </row>
    <row r="592" spans="1:29">
      <c r="A592" s="76"/>
      <c r="B592" s="76"/>
      <c r="C592" s="76"/>
      <c r="D592" s="76"/>
      <c r="E592" s="76"/>
      <c r="F592" s="76"/>
      <c r="G592" s="76"/>
      <c r="H592" s="76"/>
      <c r="I592" s="76"/>
      <c r="J592" s="76"/>
      <c r="K592" s="76"/>
      <c r="L592" s="76"/>
      <c r="M592" s="76"/>
      <c r="N592" s="76"/>
      <c r="O592" s="76"/>
      <c r="P592" s="76"/>
      <c r="Q592" s="76"/>
      <c r="R592" s="76"/>
      <c r="S592" s="76"/>
      <c r="T592" s="76"/>
      <c r="U592" s="76"/>
      <c r="V592" s="76"/>
      <c r="W592" s="76"/>
      <c r="X592" s="76"/>
      <c r="Y592" s="76"/>
      <c r="Z592" s="76"/>
      <c r="AA592" s="76"/>
      <c r="AB592" s="76"/>
      <c r="AC592" s="76"/>
    </row>
    <row r="593" spans="1:29">
      <c r="A593" s="76"/>
      <c r="B593" s="76"/>
      <c r="C593" s="76"/>
      <c r="D593" s="76"/>
      <c r="E593" s="76"/>
      <c r="F593" s="76"/>
      <c r="G593" s="76"/>
      <c r="H593" s="76"/>
      <c r="I593" s="76"/>
      <c r="J593" s="76"/>
      <c r="K593" s="76"/>
      <c r="L593" s="76"/>
      <c r="M593" s="76"/>
      <c r="N593" s="76"/>
      <c r="O593" s="76"/>
      <c r="P593" s="76"/>
      <c r="Q593" s="76"/>
      <c r="R593" s="76"/>
      <c r="S593" s="76"/>
      <c r="T593" s="76"/>
      <c r="U593" s="76"/>
      <c r="V593" s="76"/>
      <c r="W593" s="76"/>
      <c r="X593" s="76"/>
      <c r="Y593" s="76"/>
      <c r="Z593" s="76"/>
      <c r="AA593" s="76"/>
      <c r="AB593" s="76"/>
      <c r="AC593" s="76"/>
    </row>
    <row r="594" spans="1:29">
      <c r="A594" s="76"/>
      <c r="B594" s="76"/>
      <c r="C594" s="76"/>
      <c r="D594" s="76"/>
      <c r="E594" s="76"/>
      <c r="F594" s="76"/>
      <c r="G594" s="76"/>
      <c r="H594" s="76"/>
      <c r="I594" s="76"/>
      <c r="J594" s="76"/>
      <c r="K594" s="76"/>
      <c r="L594" s="76"/>
      <c r="M594" s="76"/>
      <c r="N594" s="76"/>
      <c r="O594" s="76"/>
      <c r="P594" s="76"/>
      <c r="Q594" s="76"/>
      <c r="R594" s="76"/>
      <c r="S594" s="76"/>
      <c r="T594" s="76"/>
      <c r="U594" s="76"/>
      <c r="V594" s="76"/>
      <c r="W594" s="76"/>
      <c r="X594" s="76"/>
      <c r="Y594" s="76"/>
      <c r="Z594" s="76"/>
      <c r="AA594" s="76"/>
      <c r="AB594" s="76"/>
      <c r="AC594" s="76"/>
    </row>
    <row r="595" spans="1:29">
      <c r="A595" s="76"/>
      <c r="B595" s="76"/>
      <c r="C595" s="76"/>
      <c r="D595" s="76"/>
      <c r="E595" s="76"/>
      <c r="F595" s="76"/>
      <c r="G595" s="76"/>
      <c r="H595" s="76"/>
      <c r="I595" s="76"/>
      <c r="J595" s="76"/>
      <c r="K595" s="76"/>
      <c r="L595" s="76"/>
      <c r="M595" s="76"/>
      <c r="N595" s="76"/>
      <c r="O595" s="76"/>
      <c r="P595" s="76"/>
      <c r="Q595" s="76"/>
      <c r="R595" s="76"/>
      <c r="S595" s="76"/>
      <c r="T595" s="76"/>
      <c r="U595" s="76"/>
      <c r="V595" s="76"/>
      <c r="W595" s="76"/>
      <c r="X595" s="76"/>
      <c r="Y595" s="76"/>
      <c r="Z595" s="76"/>
      <c r="AA595" s="76"/>
      <c r="AB595" s="76"/>
      <c r="AC595" s="76"/>
    </row>
    <row r="596" spans="1:29">
      <c r="A596" s="76"/>
      <c r="B596" s="76"/>
      <c r="C596" s="76"/>
      <c r="D596" s="76"/>
      <c r="E596" s="76"/>
      <c r="F596" s="76"/>
      <c r="G596" s="76"/>
      <c r="H596" s="76"/>
      <c r="I596" s="76"/>
      <c r="J596" s="76"/>
      <c r="K596" s="76"/>
      <c r="L596" s="76"/>
      <c r="M596" s="76"/>
      <c r="N596" s="76"/>
      <c r="O596" s="76"/>
      <c r="P596" s="76"/>
      <c r="Q596" s="76"/>
      <c r="R596" s="76"/>
      <c r="S596" s="76"/>
      <c r="T596" s="76"/>
      <c r="U596" s="76"/>
      <c r="V596" s="76"/>
      <c r="W596" s="76"/>
      <c r="X596" s="76"/>
      <c r="Y596" s="76"/>
      <c r="Z596" s="76"/>
      <c r="AA596" s="76"/>
      <c r="AB596" s="76"/>
      <c r="AC596" s="76"/>
    </row>
    <row r="597" spans="1:29">
      <c r="A597" s="76"/>
      <c r="B597" s="76"/>
      <c r="C597" s="76"/>
      <c r="D597" s="76"/>
      <c r="E597" s="76"/>
      <c r="F597" s="76"/>
      <c r="G597" s="76"/>
      <c r="H597" s="76"/>
      <c r="I597" s="76"/>
      <c r="J597" s="76"/>
      <c r="K597" s="76"/>
      <c r="L597" s="76"/>
      <c r="M597" s="76"/>
      <c r="N597" s="76"/>
      <c r="O597" s="76"/>
      <c r="P597" s="76"/>
      <c r="Q597" s="76"/>
      <c r="R597" s="76"/>
      <c r="S597" s="76"/>
      <c r="T597" s="76"/>
      <c r="U597" s="76"/>
      <c r="V597" s="76"/>
      <c r="W597" s="76"/>
      <c r="X597" s="76"/>
      <c r="Y597" s="76"/>
      <c r="Z597" s="76"/>
      <c r="AA597" s="76"/>
      <c r="AB597" s="76"/>
      <c r="AC597" s="76"/>
    </row>
    <row r="598" spans="1:29">
      <c r="A598" s="76"/>
      <c r="B598" s="76"/>
      <c r="C598" s="76"/>
      <c r="D598" s="76"/>
      <c r="E598" s="76"/>
      <c r="F598" s="76"/>
      <c r="G598" s="76"/>
      <c r="H598" s="76"/>
      <c r="I598" s="76"/>
      <c r="J598" s="76"/>
      <c r="K598" s="76"/>
      <c r="L598" s="76"/>
      <c r="M598" s="76"/>
      <c r="N598" s="76"/>
      <c r="O598" s="76"/>
      <c r="P598" s="76"/>
      <c r="Q598" s="76"/>
      <c r="R598" s="76"/>
      <c r="S598" s="76"/>
      <c r="T598" s="76"/>
      <c r="U598" s="76"/>
      <c r="V598" s="76"/>
      <c r="W598" s="76"/>
      <c r="X598" s="76"/>
      <c r="Y598" s="76"/>
      <c r="Z598" s="76"/>
      <c r="AA598" s="76"/>
      <c r="AB598" s="76"/>
      <c r="AC598" s="76"/>
    </row>
    <row r="599" spans="1:29">
      <c r="A599" s="76"/>
      <c r="B599" s="76"/>
      <c r="C599" s="76"/>
      <c r="D599" s="76"/>
      <c r="E599" s="76"/>
      <c r="F599" s="76"/>
      <c r="G599" s="76"/>
      <c r="H599" s="76"/>
      <c r="I599" s="76"/>
      <c r="J599" s="76"/>
      <c r="K599" s="76"/>
      <c r="L599" s="76"/>
      <c r="M599" s="76"/>
      <c r="N599" s="76"/>
      <c r="O599" s="76"/>
      <c r="P599" s="76"/>
      <c r="Q599" s="76"/>
      <c r="R599" s="76"/>
      <c r="S599" s="76"/>
      <c r="T599" s="76"/>
      <c r="U599" s="76"/>
      <c r="V599" s="76"/>
      <c r="W599" s="76"/>
      <c r="X599" s="76"/>
      <c r="Y599" s="76"/>
      <c r="Z599" s="76"/>
      <c r="AA599" s="76"/>
      <c r="AB599" s="76"/>
      <c r="AC599" s="76"/>
    </row>
    <row r="600" spans="1:29">
      <c r="A600" s="76"/>
      <c r="B600" s="76"/>
      <c r="C600" s="76"/>
      <c r="D600" s="76"/>
      <c r="E600" s="76"/>
      <c r="F600" s="76"/>
      <c r="G600" s="76"/>
      <c r="H600" s="76"/>
      <c r="I600" s="76"/>
      <c r="J600" s="76"/>
      <c r="K600" s="76"/>
      <c r="L600" s="76"/>
      <c r="M600" s="76"/>
      <c r="N600" s="76"/>
      <c r="O600" s="76"/>
      <c r="P600" s="76"/>
      <c r="Q600" s="76"/>
      <c r="R600" s="76"/>
      <c r="S600" s="76"/>
      <c r="T600" s="76"/>
      <c r="U600" s="76"/>
      <c r="V600" s="76"/>
      <c r="W600" s="76"/>
      <c r="X600" s="76"/>
      <c r="Y600" s="76"/>
      <c r="Z600" s="76"/>
      <c r="AA600" s="76"/>
      <c r="AB600" s="76"/>
      <c r="AC600" s="76"/>
    </row>
    <row r="601" spans="1:29">
      <c r="A601" s="76"/>
      <c r="B601" s="76"/>
      <c r="C601" s="76"/>
      <c r="D601" s="76"/>
      <c r="E601" s="76"/>
      <c r="F601" s="76"/>
      <c r="G601" s="76"/>
      <c r="H601" s="76"/>
      <c r="I601" s="76"/>
      <c r="J601" s="76"/>
      <c r="K601" s="76"/>
      <c r="L601" s="76"/>
      <c r="M601" s="76"/>
      <c r="N601" s="76"/>
      <c r="O601" s="76"/>
      <c r="P601" s="76"/>
      <c r="Q601" s="76"/>
      <c r="R601" s="76"/>
      <c r="S601" s="76"/>
      <c r="T601" s="76"/>
      <c r="U601" s="76"/>
      <c r="V601" s="76"/>
      <c r="W601" s="76"/>
      <c r="X601" s="76"/>
      <c r="Y601" s="76"/>
      <c r="Z601" s="76"/>
      <c r="AA601" s="76"/>
      <c r="AB601" s="76"/>
      <c r="AC601" s="76"/>
    </row>
    <row r="602" spans="1:29">
      <c r="A602" s="76"/>
      <c r="B602" s="76"/>
      <c r="C602" s="76"/>
      <c r="D602" s="76"/>
      <c r="E602" s="76"/>
      <c r="F602" s="76"/>
      <c r="G602" s="76"/>
      <c r="H602" s="76"/>
      <c r="I602" s="76"/>
      <c r="J602" s="76"/>
      <c r="K602" s="76"/>
      <c r="L602" s="76"/>
      <c r="M602" s="76"/>
      <c r="N602" s="76"/>
      <c r="O602" s="76"/>
      <c r="P602" s="76"/>
      <c r="Q602" s="76"/>
      <c r="R602" s="76"/>
      <c r="S602" s="76"/>
      <c r="T602" s="76"/>
      <c r="U602" s="76"/>
      <c r="V602" s="76"/>
      <c r="W602" s="76"/>
      <c r="X602" s="76"/>
      <c r="Y602" s="76"/>
      <c r="Z602" s="76"/>
      <c r="AA602" s="76"/>
      <c r="AB602" s="76"/>
      <c r="AC602" s="76"/>
    </row>
    <row r="603" spans="1:29">
      <c r="A603" s="76"/>
      <c r="B603" s="76"/>
      <c r="C603" s="76"/>
      <c r="D603" s="76"/>
      <c r="E603" s="76"/>
      <c r="F603" s="76"/>
      <c r="G603" s="76"/>
      <c r="H603" s="76"/>
      <c r="I603" s="76"/>
      <c r="J603" s="76"/>
      <c r="K603" s="76"/>
      <c r="L603" s="76"/>
      <c r="M603" s="76"/>
      <c r="N603" s="76"/>
      <c r="O603" s="76"/>
      <c r="P603" s="76"/>
      <c r="Q603" s="76"/>
      <c r="R603" s="76"/>
      <c r="S603" s="76"/>
      <c r="T603" s="76"/>
      <c r="U603" s="76"/>
      <c r="V603" s="76"/>
      <c r="W603" s="76"/>
      <c r="X603" s="76"/>
      <c r="Y603" s="76"/>
      <c r="Z603" s="76"/>
      <c r="AA603" s="76"/>
      <c r="AB603" s="76"/>
      <c r="AC603" s="76"/>
    </row>
    <row r="604" spans="1:29">
      <c r="A604" s="76"/>
      <c r="B604" s="76"/>
      <c r="C604" s="76"/>
      <c r="D604" s="76"/>
      <c r="E604" s="76"/>
      <c r="F604" s="76"/>
      <c r="G604" s="76"/>
      <c r="H604" s="76"/>
      <c r="I604" s="76"/>
      <c r="J604" s="76"/>
      <c r="K604" s="76"/>
      <c r="L604" s="76"/>
      <c r="M604" s="76"/>
      <c r="N604" s="76"/>
      <c r="O604" s="76"/>
      <c r="P604" s="76"/>
      <c r="Q604" s="76"/>
      <c r="R604" s="76"/>
      <c r="S604" s="76"/>
      <c r="T604" s="76"/>
      <c r="U604" s="76"/>
      <c r="V604" s="76"/>
      <c r="W604" s="76"/>
      <c r="X604" s="76"/>
      <c r="Y604" s="76"/>
      <c r="Z604" s="76"/>
      <c r="AA604" s="76"/>
      <c r="AB604" s="76"/>
      <c r="AC604" s="76"/>
    </row>
    <row r="605" spans="1:29">
      <c r="A605" s="76"/>
      <c r="B605" s="76"/>
      <c r="C605" s="76"/>
      <c r="D605" s="76"/>
      <c r="E605" s="76"/>
      <c r="F605" s="76"/>
      <c r="G605" s="76"/>
      <c r="H605" s="76"/>
      <c r="I605" s="76"/>
      <c r="J605" s="76"/>
      <c r="K605" s="76"/>
      <c r="L605" s="76"/>
      <c r="M605" s="76"/>
      <c r="N605" s="76"/>
      <c r="O605" s="76"/>
      <c r="P605" s="76"/>
      <c r="Q605" s="76"/>
      <c r="R605" s="76"/>
      <c r="S605" s="76"/>
      <c r="T605" s="76"/>
      <c r="U605" s="76"/>
      <c r="V605" s="76"/>
      <c r="W605" s="76"/>
      <c r="X605" s="76"/>
      <c r="Y605" s="76"/>
      <c r="Z605" s="76"/>
      <c r="AA605" s="76"/>
      <c r="AB605" s="76"/>
      <c r="AC605" s="76"/>
    </row>
    <row r="606" spans="1:29">
      <c r="A606" s="76"/>
      <c r="B606" s="76"/>
      <c r="C606" s="76"/>
      <c r="D606" s="76"/>
      <c r="E606" s="76"/>
      <c r="F606" s="76"/>
      <c r="G606" s="76"/>
      <c r="H606" s="76"/>
      <c r="I606" s="76"/>
      <c r="J606" s="76"/>
      <c r="K606" s="76"/>
      <c r="L606" s="76"/>
      <c r="M606" s="76"/>
      <c r="N606" s="76"/>
      <c r="O606" s="76"/>
      <c r="P606" s="76"/>
      <c r="Q606" s="76"/>
      <c r="R606" s="76"/>
      <c r="S606" s="76"/>
      <c r="T606" s="76"/>
      <c r="U606" s="76"/>
      <c r="V606" s="76"/>
      <c r="W606" s="76"/>
      <c r="X606" s="76"/>
      <c r="Y606" s="76"/>
      <c r="Z606" s="76"/>
      <c r="AA606" s="76"/>
      <c r="AB606" s="76"/>
      <c r="AC606" s="76"/>
    </row>
    <row r="607" spans="1:29">
      <c r="A607" s="76"/>
      <c r="B607" s="76"/>
      <c r="C607" s="76"/>
      <c r="D607" s="76"/>
      <c r="E607" s="76"/>
      <c r="F607" s="76"/>
      <c r="G607" s="76"/>
      <c r="H607" s="76"/>
      <c r="I607" s="76"/>
      <c r="J607" s="76"/>
      <c r="K607" s="76"/>
      <c r="L607" s="76"/>
      <c r="M607" s="76"/>
      <c r="N607" s="76"/>
      <c r="O607" s="76"/>
      <c r="P607" s="76"/>
      <c r="Q607" s="76"/>
      <c r="R607" s="76"/>
      <c r="S607" s="76"/>
      <c r="T607" s="76"/>
      <c r="U607" s="76"/>
      <c r="V607" s="76"/>
      <c r="W607" s="76"/>
      <c r="X607" s="76"/>
      <c r="Y607" s="76"/>
      <c r="Z607" s="76"/>
      <c r="AA607" s="76"/>
      <c r="AB607" s="76"/>
      <c r="AC607" s="76"/>
    </row>
    <row r="608" spans="1:29">
      <c r="A608" s="76"/>
      <c r="B608" s="76"/>
      <c r="C608" s="76"/>
      <c r="D608" s="76"/>
      <c r="E608" s="76"/>
      <c r="F608" s="76"/>
      <c r="G608" s="76"/>
      <c r="H608" s="76"/>
      <c r="I608" s="76"/>
      <c r="J608" s="76"/>
      <c r="K608" s="76"/>
      <c r="L608" s="76"/>
      <c r="M608" s="76"/>
      <c r="N608" s="76"/>
      <c r="O608" s="76"/>
      <c r="P608" s="76"/>
      <c r="Q608" s="76"/>
      <c r="R608" s="76"/>
      <c r="S608" s="76"/>
      <c r="T608" s="76"/>
      <c r="U608" s="76"/>
      <c r="V608" s="76"/>
      <c r="W608" s="76"/>
      <c r="X608" s="76"/>
      <c r="Y608" s="76"/>
      <c r="Z608" s="76"/>
      <c r="AA608" s="76"/>
      <c r="AB608" s="76"/>
      <c r="AC608" s="76"/>
    </row>
    <row r="609" spans="1:29">
      <c r="A609" s="76"/>
      <c r="B609" s="76"/>
      <c r="C609" s="76"/>
      <c r="D609" s="76"/>
      <c r="E609" s="76"/>
      <c r="F609" s="76"/>
      <c r="G609" s="76"/>
      <c r="H609" s="76"/>
      <c r="I609" s="76"/>
      <c r="J609" s="76"/>
      <c r="K609" s="76"/>
      <c r="L609" s="76"/>
      <c r="M609" s="76"/>
      <c r="N609" s="76"/>
      <c r="O609" s="76"/>
      <c r="P609" s="76"/>
      <c r="Q609" s="76"/>
      <c r="R609" s="76"/>
      <c r="S609" s="76"/>
      <c r="T609" s="76"/>
      <c r="U609" s="76"/>
      <c r="V609" s="76"/>
      <c r="W609" s="76"/>
      <c r="X609" s="76"/>
      <c r="Y609" s="76"/>
      <c r="Z609" s="76"/>
      <c r="AA609" s="76"/>
      <c r="AB609" s="76"/>
      <c r="AC609" s="76"/>
    </row>
    <row r="610" spans="1:29">
      <c r="A610" s="76"/>
      <c r="B610" s="76"/>
      <c r="C610" s="76"/>
      <c r="D610" s="76"/>
      <c r="E610" s="76"/>
      <c r="F610" s="76"/>
      <c r="G610" s="76"/>
      <c r="H610" s="76"/>
      <c r="I610" s="76"/>
      <c r="J610" s="76"/>
      <c r="K610" s="76"/>
      <c r="L610" s="76"/>
      <c r="M610" s="76"/>
      <c r="N610" s="76"/>
      <c r="O610" s="76"/>
      <c r="P610" s="76"/>
      <c r="Q610" s="76"/>
      <c r="R610" s="76"/>
      <c r="S610" s="76"/>
      <c r="T610" s="76"/>
      <c r="U610" s="76"/>
      <c r="V610" s="76"/>
      <c r="W610" s="76"/>
      <c r="X610" s="76"/>
      <c r="Y610" s="76"/>
      <c r="Z610" s="76"/>
      <c r="AA610" s="76"/>
      <c r="AB610" s="76"/>
      <c r="AC610" s="76"/>
    </row>
    <row r="611" spans="1:29">
      <c r="A611" s="76"/>
      <c r="B611" s="76"/>
      <c r="C611" s="76"/>
      <c r="D611" s="76"/>
      <c r="E611" s="76"/>
      <c r="F611" s="76"/>
      <c r="G611" s="76"/>
      <c r="H611" s="76"/>
      <c r="I611" s="76"/>
      <c r="J611" s="76"/>
      <c r="K611" s="76"/>
      <c r="L611" s="76"/>
      <c r="M611" s="76"/>
      <c r="N611" s="76"/>
      <c r="O611" s="76"/>
      <c r="P611" s="76"/>
      <c r="Q611" s="76"/>
      <c r="R611" s="76"/>
      <c r="S611" s="76"/>
      <c r="T611" s="76"/>
      <c r="U611" s="76"/>
      <c r="V611" s="76"/>
      <c r="W611" s="76"/>
      <c r="X611" s="76"/>
      <c r="Y611" s="76"/>
      <c r="Z611" s="76"/>
      <c r="AA611" s="76"/>
      <c r="AB611" s="76"/>
      <c r="AC611" s="76"/>
    </row>
    <row r="612" spans="1:29">
      <c r="A612" s="76"/>
      <c r="B612" s="76"/>
      <c r="C612" s="76"/>
      <c r="D612" s="76"/>
      <c r="E612" s="76"/>
      <c r="F612" s="76"/>
      <c r="G612" s="76"/>
      <c r="H612" s="76"/>
      <c r="I612" s="76"/>
      <c r="J612" s="76"/>
      <c r="K612" s="76"/>
      <c r="L612" s="76"/>
      <c r="M612" s="76"/>
      <c r="N612" s="76"/>
      <c r="O612" s="76"/>
      <c r="P612" s="76"/>
      <c r="Q612" s="76"/>
      <c r="R612" s="76"/>
      <c r="S612" s="76"/>
      <c r="T612" s="76"/>
      <c r="U612" s="76"/>
      <c r="V612" s="76"/>
      <c r="W612" s="76"/>
      <c r="X612" s="76"/>
      <c r="Y612" s="76"/>
      <c r="Z612" s="76"/>
      <c r="AA612" s="76"/>
      <c r="AB612" s="76"/>
      <c r="AC612" s="76"/>
    </row>
    <row r="613" spans="1:29">
      <c r="A613" s="76"/>
      <c r="B613" s="76"/>
      <c r="C613" s="76"/>
      <c r="D613" s="76"/>
      <c r="E613" s="76"/>
      <c r="F613" s="76"/>
      <c r="G613" s="76"/>
      <c r="H613" s="76"/>
      <c r="I613" s="76"/>
      <c r="J613" s="76"/>
      <c r="K613" s="76"/>
      <c r="L613" s="76"/>
      <c r="M613" s="76"/>
      <c r="N613" s="76"/>
      <c r="O613" s="76"/>
      <c r="P613" s="76"/>
      <c r="Q613" s="76"/>
      <c r="R613" s="76"/>
      <c r="S613" s="76"/>
      <c r="T613" s="76"/>
      <c r="U613" s="76"/>
      <c r="V613" s="76"/>
      <c r="W613" s="76"/>
      <c r="X613" s="76"/>
      <c r="Y613" s="76"/>
      <c r="Z613" s="76"/>
      <c r="AA613" s="76"/>
      <c r="AB613" s="76"/>
      <c r="AC613" s="76"/>
    </row>
    <row r="614" spans="1:29">
      <c r="A614" s="76"/>
      <c r="B614" s="76"/>
      <c r="C614" s="76"/>
      <c r="D614" s="76"/>
      <c r="E614" s="76"/>
      <c r="F614" s="76"/>
      <c r="G614" s="76"/>
      <c r="H614" s="76"/>
      <c r="I614" s="76"/>
      <c r="J614" s="76"/>
      <c r="K614" s="76"/>
      <c r="L614" s="76"/>
      <c r="M614" s="76"/>
      <c r="N614" s="76"/>
      <c r="O614" s="76"/>
      <c r="P614" s="76"/>
      <c r="Q614" s="76"/>
      <c r="R614" s="76"/>
      <c r="S614" s="76"/>
      <c r="T614" s="76"/>
      <c r="U614" s="76"/>
      <c r="V614" s="76"/>
      <c r="W614" s="76"/>
      <c r="X614" s="76"/>
      <c r="Y614" s="76"/>
      <c r="Z614" s="76"/>
      <c r="AA614" s="76"/>
      <c r="AB614" s="76"/>
      <c r="AC614" s="76"/>
    </row>
    <row r="615" spans="1:29">
      <c r="A615" s="76"/>
      <c r="B615" s="76"/>
      <c r="C615" s="76"/>
      <c r="D615" s="76"/>
      <c r="E615" s="76"/>
      <c r="F615" s="76"/>
      <c r="G615" s="76"/>
      <c r="H615" s="76"/>
      <c r="I615" s="76"/>
      <c r="J615" s="76"/>
      <c r="K615" s="76"/>
      <c r="L615" s="76"/>
      <c r="M615" s="76"/>
      <c r="N615" s="76"/>
      <c r="O615" s="76"/>
      <c r="P615" s="76"/>
      <c r="Q615" s="76"/>
      <c r="R615" s="76"/>
      <c r="S615" s="76"/>
      <c r="T615" s="76"/>
      <c r="U615" s="76"/>
      <c r="V615" s="76"/>
      <c r="W615" s="76"/>
      <c r="X615" s="76"/>
      <c r="Y615" s="76"/>
      <c r="Z615" s="76"/>
      <c r="AA615" s="76"/>
      <c r="AB615" s="76"/>
      <c r="AC615" s="76"/>
    </row>
    <row r="616" spans="1:29">
      <c r="A616" s="76"/>
      <c r="B616" s="76"/>
      <c r="C616" s="76"/>
      <c r="D616" s="76"/>
      <c r="E616" s="76"/>
      <c r="F616" s="76"/>
      <c r="G616" s="76"/>
      <c r="H616" s="76"/>
      <c r="I616" s="76"/>
      <c r="J616" s="76"/>
      <c r="K616" s="76"/>
      <c r="L616" s="76"/>
      <c r="M616" s="76"/>
      <c r="N616" s="76"/>
      <c r="O616" s="76"/>
      <c r="P616" s="76"/>
      <c r="Q616" s="76"/>
      <c r="R616" s="76"/>
      <c r="S616" s="76"/>
      <c r="T616" s="76"/>
      <c r="U616" s="76"/>
      <c r="V616" s="76"/>
      <c r="W616" s="76"/>
      <c r="X616" s="76"/>
      <c r="Y616" s="76"/>
      <c r="Z616" s="76"/>
      <c r="AA616" s="76"/>
      <c r="AB616" s="76"/>
      <c r="AC616" s="76"/>
    </row>
    <row r="617" spans="1:29">
      <c r="A617" s="76"/>
      <c r="B617" s="76"/>
      <c r="C617" s="76"/>
      <c r="D617" s="76"/>
      <c r="E617" s="76"/>
      <c r="F617" s="76"/>
      <c r="G617" s="76"/>
      <c r="H617" s="76"/>
      <c r="I617" s="76"/>
      <c r="J617" s="76"/>
      <c r="K617" s="76"/>
      <c r="L617" s="76"/>
      <c r="M617" s="76"/>
      <c r="N617" s="76"/>
      <c r="O617" s="76"/>
      <c r="P617" s="76"/>
      <c r="Q617" s="76"/>
      <c r="R617" s="76"/>
      <c r="S617" s="76"/>
      <c r="T617" s="76"/>
      <c r="U617" s="76"/>
      <c r="V617" s="76"/>
      <c r="W617" s="76"/>
      <c r="X617" s="76"/>
      <c r="Y617" s="76"/>
      <c r="Z617" s="76"/>
      <c r="AA617" s="76"/>
      <c r="AB617" s="76"/>
      <c r="AC617" s="76"/>
    </row>
    <row r="618" spans="1:29">
      <c r="A618" s="76"/>
      <c r="B618" s="76"/>
      <c r="C618" s="76"/>
      <c r="D618" s="76"/>
      <c r="E618" s="76"/>
      <c r="F618" s="76"/>
      <c r="G618" s="76"/>
      <c r="H618" s="76"/>
      <c r="I618" s="76"/>
      <c r="J618" s="76"/>
      <c r="K618" s="76"/>
      <c r="L618" s="76"/>
      <c r="M618" s="76"/>
      <c r="N618" s="76"/>
      <c r="O618" s="76"/>
      <c r="P618" s="76"/>
      <c r="Q618" s="76"/>
      <c r="R618" s="76"/>
      <c r="S618" s="76"/>
      <c r="T618" s="76"/>
      <c r="U618" s="76"/>
      <c r="V618" s="76"/>
      <c r="W618" s="76"/>
      <c r="X618" s="76"/>
      <c r="Y618" s="76"/>
      <c r="Z618" s="76"/>
      <c r="AA618" s="76"/>
      <c r="AB618" s="76"/>
      <c r="AC618" s="76"/>
    </row>
    <row r="619" spans="1:29">
      <c r="A619" s="76"/>
      <c r="B619" s="76"/>
      <c r="C619" s="76"/>
      <c r="D619" s="76"/>
      <c r="E619" s="76"/>
      <c r="F619" s="76"/>
      <c r="G619" s="76"/>
      <c r="H619" s="76"/>
      <c r="I619" s="76"/>
      <c r="J619" s="76"/>
      <c r="K619" s="76"/>
      <c r="L619" s="76"/>
      <c r="M619" s="76"/>
      <c r="N619" s="76"/>
      <c r="O619" s="76"/>
      <c r="P619" s="76"/>
      <c r="Q619" s="76"/>
      <c r="R619" s="76"/>
      <c r="S619" s="76"/>
      <c r="T619" s="76"/>
      <c r="U619" s="76"/>
      <c r="V619" s="76"/>
      <c r="W619" s="76"/>
      <c r="X619" s="76"/>
      <c r="Y619" s="76"/>
      <c r="Z619" s="76"/>
      <c r="AA619" s="76"/>
      <c r="AB619" s="76"/>
      <c r="AC619" s="76"/>
    </row>
    <row r="620" spans="1:29">
      <c r="A620" s="76"/>
      <c r="B620" s="76"/>
      <c r="C620" s="76"/>
      <c r="D620" s="76"/>
      <c r="E620" s="76"/>
      <c r="F620" s="76"/>
      <c r="G620" s="76"/>
      <c r="H620" s="76"/>
      <c r="I620" s="76"/>
      <c r="J620" s="76"/>
      <c r="K620" s="76"/>
      <c r="L620" s="76"/>
      <c r="M620" s="76"/>
      <c r="N620" s="76"/>
      <c r="O620" s="76"/>
      <c r="P620" s="76"/>
      <c r="Q620" s="76"/>
      <c r="R620" s="76"/>
      <c r="S620" s="76"/>
      <c r="T620" s="76"/>
      <c r="U620" s="76"/>
      <c r="V620" s="76"/>
      <c r="W620" s="76"/>
      <c r="X620" s="76"/>
      <c r="Y620" s="76"/>
      <c r="Z620" s="76"/>
      <c r="AA620" s="76"/>
      <c r="AB620" s="76"/>
      <c r="AC620" s="76"/>
    </row>
    <row r="621" spans="1:29">
      <c r="A621" s="76"/>
      <c r="B621" s="76"/>
      <c r="C621" s="76"/>
      <c r="D621" s="76"/>
      <c r="E621" s="76"/>
      <c r="F621" s="76"/>
      <c r="G621" s="76"/>
      <c r="H621" s="76"/>
      <c r="I621" s="76"/>
      <c r="J621" s="76"/>
      <c r="K621" s="76"/>
      <c r="L621" s="76"/>
      <c r="M621" s="76"/>
      <c r="N621" s="76"/>
      <c r="O621" s="76"/>
      <c r="P621" s="76"/>
      <c r="Q621" s="76"/>
      <c r="R621" s="76"/>
      <c r="S621" s="76"/>
      <c r="T621" s="76"/>
      <c r="U621" s="76"/>
      <c r="V621" s="76"/>
      <c r="W621" s="76"/>
      <c r="X621" s="76"/>
      <c r="Y621" s="76"/>
      <c r="Z621" s="76"/>
      <c r="AA621" s="76"/>
      <c r="AB621" s="76"/>
      <c r="AC621" s="76"/>
    </row>
    <row r="622" spans="1:29">
      <c r="A622" s="76"/>
      <c r="B622" s="76"/>
      <c r="C622" s="76"/>
      <c r="D622" s="76"/>
      <c r="E622" s="76"/>
      <c r="F622" s="76"/>
      <c r="G622" s="76"/>
      <c r="H622" s="76"/>
      <c r="I622" s="76"/>
      <c r="J622" s="76"/>
      <c r="K622" s="76"/>
      <c r="L622" s="76"/>
      <c r="M622" s="76"/>
      <c r="N622" s="76"/>
      <c r="O622" s="76"/>
      <c r="P622" s="76"/>
      <c r="Q622" s="76"/>
      <c r="R622" s="76"/>
      <c r="S622" s="76"/>
      <c r="T622" s="76"/>
      <c r="U622" s="76"/>
      <c r="V622" s="76"/>
      <c r="W622" s="76"/>
      <c r="X622" s="76"/>
      <c r="Y622" s="76"/>
      <c r="Z622" s="76"/>
      <c r="AA622" s="76"/>
      <c r="AB622" s="76"/>
      <c r="AC622" s="76"/>
    </row>
    <row r="623" spans="1:29">
      <c r="A623" s="76"/>
      <c r="B623" s="76"/>
      <c r="C623" s="76"/>
      <c r="D623" s="76"/>
      <c r="E623" s="76"/>
      <c r="F623" s="76"/>
      <c r="G623" s="76"/>
      <c r="H623" s="76"/>
      <c r="I623" s="76"/>
      <c r="J623" s="76"/>
      <c r="K623" s="76"/>
      <c r="L623" s="76"/>
      <c r="M623" s="76"/>
      <c r="N623" s="76"/>
      <c r="O623" s="76"/>
      <c r="P623" s="76"/>
      <c r="Q623" s="76"/>
      <c r="R623" s="76"/>
      <c r="S623" s="76"/>
      <c r="T623" s="76"/>
      <c r="U623" s="76"/>
      <c r="V623" s="76"/>
      <c r="W623" s="76"/>
      <c r="X623" s="76"/>
      <c r="Y623" s="76"/>
      <c r="Z623" s="76"/>
      <c r="AA623" s="76"/>
      <c r="AB623" s="76"/>
      <c r="AC623" s="76"/>
    </row>
    <row r="624" spans="1:29">
      <c r="A624" s="76"/>
      <c r="B624" s="76"/>
      <c r="C624" s="76"/>
      <c r="D624" s="76"/>
      <c r="E624" s="76"/>
      <c r="F624" s="76"/>
      <c r="G624" s="76"/>
      <c r="H624" s="76"/>
      <c r="I624" s="76"/>
      <c r="J624" s="76"/>
      <c r="K624" s="76"/>
      <c r="L624" s="76"/>
      <c r="M624" s="76"/>
      <c r="N624" s="76"/>
      <c r="O624" s="76"/>
      <c r="P624" s="76"/>
      <c r="Q624" s="76"/>
      <c r="R624" s="76"/>
      <c r="S624" s="76"/>
      <c r="T624" s="76"/>
      <c r="U624" s="76"/>
      <c r="V624" s="76"/>
      <c r="W624" s="76"/>
      <c r="X624" s="76"/>
      <c r="Y624" s="76"/>
      <c r="Z624" s="76"/>
      <c r="AA624" s="76"/>
      <c r="AB624" s="76"/>
      <c r="AC624" s="76"/>
    </row>
    <row r="625" spans="1:29">
      <c r="A625" s="76"/>
      <c r="B625" s="76"/>
      <c r="C625" s="76"/>
      <c r="D625" s="76"/>
      <c r="E625" s="76"/>
      <c r="F625" s="76"/>
      <c r="G625" s="76"/>
      <c r="H625" s="76"/>
      <c r="I625" s="76"/>
      <c r="J625" s="76"/>
      <c r="K625" s="76"/>
      <c r="L625" s="76"/>
      <c r="M625" s="76"/>
      <c r="N625" s="76"/>
      <c r="O625" s="76"/>
      <c r="P625" s="76"/>
      <c r="Q625" s="76"/>
      <c r="R625" s="76"/>
      <c r="S625" s="76"/>
      <c r="T625" s="76"/>
      <c r="U625" s="76"/>
      <c r="V625" s="76"/>
      <c r="W625" s="76"/>
      <c r="X625" s="76"/>
      <c r="Y625" s="76"/>
      <c r="Z625" s="76"/>
      <c r="AA625" s="76"/>
      <c r="AB625" s="76"/>
      <c r="AC625" s="76"/>
    </row>
    <row r="626" spans="1:29">
      <c r="A626" s="76"/>
      <c r="B626" s="76"/>
      <c r="C626" s="76"/>
      <c r="D626" s="76"/>
      <c r="E626" s="76"/>
      <c r="F626" s="76"/>
      <c r="G626" s="76"/>
      <c r="H626" s="76"/>
      <c r="I626" s="76"/>
      <c r="J626" s="76"/>
      <c r="K626" s="76"/>
      <c r="L626" s="76"/>
      <c r="M626" s="76"/>
      <c r="N626" s="76"/>
      <c r="O626" s="76"/>
      <c r="P626" s="76"/>
      <c r="Q626" s="76"/>
      <c r="R626" s="76"/>
      <c r="S626" s="76"/>
      <c r="T626" s="76"/>
      <c r="U626" s="76"/>
      <c r="V626" s="76"/>
      <c r="W626" s="76"/>
      <c r="X626" s="76"/>
      <c r="Y626" s="76"/>
      <c r="Z626" s="76"/>
      <c r="AA626" s="76"/>
      <c r="AB626" s="76"/>
      <c r="AC626" s="76"/>
    </row>
    <row r="627" spans="1:29">
      <c r="A627" s="76"/>
      <c r="B627" s="76"/>
      <c r="C627" s="76"/>
      <c r="D627" s="76"/>
      <c r="E627" s="76"/>
      <c r="F627" s="76"/>
      <c r="G627" s="76"/>
      <c r="H627" s="76"/>
      <c r="I627" s="76"/>
      <c r="J627" s="76"/>
      <c r="K627" s="76"/>
      <c r="L627" s="76"/>
      <c r="M627" s="76"/>
      <c r="N627" s="76"/>
      <c r="O627" s="76"/>
      <c r="P627" s="76"/>
      <c r="Q627" s="76"/>
      <c r="R627" s="76"/>
      <c r="S627" s="76"/>
      <c r="T627" s="76"/>
      <c r="U627" s="76"/>
      <c r="V627" s="76"/>
      <c r="W627" s="76"/>
      <c r="X627" s="76"/>
      <c r="Y627" s="76"/>
      <c r="Z627" s="76"/>
      <c r="AA627" s="76"/>
      <c r="AB627" s="76"/>
      <c r="AC627" s="76"/>
    </row>
    <row r="628" spans="1:29">
      <c r="A628" s="76"/>
      <c r="B628" s="76"/>
      <c r="C628" s="76"/>
      <c r="D628" s="76"/>
      <c r="E628" s="76"/>
      <c r="F628" s="76"/>
      <c r="G628" s="76"/>
      <c r="H628" s="76"/>
      <c r="I628" s="76"/>
      <c r="J628" s="76"/>
      <c r="K628" s="76"/>
      <c r="L628" s="76"/>
      <c r="M628" s="76"/>
      <c r="N628" s="76"/>
      <c r="O628" s="76"/>
      <c r="P628" s="76"/>
      <c r="Q628" s="76"/>
      <c r="R628" s="76"/>
      <c r="S628" s="76"/>
      <c r="T628" s="76"/>
      <c r="U628" s="76"/>
      <c r="V628" s="76"/>
      <c r="W628" s="76"/>
      <c r="X628" s="76"/>
      <c r="Y628" s="76"/>
      <c r="Z628" s="76"/>
      <c r="AA628" s="76"/>
      <c r="AB628" s="76"/>
      <c r="AC628" s="76"/>
    </row>
    <row r="629" spans="1:29">
      <c r="A629" s="76"/>
      <c r="B629" s="76"/>
      <c r="C629" s="76"/>
      <c r="D629" s="76"/>
      <c r="E629" s="76"/>
      <c r="F629" s="76"/>
      <c r="G629" s="76"/>
      <c r="H629" s="76"/>
      <c r="I629" s="76"/>
      <c r="J629" s="76"/>
      <c r="K629" s="76"/>
      <c r="L629" s="76"/>
      <c r="M629" s="76"/>
      <c r="N629" s="76"/>
      <c r="O629" s="76"/>
      <c r="P629" s="76"/>
      <c r="Q629" s="76"/>
      <c r="R629" s="76"/>
      <c r="S629" s="76"/>
      <c r="T629" s="76"/>
      <c r="U629" s="76"/>
      <c r="V629" s="76"/>
      <c r="W629" s="76"/>
      <c r="X629" s="76"/>
      <c r="Y629" s="76"/>
      <c r="Z629" s="76"/>
      <c r="AA629" s="76"/>
      <c r="AB629" s="76"/>
      <c r="AC629" s="76"/>
    </row>
    <row r="630" spans="1:29">
      <c r="A630" s="76"/>
      <c r="B630" s="76"/>
      <c r="C630" s="76"/>
      <c r="D630" s="76"/>
      <c r="E630" s="76"/>
      <c r="F630" s="76"/>
      <c r="G630" s="76"/>
      <c r="H630" s="76"/>
      <c r="I630" s="76"/>
      <c r="J630" s="76"/>
      <c r="K630" s="76"/>
      <c r="L630" s="76"/>
      <c r="M630" s="76"/>
      <c r="N630" s="76"/>
      <c r="O630" s="76"/>
      <c r="P630" s="76"/>
      <c r="Q630" s="76"/>
      <c r="R630" s="76"/>
      <c r="S630" s="76"/>
      <c r="T630" s="76"/>
      <c r="U630" s="76"/>
      <c r="V630" s="76"/>
      <c r="W630" s="76"/>
      <c r="X630" s="76"/>
      <c r="Y630" s="76"/>
      <c r="Z630" s="76"/>
      <c r="AA630" s="76"/>
      <c r="AB630" s="76"/>
      <c r="AC630" s="76"/>
    </row>
    <row r="631" spans="1:29">
      <c r="A631" s="76"/>
      <c r="B631" s="76"/>
      <c r="C631" s="76"/>
      <c r="D631" s="76"/>
      <c r="E631" s="76"/>
      <c r="F631" s="76"/>
      <c r="G631" s="76"/>
      <c r="H631" s="76"/>
      <c r="I631" s="76"/>
      <c r="J631" s="76"/>
      <c r="K631" s="76"/>
      <c r="L631" s="76"/>
      <c r="M631" s="76"/>
      <c r="N631" s="76"/>
      <c r="O631" s="76"/>
      <c r="P631" s="76"/>
      <c r="Q631" s="76"/>
      <c r="R631" s="76"/>
      <c r="S631" s="76"/>
      <c r="T631" s="76"/>
      <c r="U631" s="76"/>
      <c r="V631" s="76"/>
      <c r="W631" s="76"/>
      <c r="X631" s="76"/>
      <c r="Y631" s="76"/>
      <c r="Z631" s="76"/>
      <c r="AA631" s="76"/>
      <c r="AB631" s="76"/>
      <c r="AC631" s="76"/>
    </row>
    <row r="632" spans="1:29">
      <c r="A632" s="76"/>
      <c r="B632" s="76"/>
      <c r="C632" s="76"/>
      <c r="D632" s="76"/>
      <c r="E632" s="76"/>
      <c r="F632" s="76"/>
      <c r="G632" s="76"/>
      <c r="H632" s="76"/>
      <c r="I632" s="76"/>
      <c r="J632" s="76"/>
      <c r="K632" s="76"/>
      <c r="L632" s="76"/>
      <c r="M632" s="76"/>
      <c r="N632" s="76"/>
      <c r="O632" s="76"/>
      <c r="P632" s="76"/>
      <c r="Q632" s="76"/>
      <c r="R632" s="76"/>
      <c r="S632" s="76"/>
      <c r="T632" s="76"/>
      <c r="U632" s="76"/>
      <c r="V632" s="76"/>
      <c r="W632" s="76"/>
      <c r="X632" s="76"/>
      <c r="Y632" s="76"/>
      <c r="Z632" s="76"/>
      <c r="AA632" s="76"/>
      <c r="AB632" s="76"/>
      <c r="AC632" s="76"/>
    </row>
    <row r="633" spans="1:29">
      <c r="A633" s="76"/>
      <c r="B633" s="76"/>
      <c r="C633" s="76"/>
      <c r="D633" s="76"/>
      <c r="E633" s="76"/>
      <c r="F633" s="76"/>
      <c r="G633" s="76"/>
      <c r="H633" s="76"/>
      <c r="I633" s="76"/>
      <c r="J633" s="76"/>
      <c r="K633" s="76"/>
      <c r="L633" s="76"/>
      <c r="M633" s="76"/>
      <c r="N633" s="76"/>
      <c r="O633" s="76"/>
      <c r="P633" s="76"/>
      <c r="Q633" s="76"/>
      <c r="R633" s="76"/>
      <c r="S633" s="76"/>
      <c r="T633" s="76"/>
      <c r="U633" s="76"/>
      <c r="V633" s="76"/>
      <c r="W633" s="76"/>
      <c r="X633" s="76"/>
      <c r="Y633" s="76"/>
      <c r="Z633" s="76"/>
      <c r="AA633" s="76"/>
      <c r="AB633" s="76"/>
      <c r="AC633" s="76"/>
    </row>
    <row r="634" spans="1:29">
      <c r="A634" s="76"/>
      <c r="B634" s="76"/>
      <c r="C634" s="76"/>
      <c r="D634" s="76"/>
      <c r="E634" s="76"/>
      <c r="F634" s="76"/>
      <c r="G634" s="76"/>
      <c r="H634" s="76"/>
      <c r="I634" s="76"/>
      <c r="J634" s="76"/>
      <c r="K634" s="76"/>
      <c r="L634" s="76"/>
      <c r="M634" s="76"/>
      <c r="N634" s="76"/>
      <c r="O634" s="76"/>
      <c r="P634" s="76"/>
      <c r="Q634" s="76"/>
      <c r="R634" s="76"/>
      <c r="S634" s="76"/>
      <c r="T634" s="76"/>
      <c r="U634" s="76"/>
      <c r="V634" s="76"/>
      <c r="W634" s="76"/>
      <c r="X634" s="76"/>
      <c r="Y634" s="76"/>
      <c r="Z634" s="76"/>
      <c r="AA634" s="76"/>
      <c r="AB634" s="76"/>
      <c r="AC634" s="76"/>
    </row>
    <row r="635" spans="1:29">
      <c r="A635" s="76"/>
      <c r="B635" s="76"/>
      <c r="C635" s="76"/>
      <c r="D635" s="76"/>
      <c r="E635" s="76"/>
      <c r="F635" s="76"/>
      <c r="G635" s="76"/>
      <c r="H635" s="76"/>
      <c r="I635" s="76"/>
      <c r="J635" s="76"/>
      <c r="K635" s="76"/>
      <c r="L635" s="76"/>
      <c r="M635" s="76"/>
      <c r="N635" s="76"/>
      <c r="O635" s="76"/>
      <c r="P635" s="76"/>
      <c r="Q635" s="76"/>
      <c r="R635" s="76"/>
      <c r="S635" s="76"/>
      <c r="T635" s="76"/>
      <c r="U635" s="76"/>
      <c r="V635" s="76"/>
      <c r="W635" s="76"/>
      <c r="X635" s="76"/>
      <c r="Y635" s="76"/>
      <c r="Z635" s="76"/>
      <c r="AA635" s="76"/>
      <c r="AB635" s="76"/>
      <c r="AC635" s="76"/>
    </row>
    <row r="636" spans="1:29">
      <c r="A636" s="76"/>
      <c r="B636" s="76"/>
      <c r="C636" s="76"/>
      <c r="D636" s="76"/>
      <c r="E636" s="76"/>
      <c r="F636" s="76"/>
      <c r="G636" s="76"/>
      <c r="H636" s="76"/>
      <c r="I636" s="76"/>
      <c r="J636" s="76"/>
      <c r="K636" s="76"/>
      <c r="L636" s="76"/>
      <c r="M636" s="76"/>
      <c r="N636" s="76"/>
      <c r="O636" s="76"/>
      <c r="P636" s="76"/>
      <c r="Q636" s="76"/>
      <c r="R636" s="76"/>
      <c r="S636" s="76"/>
      <c r="T636" s="76"/>
      <c r="U636" s="76"/>
      <c r="V636" s="76"/>
      <c r="W636" s="76"/>
      <c r="X636" s="76"/>
      <c r="Y636" s="76"/>
      <c r="Z636" s="76"/>
      <c r="AA636" s="76"/>
      <c r="AB636" s="76"/>
      <c r="AC636" s="76"/>
    </row>
    <row r="637" spans="1:29">
      <c r="A637" s="76"/>
      <c r="B637" s="76"/>
      <c r="C637" s="76"/>
      <c r="D637" s="76"/>
      <c r="E637" s="76"/>
      <c r="F637" s="76"/>
      <c r="G637" s="76"/>
      <c r="H637" s="76"/>
      <c r="I637" s="76"/>
      <c r="J637" s="76"/>
      <c r="K637" s="76"/>
      <c r="L637" s="76"/>
      <c r="M637" s="76"/>
      <c r="N637" s="76"/>
      <c r="O637" s="76"/>
      <c r="P637" s="76"/>
      <c r="Q637" s="76"/>
      <c r="R637" s="76"/>
      <c r="S637" s="76"/>
      <c r="T637" s="76"/>
      <c r="U637" s="76"/>
      <c r="V637" s="76"/>
      <c r="W637" s="76"/>
      <c r="X637" s="76"/>
      <c r="Y637" s="76"/>
      <c r="Z637" s="76"/>
      <c r="AA637" s="76"/>
      <c r="AB637" s="76"/>
      <c r="AC637" s="76"/>
    </row>
    <row r="638" spans="1:29">
      <c r="A638" s="76"/>
      <c r="B638" s="76"/>
      <c r="C638" s="76"/>
      <c r="D638" s="76"/>
      <c r="E638" s="76"/>
      <c r="F638" s="76"/>
      <c r="G638" s="76"/>
      <c r="H638" s="76"/>
      <c r="I638" s="76"/>
      <c r="J638" s="76"/>
      <c r="K638" s="76"/>
      <c r="L638" s="76"/>
      <c r="M638" s="76"/>
      <c r="N638" s="76"/>
      <c r="O638" s="76"/>
      <c r="P638" s="76"/>
      <c r="Q638" s="76"/>
      <c r="R638" s="76"/>
      <c r="S638" s="76"/>
      <c r="T638" s="76"/>
      <c r="U638" s="76"/>
      <c r="V638" s="76"/>
      <c r="W638" s="76"/>
      <c r="X638" s="76"/>
      <c r="Y638" s="76"/>
      <c r="Z638" s="76"/>
      <c r="AA638" s="76"/>
      <c r="AB638" s="76"/>
      <c r="AC638" s="76"/>
    </row>
    <row r="639" spans="1:29">
      <c r="A639" s="76"/>
      <c r="B639" s="76"/>
      <c r="C639" s="76"/>
      <c r="D639" s="76"/>
      <c r="E639" s="76"/>
      <c r="F639" s="76"/>
      <c r="G639" s="76"/>
      <c r="H639" s="76"/>
      <c r="I639" s="76"/>
      <c r="J639" s="76"/>
      <c r="K639" s="76"/>
      <c r="L639" s="76"/>
      <c r="M639" s="76"/>
      <c r="N639" s="76"/>
      <c r="O639" s="76"/>
      <c r="P639" s="76"/>
      <c r="Q639" s="76"/>
      <c r="R639" s="76"/>
      <c r="S639" s="76"/>
      <c r="T639" s="76"/>
      <c r="U639" s="76"/>
      <c r="V639" s="76"/>
      <c r="W639" s="76"/>
      <c r="X639" s="76"/>
      <c r="Y639" s="76"/>
      <c r="Z639" s="76"/>
      <c r="AA639" s="76"/>
      <c r="AB639" s="76"/>
      <c r="AC639" s="76"/>
    </row>
    <row r="640" spans="1:29">
      <c r="A640" s="76"/>
      <c r="B640" s="76"/>
      <c r="C640" s="76"/>
      <c r="D640" s="76"/>
      <c r="E640" s="76"/>
      <c r="F640" s="76"/>
      <c r="G640" s="76"/>
      <c r="H640" s="76"/>
      <c r="I640" s="76"/>
      <c r="J640" s="76"/>
      <c r="K640" s="76"/>
      <c r="L640" s="76"/>
      <c r="M640" s="76"/>
      <c r="N640" s="76"/>
      <c r="O640" s="76"/>
      <c r="P640" s="76"/>
      <c r="Q640" s="76"/>
      <c r="R640" s="76"/>
      <c r="S640" s="76"/>
      <c r="T640" s="76"/>
      <c r="U640" s="76"/>
      <c r="V640" s="76"/>
      <c r="W640" s="76"/>
      <c r="X640" s="76"/>
      <c r="Y640" s="76"/>
      <c r="Z640" s="76"/>
      <c r="AA640" s="76"/>
      <c r="AB640" s="76"/>
      <c r="AC640" s="76"/>
    </row>
    <row r="641" spans="1:29">
      <c r="A641" s="76"/>
      <c r="B641" s="76"/>
      <c r="C641" s="76"/>
      <c r="D641" s="76"/>
      <c r="E641" s="76"/>
      <c r="F641" s="76"/>
      <c r="G641" s="76"/>
      <c r="H641" s="76"/>
      <c r="I641" s="76"/>
      <c r="J641" s="76"/>
      <c r="K641" s="76"/>
      <c r="L641" s="76"/>
      <c r="M641" s="76"/>
      <c r="N641" s="76"/>
      <c r="O641" s="76"/>
      <c r="P641" s="76"/>
      <c r="Q641" s="76"/>
      <c r="R641" s="76"/>
      <c r="S641" s="76"/>
      <c r="T641" s="76"/>
      <c r="U641" s="76"/>
      <c r="V641" s="76"/>
      <c r="W641" s="76"/>
      <c r="X641" s="76"/>
      <c r="Y641" s="76"/>
      <c r="Z641" s="76"/>
      <c r="AA641" s="76"/>
      <c r="AB641" s="76"/>
      <c r="AC641" s="76"/>
    </row>
    <row r="642" spans="1:29">
      <c r="A642" s="76"/>
      <c r="B642" s="76"/>
      <c r="C642" s="76"/>
      <c r="D642" s="76"/>
      <c r="E642" s="76"/>
      <c r="F642" s="76"/>
      <c r="G642" s="76"/>
      <c r="H642" s="76"/>
      <c r="I642" s="76"/>
      <c r="J642" s="76"/>
      <c r="K642" s="76"/>
      <c r="L642" s="76"/>
      <c r="M642" s="76"/>
      <c r="N642" s="76"/>
      <c r="O642" s="76"/>
      <c r="P642" s="76"/>
      <c r="Q642" s="76"/>
      <c r="R642" s="76"/>
      <c r="S642" s="76"/>
      <c r="T642" s="76"/>
      <c r="U642" s="76"/>
      <c r="V642" s="76"/>
      <c r="W642" s="76"/>
      <c r="X642" s="76"/>
      <c r="Y642" s="76"/>
      <c r="Z642" s="76"/>
      <c r="AA642" s="76"/>
      <c r="AB642" s="76"/>
      <c r="AC642" s="76"/>
    </row>
    <row r="643" spans="1:29">
      <c r="A643" s="76"/>
      <c r="B643" s="76"/>
      <c r="C643" s="76"/>
      <c r="D643" s="76"/>
      <c r="E643" s="76"/>
      <c r="F643" s="76"/>
      <c r="G643" s="76"/>
      <c r="H643" s="76"/>
      <c r="I643" s="76"/>
      <c r="J643" s="76"/>
      <c r="K643" s="76"/>
      <c r="L643" s="76"/>
      <c r="M643" s="76"/>
      <c r="N643" s="76"/>
      <c r="O643" s="76"/>
      <c r="P643" s="76"/>
      <c r="Q643" s="76"/>
      <c r="R643" s="76"/>
      <c r="S643" s="76"/>
      <c r="T643" s="76"/>
      <c r="U643" s="76"/>
      <c r="V643" s="76"/>
      <c r="W643" s="76"/>
      <c r="X643" s="76"/>
      <c r="Y643" s="76"/>
      <c r="Z643" s="76"/>
      <c r="AA643" s="76"/>
      <c r="AB643" s="76"/>
      <c r="AC643" s="76"/>
    </row>
    <row r="644" spans="1:29">
      <c r="A644" s="76"/>
      <c r="B644" s="76"/>
      <c r="C644" s="76"/>
      <c r="D644" s="76"/>
      <c r="E644" s="76"/>
      <c r="F644" s="76"/>
      <c r="G644" s="76"/>
      <c r="H644" s="76"/>
      <c r="I644" s="76"/>
      <c r="J644" s="76"/>
      <c r="K644" s="76"/>
      <c r="L644" s="76"/>
      <c r="M644" s="76"/>
      <c r="N644" s="76"/>
      <c r="O644" s="76"/>
      <c r="P644" s="76"/>
      <c r="Q644" s="76"/>
      <c r="R644" s="76"/>
      <c r="S644" s="76"/>
      <c r="T644" s="76"/>
      <c r="U644" s="76"/>
      <c r="V644" s="76"/>
      <c r="W644" s="76"/>
      <c r="X644" s="76"/>
      <c r="Y644" s="76"/>
      <c r="Z644" s="76"/>
      <c r="AA644" s="76"/>
      <c r="AB644" s="76"/>
      <c r="AC644" s="76"/>
    </row>
    <row r="645" spans="1:29">
      <c r="A645" s="76"/>
      <c r="B645" s="76"/>
      <c r="C645" s="76"/>
      <c r="D645" s="76"/>
      <c r="E645" s="76"/>
      <c r="F645" s="76"/>
      <c r="G645" s="76"/>
      <c r="H645" s="76"/>
      <c r="I645" s="76"/>
      <c r="J645" s="76"/>
      <c r="K645" s="76"/>
      <c r="L645" s="76"/>
      <c r="M645" s="76"/>
      <c r="N645" s="76"/>
      <c r="O645" s="76"/>
      <c r="P645" s="76"/>
      <c r="Q645" s="76"/>
      <c r="R645" s="76"/>
      <c r="S645" s="76"/>
      <c r="T645" s="76"/>
      <c r="U645" s="76"/>
      <c r="V645" s="76"/>
      <c r="W645" s="76"/>
      <c r="X645" s="76"/>
      <c r="Y645" s="76"/>
      <c r="Z645" s="76"/>
      <c r="AA645" s="76"/>
      <c r="AB645" s="76"/>
      <c r="AC645" s="76"/>
    </row>
    <row r="646" spans="1:29">
      <c r="A646" s="76"/>
      <c r="B646" s="76"/>
      <c r="C646" s="76"/>
      <c r="D646" s="76"/>
      <c r="E646" s="76"/>
      <c r="F646" s="76"/>
      <c r="G646" s="76"/>
      <c r="H646" s="76"/>
      <c r="I646" s="76"/>
      <c r="J646" s="76"/>
      <c r="K646" s="76"/>
      <c r="L646" s="76"/>
      <c r="M646" s="76"/>
      <c r="N646" s="76"/>
      <c r="O646" s="76"/>
      <c r="P646" s="76"/>
      <c r="Q646" s="76"/>
      <c r="R646" s="76"/>
      <c r="S646" s="76"/>
      <c r="T646" s="76"/>
      <c r="U646" s="76"/>
      <c r="V646" s="76"/>
      <c r="W646" s="76"/>
      <c r="X646" s="76"/>
      <c r="Y646" s="76"/>
      <c r="Z646" s="76"/>
      <c r="AA646" s="76"/>
      <c r="AB646" s="76"/>
      <c r="AC646" s="76"/>
    </row>
    <row r="647" spans="1:29">
      <c r="A647" s="76"/>
      <c r="B647" s="76"/>
      <c r="C647" s="76"/>
      <c r="D647" s="76"/>
      <c r="E647" s="76"/>
      <c r="F647" s="76"/>
      <c r="G647" s="76"/>
      <c r="H647" s="76"/>
      <c r="I647" s="76"/>
      <c r="J647" s="76"/>
      <c r="K647" s="76"/>
      <c r="L647" s="76"/>
      <c r="M647" s="76"/>
      <c r="N647" s="76"/>
      <c r="O647" s="76"/>
      <c r="P647" s="76"/>
      <c r="Q647" s="76"/>
      <c r="R647" s="76"/>
      <c r="S647" s="76"/>
      <c r="T647" s="76"/>
      <c r="U647" s="76"/>
      <c r="V647" s="76"/>
      <c r="W647" s="76"/>
      <c r="X647" s="76"/>
      <c r="Y647" s="76"/>
      <c r="Z647" s="76"/>
      <c r="AA647" s="76"/>
      <c r="AB647" s="76"/>
      <c r="AC647" s="76"/>
    </row>
    <row r="648" spans="1:29">
      <c r="A648" s="76"/>
      <c r="B648" s="76"/>
      <c r="C648" s="76"/>
      <c r="D648" s="76"/>
      <c r="E648" s="76"/>
      <c r="F648" s="76"/>
      <c r="G648" s="76"/>
      <c r="H648" s="76"/>
      <c r="I648" s="76"/>
      <c r="J648" s="76"/>
      <c r="K648" s="76"/>
      <c r="L648" s="76"/>
      <c r="M648" s="76"/>
      <c r="N648" s="76"/>
      <c r="O648" s="76"/>
      <c r="P648" s="76"/>
      <c r="Q648" s="76"/>
      <c r="R648" s="76"/>
      <c r="S648" s="76"/>
      <c r="T648" s="76"/>
      <c r="U648" s="76"/>
      <c r="V648" s="76"/>
      <c r="W648" s="76"/>
      <c r="X648" s="76"/>
      <c r="Y648" s="76"/>
      <c r="Z648" s="76"/>
      <c r="AA648" s="76"/>
      <c r="AB648" s="76"/>
      <c r="AC648" s="76"/>
    </row>
    <row r="649" spans="1:29">
      <c r="A649" s="76"/>
      <c r="B649" s="76"/>
      <c r="C649" s="76"/>
      <c r="D649" s="76"/>
      <c r="E649" s="76"/>
      <c r="F649" s="76"/>
      <c r="G649" s="76"/>
      <c r="H649" s="76"/>
      <c r="I649" s="76"/>
      <c r="J649" s="76"/>
      <c r="K649" s="76"/>
      <c r="L649" s="76"/>
      <c r="M649" s="76"/>
      <c r="N649" s="76"/>
      <c r="O649" s="76"/>
      <c r="P649" s="76"/>
      <c r="Q649" s="76"/>
      <c r="R649" s="76"/>
      <c r="S649" s="76"/>
      <c r="T649" s="76"/>
      <c r="U649" s="76"/>
      <c r="V649" s="76"/>
      <c r="W649" s="76"/>
      <c r="X649" s="76"/>
      <c r="Y649" s="76"/>
      <c r="Z649" s="76"/>
      <c r="AA649" s="76"/>
      <c r="AB649" s="76"/>
      <c r="AC649" s="76"/>
    </row>
    <row r="650" spans="1:29">
      <c r="A650" s="76"/>
      <c r="B650" s="76"/>
      <c r="C650" s="76"/>
      <c r="D650" s="76"/>
      <c r="E650" s="76"/>
      <c r="F650" s="76"/>
      <c r="G650" s="76"/>
      <c r="H650" s="76"/>
      <c r="I650" s="76"/>
      <c r="J650" s="76"/>
      <c r="K650" s="76"/>
      <c r="L650" s="76"/>
      <c r="M650" s="76"/>
      <c r="N650" s="76"/>
      <c r="O650" s="76"/>
      <c r="P650" s="76"/>
      <c r="Q650" s="76"/>
      <c r="R650" s="76"/>
      <c r="S650" s="76"/>
      <c r="T650" s="76"/>
      <c r="U650" s="76"/>
      <c r="V650" s="76"/>
      <c r="W650" s="76"/>
      <c r="X650" s="76"/>
      <c r="Y650" s="76"/>
      <c r="Z650" s="76"/>
      <c r="AA650" s="76"/>
      <c r="AB650" s="76"/>
      <c r="AC650" s="76"/>
    </row>
    <row r="651" spans="1:29">
      <c r="A651" s="76"/>
      <c r="B651" s="76"/>
      <c r="C651" s="76"/>
      <c r="D651" s="76"/>
      <c r="E651" s="76"/>
      <c r="F651" s="76"/>
      <c r="G651" s="76"/>
      <c r="H651" s="76"/>
      <c r="I651" s="76"/>
      <c r="J651" s="76"/>
      <c r="K651" s="76"/>
      <c r="L651" s="76"/>
      <c r="M651" s="76"/>
      <c r="N651" s="76"/>
      <c r="O651" s="76"/>
      <c r="P651" s="76"/>
      <c r="Q651" s="76"/>
      <c r="R651" s="76"/>
      <c r="S651" s="76"/>
      <c r="T651" s="76"/>
      <c r="U651" s="76"/>
      <c r="V651" s="76"/>
      <c r="W651" s="76"/>
      <c r="X651" s="76"/>
      <c r="Y651" s="76"/>
      <c r="Z651" s="76"/>
      <c r="AA651" s="76"/>
      <c r="AB651" s="76"/>
      <c r="AC651" s="76"/>
    </row>
    <row r="652" spans="1:29">
      <c r="A652" s="76"/>
      <c r="B652" s="76"/>
      <c r="C652" s="76"/>
      <c r="D652" s="76"/>
      <c r="E652" s="76"/>
      <c r="F652" s="76"/>
      <c r="G652" s="76"/>
      <c r="H652" s="76"/>
      <c r="I652" s="76"/>
      <c r="J652" s="76"/>
      <c r="K652" s="76"/>
      <c r="L652" s="76"/>
      <c r="M652" s="76"/>
      <c r="N652" s="76"/>
      <c r="O652" s="76"/>
      <c r="P652" s="76"/>
      <c r="Q652" s="76"/>
      <c r="R652" s="76"/>
      <c r="S652" s="76"/>
      <c r="T652" s="76"/>
      <c r="U652" s="76"/>
      <c r="V652" s="76"/>
      <c r="W652" s="76"/>
      <c r="X652" s="76"/>
      <c r="Y652" s="76"/>
      <c r="Z652" s="76"/>
      <c r="AA652" s="76"/>
      <c r="AB652" s="76"/>
      <c r="AC652" s="76"/>
    </row>
    <row r="653" spans="1:29">
      <c r="A653" s="76"/>
      <c r="B653" s="76"/>
      <c r="C653" s="76"/>
      <c r="D653" s="76"/>
      <c r="E653" s="76"/>
      <c r="F653" s="76"/>
      <c r="G653" s="76"/>
      <c r="H653" s="76"/>
      <c r="I653" s="76"/>
      <c r="J653" s="76"/>
      <c r="K653" s="76"/>
      <c r="L653" s="76"/>
      <c r="M653" s="76"/>
      <c r="N653" s="76"/>
      <c r="O653" s="76"/>
      <c r="P653" s="76"/>
      <c r="Q653" s="76"/>
      <c r="R653" s="76"/>
      <c r="S653" s="76"/>
      <c r="T653" s="76"/>
      <c r="U653" s="76"/>
      <c r="V653" s="76"/>
      <c r="W653" s="76"/>
      <c r="X653" s="76"/>
      <c r="Y653" s="76"/>
      <c r="Z653" s="76"/>
      <c r="AA653" s="76"/>
      <c r="AB653" s="76"/>
      <c r="AC653" s="76"/>
    </row>
    <row r="654" spans="1:29">
      <c r="A654" s="76"/>
      <c r="B654" s="76"/>
      <c r="C654" s="76"/>
      <c r="D654" s="76"/>
      <c r="E654" s="76"/>
      <c r="F654" s="76"/>
      <c r="G654" s="76"/>
      <c r="H654" s="76"/>
      <c r="I654" s="76"/>
      <c r="J654" s="76"/>
      <c r="K654" s="76"/>
      <c r="L654" s="76"/>
      <c r="M654" s="76"/>
      <c r="N654" s="76"/>
      <c r="O654" s="76"/>
      <c r="P654" s="76"/>
      <c r="Q654" s="76"/>
      <c r="R654" s="76"/>
      <c r="S654" s="76"/>
      <c r="T654" s="76"/>
      <c r="U654" s="76"/>
      <c r="V654" s="76"/>
      <c r="W654" s="76"/>
      <c r="X654" s="76"/>
      <c r="Y654" s="76"/>
      <c r="Z654" s="76"/>
      <c r="AA654" s="76"/>
      <c r="AB654" s="76"/>
      <c r="AC654" s="76"/>
    </row>
    <row r="655" spans="1:29">
      <c r="A655" s="76"/>
      <c r="B655" s="76"/>
      <c r="C655" s="76"/>
      <c r="D655" s="76"/>
      <c r="E655" s="76"/>
      <c r="F655" s="76"/>
      <c r="G655" s="76"/>
      <c r="H655" s="76"/>
      <c r="I655" s="76"/>
      <c r="J655" s="76"/>
      <c r="K655" s="76"/>
      <c r="L655" s="76"/>
      <c r="M655" s="76"/>
      <c r="N655" s="76"/>
      <c r="O655" s="76"/>
      <c r="P655" s="76"/>
      <c r="Q655" s="76"/>
      <c r="R655" s="76"/>
      <c r="S655" s="76"/>
      <c r="T655" s="76"/>
      <c r="U655" s="76"/>
      <c r="V655" s="76"/>
      <c r="W655" s="76"/>
      <c r="X655" s="76"/>
      <c r="Y655" s="76"/>
      <c r="Z655" s="76"/>
      <c r="AA655" s="76"/>
      <c r="AB655" s="76"/>
      <c r="AC655" s="76"/>
    </row>
    <row r="656" spans="1:29">
      <c r="A656" s="76"/>
      <c r="B656" s="76"/>
      <c r="C656" s="76"/>
      <c r="D656" s="76"/>
      <c r="E656" s="76"/>
      <c r="F656" s="76"/>
      <c r="G656" s="76"/>
      <c r="H656" s="76"/>
      <c r="I656" s="76"/>
      <c r="J656" s="76"/>
      <c r="K656" s="76"/>
      <c r="L656" s="76"/>
      <c r="M656" s="76"/>
      <c r="N656" s="76"/>
      <c r="O656" s="76"/>
      <c r="P656" s="76"/>
      <c r="Q656" s="76"/>
      <c r="R656" s="76"/>
      <c r="S656" s="76"/>
      <c r="T656" s="76"/>
      <c r="U656" s="76"/>
      <c r="V656" s="76"/>
      <c r="W656" s="76"/>
      <c r="X656" s="76"/>
      <c r="Y656" s="76"/>
      <c r="Z656" s="76"/>
      <c r="AA656" s="76"/>
      <c r="AB656" s="76"/>
      <c r="AC656" s="76"/>
    </row>
    <row r="657" spans="1:29">
      <c r="A657" s="76"/>
      <c r="B657" s="76"/>
      <c r="C657" s="76"/>
      <c r="D657" s="76"/>
      <c r="E657" s="76"/>
      <c r="F657" s="76"/>
      <c r="G657" s="76"/>
      <c r="H657" s="76"/>
      <c r="I657" s="76"/>
      <c r="J657" s="76"/>
      <c r="K657" s="76"/>
      <c r="L657" s="76"/>
      <c r="M657" s="76"/>
      <c r="N657" s="76"/>
      <c r="O657" s="76"/>
      <c r="P657" s="76"/>
      <c r="Q657" s="76"/>
      <c r="R657" s="76"/>
      <c r="S657" s="76"/>
      <c r="T657" s="76"/>
      <c r="U657" s="76"/>
      <c r="V657" s="76"/>
      <c r="W657" s="76"/>
      <c r="X657" s="76"/>
      <c r="Y657" s="76"/>
      <c r="Z657" s="76"/>
      <c r="AA657" s="76"/>
      <c r="AB657" s="76"/>
      <c r="AC657" s="76"/>
    </row>
    <row r="658" spans="1:29">
      <c r="A658" s="76"/>
      <c r="B658" s="76"/>
      <c r="C658" s="76"/>
      <c r="D658" s="76"/>
      <c r="E658" s="76"/>
      <c r="F658" s="76"/>
      <c r="G658" s="76"/>
      <c r="H658" s="76"/>
      <c r="I658" s="76"/>
      <c r="J658" s="76"/>
      <c r="K658" s="76"/>
      <c r="L658" s="76"/>
      <c r="M658" s="76"/>
      <c r="N658" s="76"/>
      <c r="O658" s="76"/>
      <c r="P658" s="76"/>
      <c r="Q658" s="76"/>
      <c r="R658" s="76"/>
      <c r="S658" s="76"/>
      <c r="T658" s="76"/>
      <c r="U658" s="76"/>
      <c r="V658" s="76"/>
      <c r="W658" s="76"/>
      <c r="X658" s="76"/>
      <c r="Y658" s="76"/>
      <c r="Z658" s="76"/>
      <c r="AA658" s="76"/>
      <c r="AB658" s="76"/>
      <c r="AC658" s="76"/>
    </row>
    <row r="659" spans="1:29">
      <c r="A659" s="76"/>
      <c r="B659" s="76"/>
      <c r="C659" s="76"/>
      <c r="D659" s="76"/>
      <c r="E659" s="76"/>
      <c r="F659" s="76"/>
      <c r="G659" s="76"/>
      <c r="H659" s="76"/>
      <c r="I659" s="76"/>
      <c r="J659" s="76"/>
      <c r="K659" s="76"/>
      <c r="L659" s="76"/>
      <c r="M659" s="76"/>
      <c r="N659" s="76"/>
      <c r="O659" s="76"/>
      <c r="P659" s="76"/>
      <c r="Q659" s="76"/>
      <c r="R659" s="76"/>
      <c r="S659" s="76"/>
      <c r="T659" s="76"/>
      <c r="U659" s="76"/>
      <c r="V659" s="76"/>
      <c r="W659" s="76"/>
      <c r="X659" s="76"/>
      <c r="Y659" s="76"/>
      <c r="Z659" s="76"/>
      <c r="AA659" s="76"/>
      <c r="AB659" s="76"/>
      <c r="AC659" s="76"/>
    </row>
    <row r="660" spans="1:29">
      <c r="A660" s="76"/>
      <c r="B660" s="76"/>
      <c r="C660" s="76"/>
      <c r="D660" s="76"/>
      <c r="E660" s="76"/>
      <c r="F660" s="76"/>
      <c r="G660" s="76"/>
      <c r="H660" s="76"/>
      <c r="I660" s="76"/>
      <c r="J660" s="76"/>
      <c r="K660" s="76"/>
      <c r="L660" s="76"/>
      <c r="M660" s="76"/>
      <c r="N660" s="76"/>
      <c r="O660" s="76"/>
      <c r="P660" s="76"/>
      <c r="Q660" s="76"/>
      <c r="R660" s="76"/>
      <c r="S660" s="76"/>
      <c r="T660" s="76"/>
      <c r="U660" s="76"/>
      <c r="V660" s="76"/>
      <c r="W660" s="76"/>
      <c r="X660" s="76"/>
      <c r="Y660" s="76"/>
      <c r="Z660" s="76"/>
      <c r="AA660" s="76"/>
      <c r="AB660" s="76"/>
      <c r="AC660" s="76"/>
    </row>
    <row r="661" spans="1:29">
      <c r="A661" s="76"/>
      <c r="B661" s="76"/>
      <c r="C661" s="76"/>
      <c r="D661" s="76"/>
      <c r="E661" s="76"/>
      <c r="F661" s="76"/>
      <c r="G661" s="76"/>
      <c r="H661" s="76"/>
      <c r="I661" s="76"/>
      <c r="J661" s="76"/>
      <c r="K661" s="76"/>
      <c r="L661" s="76"/>
      <c r="M661" s="76"/>
      <c r="N661" s="76"/>
      <c r="O661" s="76"/>
      <c r="P661" s="76"/>
      <c r="Q661" s="76"/>
      <c r="R661" s="76"/>
      <c r="S661" s="76"/>
      <c r="T661" s="76"/>
      <c r="U661" s="76"/>
      <c r="V661" s="76"/>
      <c r="W661" s="76"/>
      <c r="X661" s="76"/>
      <c r="Y661" s="76"/>
      <c r="Z661" s="76"/>
      <c r="AA661" s="76"/>
      <c r="AB661" s="76"/>
      <c r="AC661" s="76"/>
    </row>
    <row r="662" spans="1:29">
      <c r="A662" s="76"/>
      <c r="B662" s="76"/>
      <c r="C662" s="76"/>
      <c r="D662" s="76"/>
      <c r="E662" s="76"/>
      <c r="F662" s="76"/>
      <c r="G662" s="76"/>
      <c r="H662" s="76"/>
      <c r="I662" s="76"/>
      <c r="J662" s="76"/>
      <c r="K662" s="76"/>
      <c r="L662" s="76"/>
      <c r="M662" s="76"/>
      <c r="N662" s="76"/>
      <c r="O662" s="76"/>
      <c r="P662" s="76"/>
      <c r="Q662" s="76"/>
      <c r="R662" s="76"/>
      <c r="S662" s="76"/>
      <c r="T662" s="76"/>
      <c r="U662" s="76"/>
      <c r="V662" s="76"/>
      <c r="W662" s="76"/>
      <c r="X662" s="76"/>
      <c r="Y662" s="76"/>
      <c r="Z662" s="76"/>
      <c r="AA662" s="76"/>
      <c r="AB662" s="76"/>
      <c r="AC662" s="76"/>
    </row>
    <row r="663" spans="1:29">
      <c r="A663" s="76"/>
      <c r="B663" s="76"/>
      <c r="C663" s="76"/>
      <c r="D663" s="76"/>
      <c r="E663" s="76"/>
      <c r="F663" s="76"/>
      <c r="G663" s="76"/>
      <c r="H663" s="76"/>
      <c r="I663" s="76"/>
      <c r="J663" s="76"/>
      <c r="K663" s="76"/>
      <c r="L663" s="76"/>
      <c r="M663" s="76"/>
      <c r="N663" s="76"/>
      <c r="O663" s="76"/>
      <c r="P663" s="76"/>
      <c r="Q663" s="76"/>
      <c r="R663" s="76"/>
      <c r="S663" s="76"/>
      <c r="T663" s="76"/>
      <c r="U663" s="76"/>
      <c r="V663" s="76"/>
      <c r="W663" s="76"/>
      <c r="X663" s="76"/>
      <c r="Y663" s="76"/>
      <c r="Z663" s="76"/>
      <c r="AA663" s="76"/>
      <c r="AB663" s="76"/>
      <c r="AC663" s="76"/>
    </row>
    <row r="664" spans="1:29">
      <c r="A664" s="76"/>
      <c r="B664" s="76"/>
      <c r="C664" s="76"/>
      <c r="D664" s="76"/>
      <c r="E664" s="76"/>
      <c r="F664" s="76"/>
      <c r="G664" s="76"/>
      <c r="H664" s="76"/>
      <c r="I664" s="76"/>
      <c r="J664" s="76"/>
      <c r="K664" s="76"/>
      <c r="L664" s="76"/>
      <c r="M664" s="76"/>
      <c r="N664" s="76"/>
      <c r="O664" s="76"/>
      <c r="P664" s="76"/>
      <c r="Q664" s="76"/>
      <c r="R664" s="76"/>
      <c r="S664" s="76"/>
      <c r="T664" s="76"/>
      <c r="U664" s="76"/>
      <c r="V664" s="76"/>
      <c r="W664" s="76"/>
      <c r="X664" s="76"/>
      <c r="Y664" s="76"/>
      <c r="Z664" s="76"/>
      <c r="AA664" s="76"/>
      <c r="AB664" s="76"/>
      <c r="AC664" s="76"/>
    </row>
    <row r="665" spans="1:29">
      <c r="A665" s="76"/>
      <c r="B665" s="76"/>
      <c r="C665" s="76"/>
      <c r="D665" s="76"/>
      <c r="E665" s="76"/>
      <c r="F665" s="76"/>
      <c r="G665" s="76"/>
      <c r="H665" s="76"/>
      <c r="I665" s="76"/>
      <c r="J665" s="76"/>
      <c r="K665" s="76"/>
      <c r="L665" s="76"/>
      <c r="M665" s="76"/>
      <c r="N665" s="76"/>
      <c r="O665" s="76"/>
      <c r="P665" s="76"/>
      <c r="Q665" s="76"/>
      <c r="R665" s="76"/>
      <c r="S665" s="76"/>
      <c r="T665" s="76"/>
      <c r="U665" s="76"/>
      <c r="V665" s="76"/>
      <c r="W665" s="76"/>
      <c r="X665" s="76"/>
      <c r="Y665" s="76"/>
      <c r="Z665" s="76"/>
      <c r="AA665" s="76"/>
      <c r="AB665" s="76"/>
      <c r="AC665" s="76"/>
    </row>
    <row r="666" spans="1:29">
      <c r="A666" s="76"/>
      <c r="B666" s="76"/>
      <c r="C666" s="76"/>
      <c r="D666" s="76"/>
      <c r="E666" s="76"/>
      <c r="F666" s="76"/>
      <c r="G666" s="76"/>
      <c r="H666" s="76"/>
      <c r="I666" s="76"/>
      <c r="J666" s="76"/>
      <c r="K666" s="76"/>
      <c r="L666" s="76"/>
      <c r="M666" s="76"/>
      <c r="N666" s="76"/>
      <c r="O666" s="76"/>
      <c r="P666" s="76"/>
      <c r="Q666" s="76"/>
      <c r="R666" s="76"/>
      <c r="S666" s="76"/>
      <c r="T666" s="76"/>
      <c r="U666" s="76"/>
      <c r="V666" s="76"/>
      <c r="W666" s="76"/>
      <c r="X666" s="76"/>
      <c r="Y666" s="76"/>
      <c r="Z666" s="76"/>
      <c r="AA666" s="76"/>
      <c r="AB666" s="76"/>
      <c r="AC666" s="76"/>
    </row>
    <row r="667" spans="1:29">
      <c r="A667" s="76"/>
      <c r="B667" s="76"/>
      <c r="C667" s="76"/>
      <c r="D667" s="76"/>
      <c r="E667" s="76"/>
      <c r="F667" s="76"/>
      <c r="G667" s="76"/>
      <c r="H667" s="76"/>
      <c r="I667" s="76"/>
      <c r="J667" s="76"/>
      <c r="K667" s="76"/>
      <c r="L667" s="76"/>
      <c r="M667" s="76"/>
      <c r="N667" s="76"/>
      <c r="O667" s="76"/>
      <c r="P667" s="76"/>
      <c r="Q667" s="76"/>
      <c r="R667" s="76"/>
      <c r="S667" s="76"/>
      <c r="T667" s="76"/>
      <c r="U667" s="76"/>
      <c r="V667" s="76"/>
      <c r="W667" s="76"/>
      <c r="X667" s="76"/>
      <c r="Y667" s="76"/>
      <c r="Z667" s="76"/>
      <c r="AA667" s="76"/>
      <c r="AB667" s="76"/>
      <c r="AC667" s="76"/>
    </row>
    <row r="668" spans="1:29">
      <c r="A668" s="76"/>
      <c r="B668" s="76"/>
      <c r="C668" s="76"/>
      <c r="D668" s="76"/>
      <c r="E668" s="76"/>
      <c r="F668" s="76"/>
      <c r="G668" s="76"/>
      <c r="H668" s="76"/>
      <c r="I668" s="76"/>
      <c r="J668" s="76"/>
      <c r="K668" s="76"/>
      <c r="L668" s="76"/>
      <c r="M668" s="76"/>
      <c r="N668" s="76"/>
      <c r="O668" s="76"/>
      <c r="P668" s="76"/>
      <c r="Q668" s="76"/>
      <c r="R668" s="76"/>
      <c r="S668" s="76"/>
      <c r="T668" s="76"/>
      <c r="U668" s="76"/>
      <c r="V668" s="76"/>
      <c r="W668" s="76"/>
      <c r="X668" s="76"/>
      <c r="Y668" s="76"/>
      <c r="Z668" s="76"/>
      <c r="AA668" s="76"/>
      <c r="AB668" s="76"/>
      <c r="AC668" s="76"/>
    </row>
    <row r="669" spans="1:29">
      <c r="A669" s="76"/>
      <c r="B669" s="76"/>
      <c r="C669" s="76"/>
      <c r="D669" s="76"/>
      <c r="E669" s="76"/>
      <c r="F669" s="76"/>
      <c r="G669" s="76"/>
      <c r="H669" s="76"/>
      <c r="I669" s="76"/>
      <c r="J669" s="76"/>
      <c r="K669" s="76"/>
      <c r="L669" s="76"/>
      <c r="M669" s="76"/>
      <c r="N669" s="76"/>
      <c r="O669" s="76"/>
      <c r="P669" s="76"/>
      <c r="Q669" s="76"/>
      <c r="R669" s="76"/>
      <c r="S669" s="76"/>
      <c r="T669" s="76"/>
      <c r="U669" s="76"/>
      <c r="V669" s="76"/>
      <c r="W669" s="76"/>
      <c r="X669" s="76"/>
      <c r="Y669" s="76"/>
      <c r="Z669" s="76"/>
      <c r="AA669" s="76"/>
      <c r="AB669" s="76"/>
      <c r="AC669" s="76"/>
    </row>
    <row r="670" spans="1:29">
      <c r="A670" s="76"/>
      <c r="B670" s="76"/>
      <c r="C670" s="76"/>
      <c r="D670" s="76"/>
      <c r="E670" s="76"/>
      <c r="F670" s="76"/>
      <c r="G670" s="76"/>
      <c r="H670" s="76"/>
      <c r="I670" s="76"/>
      <c r="J670" s="76"/>
      <c r="K670" s="76"/>
      <c r="L670" s="76"/>
      <c r="M670" s="76"/>
      <c r="N670" s="76"/>
      <c r="O670" s="76"/>
      <c r="P670" s="76"/>
      <c r="Q670" s="76"/>
      <c r="R670" s="76"/>
      <c r="S670" s="76"/>
      <c r="T670" s="76"/>
      <c r="U670" s="76"/>
      <c r="V670" s="76"/>
      <c r="W670" s="76"/>
      <c r="X670" s="76"/>
      <c r="Y670" s="76"/>
      <c r="Z670" s="76"/>
      <c r="AA670" s="76"/>
      <c r="AB670" s="76"/>
      <c r="AC670" s="76"/>
    </row>
    <row r="671" spans="1:29">
      <c r="A671" s="76"/>
      <c r="B671" s="76"/>
      <c r="C671" s="76"/>
      <c r="D671" s="76"/>
      <c r="E671" s="76"/>
      <c r="F671" s="76"/>
      <c r="G671" s="76"/>
      <c r="H671" s="76"/>
      <c r="I671" s="76"/>
      <c r="J671" s="76"/>
      <c r="K671" s="76"/>
      <c r="L671" s="76"/>
      <c r="M671" s="76"/>
      <c r="N671" s="76"/>
      <c r="O671" s="76"/>
      <c r="P671" s="76"/>
      <c r="Q671" s="76"/>
      <c r="R671" s="76"/>
      <c r="S671" s="76"/>
      <c r="T671" s="76"/>
      <c r="U671" s="76"/>
      <c r="V671" s="76"/>
      <c r="W671" s="76"/>
      <c r="X671" s="76"/>
      <c r="Y671" s="76"/>
      <c r="Z671" s="76"/>
      <c r="AA671" s="76"/>
      <c r="AB671" s="76"/>
      <c r="AC671" s="76"/>
    </row>
    <row r="672" spans="1:29">
      <c r="A672" s="76"/>
      <c r="B672" s="76"/>
      <c r="C672" s="76"/>
      <c r="D672" s="76"/>
      <c r="E672" s="76"/>
      <c r="F672" s="76"/>
      <c r="G672" s="76"/>
      <c r="H672" s="76"/>
      <c r="I672" s="76"/>
      <c r="J672" s="76"/>
      <c r="K672" s="76"/>
      <c r="L672" s="76"/>
      <c r="M672" s="76"/>
      <c r="N672" s="76"/>
      <c r="O672" s="76"/>
      <c r="P672" s="76"/>
      <c r="Q672" s="76"/>
      <c r="R672" s="76"/>
      <c r="S672" s="76"/>
      <c r="T672" s="76"/>
      <c r="U672" s="76"/>
      <c r="V672" s="76"/>
      <c r="W672" s="76"/>
      <c r="X672" s="76"/>
      <c r="Y672" s="76"/>
      <c r="Z672" s="76"/>
      <c r="AA672" s="76"/>
      <c r="AB672" s="76"/>
      <c r="AC672" s="76"/>
    </row>
    <row r="673" spans="1:29">
      <c r="A673" s="76"/>
      <c r="B673" s="76"/>
      <c r="C673" s="76"/>
      <c r="D673" s="76"/>
      <c r="E673" s="76"/>
      <c r="F673" s="76"/>
      <c r="G673" s="76"/>
      <c r="H673" s="76"/>
      <c r="I673" s="76"/>
      <c r="J673" s="76"/>
      <c r="K673" s="76"/>
      <c r="L673" s="76"/>
      <c r="M673" s="76"/>
      <c r="N673" s="76"/>
      <c r="O673" s="76"/>
      <c r="P673" s="76"/>
      <c r="Q673" s="76"/>
      <c r="R673" s="76"/>
      <c r="S673" s="76"/>
      <c r="T673" s="76"/>
      <c r="U673" s="76"/>
      <c r="V673" s="76"/>
      <c r="W673" s="76"/>
      <c r="X673" s="76"/>
      <c r="Y673" s="76"/>
      <c r="Z673" s="76"/>
      <c r="AA673" s="76"/>
      <c r="AB673" s="76"/>
      <c r="AC673" s="76"/>
    </row>
    <row r="674" spans="1:29">
      <c r="A674" s="76"/>
      <c r="B674" s="76"/>
      <c r="C674" s="76"/>
      <c r="D674" s="76"/>
      <c r="E674" s="76"/>
      <c r="F674" s="76"/>
      <c r="G674" s="76"/>
      <c r="H674" s="76"/>
      <c r="I674" s="76"/>
      <c r="J674" s="76"/>
      <c r="K674" s="76"/>
      <c r="L674" s="76"/>
      <c r="M674" s="76"/>
      <c r="N674" s="76"/>
      <c r="O674" s="76"/>
      <c r="P674" s="76"/>
      <c r="Q674" s="76"/>
      <c r="R674" s="76"/>
      <c r="S674" s="76"/>
      <c r="T674" s="76"/>
      <c r="U674" s="76"/>
      <c r="V674" s="76"/>
      <c r="W674" s="76"/>
      <c r="X674" s="76"/>
      <c r="Y674" s="76"/>
      <c r="Z674" s="76"/>
      <c r="AA674" s="76"/>
      <c r="AB674" s="76"/>
      <c r="AC674" s="76"/>
    </row>
    <row r="675" spans="1:29">
      <c r="A675" s="76"/>
      <c r="B675" s="76"/>
      <c r="C675" s="76"/>
      <c r="D675" s="76"/>
      <c r="E675" s="76"/>
      <c r="F675" s="76"/>
      <c r="G675" s="76"/>
      <c r="H675" s="76"/>
      <c r="I675" s="76"/>
      <c r="J675" s="76"/>
      <c r="K675" s="76"/>
      <c r="L675" s="76"/>
      <c r="M675" s="76"/>
      <c r="N675" s="76"/>
      <c r="O675" s="76"/>
      <c r="P675" s="76"/>
      <c r="Q675" s="76"/>
      <c r="R675" s="76"/>
      <c r="S675" s="76"/>
      <c r="T675" s="76"/>
      <c r="U675" s="76"/>
      <c r="V675" s="76"/>
      <c r="W675" s="76"/>
      <c r="X675" s="76"/>
      <c r="Y675" s="76"/>
      <c r="Z675" s="76"/>
      <c r="AA675" s="76"/>
      <c r="AB675" s="76"/>
      <c r="AC675" s="76"/>
    </row>
    <row r="676" spans="1:29">
      <c r="A676" s="76"/>
      <c r="B676" s="76"/>
      <c r="C676" s="76"/>
      <c r="D676" s="76"/>
      <c r="E676" s="76"/>
      <c r="F676" s="76"/>
      <c r="G676" s="76"/>
      <c r="H676" s="76"/>
      <c r="I676" s="76"/>
      <c r="J676" s="76"/>
      <c r="K676" s="76"/>
      <c r="L676" s="76"/>
      <c r="M676" s="76"/>
      <c r="N676" s="76"/>
      <c r="O676" s="76"/>
      <c r="P676" s="76"/>
      <c r="Q676" s="76"/>
      <c r="R676" s="76"/>
      <c r="S676" s="76"/>
      <c r="T676" s="76"/>
      <c r="U676" s="76"/>
      <c r="V676" s="76"/>
      <c r="W676" s="76"/>
      <c r="X676" s="76"/>
      <c r="Y676" s="76"/>
      <c r="Z676" s="76"/>
      <c r="AA676" s="76"/>
      <c r="AB676" s="76"/>
      <c r="AC676" s="76"/>
    </row>
    <row r="677" spans="1:29">
      <c r="A677" s="76"/>
      <c r="B677" s="76"/>
      <c r="C677" s="76"/>
      <c r="D677" s="76"/>
      <c r="E677" s="76"/>
      <c r="F677" s="76"/>
      <c r="G677" s="76"/>
      <c r="H677" s="76"/>
      <c r="I677" s="76"/>
      <c r="J677" s="76"/>
      <c r="K677" s="76"/>
      <c r="L677" s="76"/>
      <c r="M677" s="76"/>
      <c r="N677" s="76"/>
      <c r="O677" s="76"/>
      <c r="P677" s="76"/>
      <c r="Q677" s="76"/>
      <c r="R677" s="76"/>
      <c r="S677" s="76"/>
      <c r="T677" s="76"/>
      <c r="U677" s="76"/>
      <c r="V677" s="76"/>
      <c r="W677" s="76"/>
      <c r="X677" s="76"/>
      <c r="Y677" s="76"/>
      <c r="Z677" s="76"/>
      <c r="AA677" s="76"/>
      <c r="AB677" s="76"/>
      <c r="AC677" s="76"/>
    </row>
    <row r="678" spans="1:29">
      <c r="A678" s="76"/>
      <c r="B678" s="76"/>
      <c r="C678" s="76"/>
      <c r="D678" s="76"/>
      <c r="E678" s="76"/>
      <c r="F678" s="76"/>
      <c r="G678" s="76"/>
      <c r="H678" s="76"/>
      <c r="I678" s="76"/>
      <c r="J678" s="76"/>
      <c r="K678" s="76"/>
      <c r="L678" s="76"/>
      <c r="M678" s="76"/>
      <c r="N678" s="76"/>
      <c r="O678" s="76"/>
      <c r="P678" s="76"/>
      <c r="Q678" s="76"/>
      <c r="R678" s="76"/>
      <c r="S678" s="76"/>
      <c r="T678" s="76"/>
      <c r="U678" s="76"/>
      <c r="V678" s="76"/>
      <c r="W678" s="76"/>
      <c r="X678" s="76"/>
      <c r="Y678" s="76"/>
      <c r="Z678" s="76"/>
      <c r="AA678" s="76"/>
      <c r="AB678" s="76"/>
      <c r="AC678" s="76"/>
    </row>
    <row r="679" spans="1:29">
      <c r="A679" s="76"/>
      <c r="B679" s="76"/>
      <c r="C679" s="76"/>
      <c r="D679" s="76"/>
      <c r="E679" s="76"/>
      <c r="F679" s="76"/>
      <c r="G679" s="76"/>
      <c r="H679" s="76"/>
      <c r="I679" s="76"/>
      <c r="J679" s="76"/>
      <c r="K679" s="76"/>
      <c r="L679" s="76"/>
      <c r="M679" s="76"/>
      <c r="N679" s="76"/>
      <c r="O679" s="76"/>
      <c r="P679" s="76"/>
      <c r="Q679" s="76"/>
      <c r="R679" s="76"/>
      <c r="S679" s="76"/>
      <c r="T679" s="76"/>
      <c r="U679" s="76"/>
      <c r="V679" s="76"/>
      <c r="W679" s="76"/>
      <c r="X679" s="76"/>
      <c r="Y679" s="76"/>
      <c r="Z679" s="76"/>
      <c r="AA679" s="76"/>
      <c r="AB679" s="76"/>
      <c r="AC679" s="76"/>
    </row>
    <row r="680" spans="1:29">
      <c r="A680" s="76"/>
      <c r="B680" s="76"/>
      <c r="C680" s="76"/>
      <c r="D680" s="76"/>
      <c r="E680" s="76"/>
      <c r="F680" s="76"/>
      <c r="G680" s="76"/>
      <c r="H680" s="76"/>
      <c r="I680" s="76"/>
      <c r="J680" s="76"/>
      <c r="K680" s="76"/>
      <c r="L680" s="76"/>
      <c r="M680" s="76"/>
      <c r="N680" s="76"/>
      <c r="O680" s="76"/>
      <c r="P680" s="76"/>
      <c r="Q680" s="76"/>
      <c r="R680" s="76"/>
      <c r="S680" s="76"/>
      <c r="T680" s="76"/>
      <c r="U680" s="76"/>
      <c r="V680" s="76"/>
      <c r="W680" s="76"/>
      <c r="X680" s="76"/>
      <c r="Y680" s="76"/>
      <c r="Z680" s="76"/>
      <c r="AA680" s="76"/>
      <c r="AB680" s="76"/>
      <c r="AC680" s="76"/>
    </row>
    <row r="681" spans="1:29">
      <c r="A681" s="76"/>
      <c r="B681" s="76"/>
      <c r="C681" s="76"/>
      <c r="D681" s="76"/>
      <c r="E681" s="76"/>
      <c r="F681" s="76"/>
      <c r="G681" s="76"/>
      <c r="H681" s="76"/>
      <c r="I681" s="76"/>
      <c r="J681" s="76"/>
      <c r="K681" s="76"/>
      <c r="L681" s="76"/>
      <c r="M681" s="76"/>
      <c r="N681" s="76"/>
      <c r="O681" s="76"/>
      <c r="P681" s="76"/>
      <c r="Q681" s="76"/>
      <c r="R681" s="76"/>
      <c r="S681" s="76"/>
      <c r="T681" s="76"/>
      <c r="U681" s="76"/>
      <c r="V681" s="76"/>
      <c r="W681" s="76"/>
      <c r="X681" s="76"/>
      <c r="Y681" s="76"/>
      <c r="Z681" s="76"/>
      <c r="AA681" s="76"/>
      <c r="AB681" s="76"/>
      <c r="AC681" s="76"/>
    </row>
    <row r="682" spans="1:29">
      <c r="A682" s="76"/>
      <c r="B682" s="76"/>
      <c r="C682" s="76"/>
      <c r="D682" s="76"/>
      <c r="E682" s="76"/>
      <c r="F682" s="76"/>
      <c r="G682" s="76"/>
      <c r="H682" s="76"/>
      <c r="I682" s="76"/>
      <c r="J682" s="76"/>
      <c r="K682" s="76"/>
      <c r="L682" s="76"/>
      <c r="M682" s="76"/>
      <c r="N682" s="76"/>
      <c r="O682" s="76"/>
      <c r="P682" s="76"/>
      <c r="Q682" s="76"/>
      <c r="R682" s="76"/>
      <c r="S682" s="76"/>
      <c r="T682" s="76"/>
      <c r="U682" s="76"/>
      <c r="V682" s="76"/>
      <c r="W682" s="76"/>
      <c r="X682" s="76"/>
      <c r="Y682" s="76"/>
      <c r="Z682" s="76"/>
      <c r="AA682" s="76"/>
      <c r="AB682" s="76"/>
      <c r="AC682" s="76"/>
    </row>
    <row r="683" spans="1:29">
      <c r="A683" s="76"/>
      <c r="B683" s="76"/>
      <c r="C683" s="76"/>
      <c r="D683" s="76"/>
      <c r="E683" s="76"/>
      <c r="F683" s="76"/>
      <c r="G683" s="76"/>
      <c r="H683" s="76"/>
      <c r="I683" s="76"/>
      <c r="J683" s="76"/>
      <c r="K683" s="76"/>
      <c r="L683" s="76"/>
      <c r="M683" s="76"/>
      <c r="N683" s="76"/>
      <c r="O683" s="76"/>
      <c r="P683" s="76"/>
      <c r="Q683" s="76"/>
      <c r="R683" s="76"/>
      <c r="S683" s="76"/>
      <c r="T683" s="76"/>
      <c r="U683" s="76"/>
      <c r="V683" s="76"/>
      <c r="W683" s="76"/>
      <c r="X683" s="76"/>
      <c r="Y683" s="76"/>
      <c r="Z683" s="76"/>
      <c r="AA683" s="76"/>
      <c r="AB683" s="76"/>
      <c r="AC683" s="76"/>
    </row>
    <row r="684" spans="1:29">
      <c r="A684" s="76"/>
      <c r="B684" s="76"/>
      <c r="C684" s="76"/>
      <c r="D684" s="76"/>
      <c r="E684" s="76"/>
      <c r="F684" s="76"/>
      <c r="G684" s="76"/>
      <c r="H684" s="76"/>
      <c r="I684" s="76"/>
      <c r="J684" s="76"/>
      <c r="K684" s="76"/>
      <c r="L684" s="76"/>
      <c r="M684" s="76"/>
      <c r="N684" s="76"/>
      <c r="O684" s="76"/>
      <c r="P684" s="76"/>
      <c r="Q684" s="76"/>
      <c r="R684" s="76"/>
      <c r="S684" s="76"/>
      <c r="T684" s="76"/>
      <c r="U684" s="76"/>
      <c r="V684" s="76"/>
      <c r="W684" s="76"/>
      <c r="X684" s="76"/>
      <c r="Y684" s="76"/>
      <c r="Z684" s="76"/>
      <c r="AA684" s="76"/>
      <c r="AB684" s="76"/>
      <c r="AC684" s="76"/>
    </row>
    <row r="685" spans="1:29">
      <c r="A685" s="76"/>
      <c r="B685" s="76"/>
      <c r="C685" s="76"/>
      <c r="D685" s="76"/>
      <c r="E685" s="76"/>
      <c r="F685" s="76"/>
      <c r="G685" s="76"/>
      <c r="H685" s="76"/>
      <c r="I685" s="76"/>
      <c r="J685" s="76"/>
      <c r="K685" s="76"/>
      <c r="L685" s="76"/>
      <c r="M685" s="76"/>
      <c r="N685" s="76"/>
      <c r="O685" s="76"/>
      <c r="P685" s="76"/>
      <c r="Q685" s="76"/>
      <c r="R685" s="76"/>
      <c r="S685" s="76"/>
      <c r="T685" s="76"/>
      <c r="U685" s="76"/>
      <c r="V685" s="76"/>
      <c r="W685" s="76"/>
      <c r="X685" s="76"/>
      <c r="Y685" s="76"/>
      <c r="Z685" s="76"/>
      <c r="AA685" s="76"/>
      <c r="AB685" s="76"/>
      <c r="AC685" s="76"/>
    </row>
    <row r="686" spans="1:29">
      <c r="A686" s="76"/>
      <c r="B686" s="76"/>
      <c r="C686" s="76"/>
      <c r="D686" s="76"/>
      <c r="E686" s="76"/>
      <c r="F686" s="76"/>
      <c r="G686" s="76"/>
      <c r="H686" s="76"/>
      <c r="I686" s="76"/>
      <c r="J686" s="76"/>
      <c r="K686" s="76"/>
      <c r="L686" s="76"/>
      <c r="M686" s="76"/>
      <c r="N686" s="76"/>
      <c r="O686" s="76"/>
      <c r="P686" s="76"/>
      <c r="Q686" s="76"/>
      <c r="R686" s="76"/>
      <c r="S686" s="76"/>
      <c r="T686" s="76"/>
      <c r="U686" s="76"/>
      <c r="V686" s="76"/>
      <c r="W686" s="76"/>
      <c r="X686" s="76"/>
      <c r="Y686" s="76"/>
      <c r="Z686" s="76"/>
      <c r="AA686" s="76"/>
      <c r="AB686" s="76"/>
      <c r="AC686" s="76"/>
    </row>
    <row r="687" spans="1:29">
      <c r="A687" s="76"/>
      <c r="B687" s="76"/>
      <c r="C687" s="76"/>
      <c r="D687" s="76"/>
      <c r="E687" s="76"/>
      <c r="F687" s="76"/>
      <c r="G687" s="76"/>
      <c r="H687" s="76"/>
      <c r="I687" s="76"/>
      <c r="J687" s="76"/>
      <c r="K687" s="76"/>
      <c r="L687" s="76"/>
      <c r="M687" s="76"/>
      <c r="N687" s="76"/>
      <c r="O687" s="76"/>
      <c r="P687" s="76"/>
      <c r="Q687" s="76"/>
      <c r="R687" s="76"/>
      <c r="S687" s="76"/>
      <c r="T687" s="76"/>
      <c r="U687" s="76"/>
      <c r="V687" s="76"/>
      <c r="W687" s="76"/>
      <c r="X687" s="76"/>
      <c r="Y687" s="76"/>
      <c r="Z687" s="76"/>
      <c r="AA687" s="76"/>
      <c r="AB687" s="76"/>
      <c r="AC687" s="76"/>
    </row>
    <row r="688" spans="1:29">
      <c r="A688" s="76"/>
      <c r="B688" s="76"/>
      <c r="C688" s="76"/>
      <c r="D688" s="76"/>
      <c r="E688" s="76"/>
      <c r="F688" s="76"/>
      <c r="G688" s="76"/>
      <c r="H688" s="76"/>
      <c r="I688" s="76"/>
      <c r="J688" s="76"/>
      <c r="K688" s="76"/>
      <c r="L688" s="76"/>
      <c r="M688" s="76"/>
      <c r="N688" s="76"/>
      <c r="O688" s="76"/>
      <c r="P688" s="76"/>
      <c r="Q688" s="76"/>
      <c r="R688" s="76"/>
      <c r="S688" s="76"/>
      <c r="T688" s="76"/>
      <c r="U688" s="76"/>
      <c r="V688" s="76"/>
      <c r="W688" s="76"/>
      <c r="X688" s="76"/>
      <c r="Y688" s="76"/>
      <c r="Z688" s="76"/>
      <c r="AA688" s="76"/>
      <c r="AB688" s="76"/>
      <c r="AC688" s="76"/>
    </row>
    <row r="689" spans="1:29">
      <c r="A689" s="76"/>
      <c r="B689" s="76"/>
      <c r="C689" s="76"/>
      <c r="D689" s="76"/>
      <c r="E689" s="76"/>
      <c r="F689" s="76"/>
      <c r="G689" s="76"/>
      <c r="H689" s="76"/>
      <c r="I689" s="76"/>
      <c r="J689" s="76"/>
      <c r="K689" s="76"/>
      <c r="L689" s="76"/>
      <c r="M689" s="76"/>
      <c r="N689" s="76"/>
      <c r="O689" s="76"/>
      <c r="P689" s="76"/>
      <c r="Q689" s="76"/>
      <c r="R689" s="76"/>
      <c r="S689" s="76"/>
      <c r="T689" s="76"/>
      <c r="U689" s="76"/>
      <c r="V689" s="76"/>
      <c r="W689" s="76"/>
      <c r="X689" s="76"/>
      <c r="Y689" s="76"/>
      <c r="Z689" s="76"/>
      <c r="AA689" s="76"/>
      <c r="AB689" s="76"/>
      <c r="AC689" s="76"/>
    </row>
    <row r="690" spans="1:29">
      <c r="A690" s="76"/>
      <c r="B690" s="76"/>
      <c r="C690" s="76"/>
      <c r="D690" s="76"/>
      <c r="E690" s="76"/>
      <c r="F690" s="76"/>
      <c r="G690" s="76"/>
      <c r="H690" s="76"/>
      <c r="I690" s="76"/>
      <c r="J690" s="76"/>
      <c r="K690" s="76"/>
      <c r="L690" s="76"/>
      <c r="M690" s="76"/>
      <c r="N690" s="76"/>
      <c r="O690" s="76"/>
      <c r="P690" s="76"/>
      <c r="Q690" s="76"/>
      <c r="R690" s="76"/>
      <c r="S690" s="76"/>
      <c r="T690" s="76"/>
      <c r="U690" s="76"/>
      <c r="V690" s="76"/>
      <c r="W690" s="76"/>
      <c r="X690" s="76"/>
      <c r="Y690" s="76"/>
      <c r="Z690" s="76"/>
      <c r="AA690" s="76"/>
      <c r="AB690" s="76"/>
      <c r="AC690" s="76"/>
    </row>
    <row r="691" spans="1:29">
      <c r="A691" s="76"/>
      <c r="B691" s="76"/>
      <c r="C691" s="76"/>
      <c r="D691" s="76"/>
      <c r="E691" s="76"/>
      <c r="F691" s="76"/>
      <c r="G691" s="76"/>
      <c r="H691" s="76"/>
      <c r="I691" s="76"/>
      <c r="J691" s="76"/>
      <c r="K691" s="76"/>
      <c r="L691" s="76"/>
      <c r="M691" s="76"/>
      <c r="N691" s="76"/>
      <c r="O691" s="76"/>
      <c r="P691" s="76"/>
      <c r="Q691" s="76"/>
      <c r="R691" s="76"/>
      <c r="S691" s="76"/>
      <c r="T691" s="76"/>
      <c r="U691" s="76"/>
      <c r="V691" s="76"/>
      <c r="W691" s="76"/>
      <c r="X691" s="76"/>
      <c r="Y691" s="76"/>
      <c r="Z691" s="76"/>
      <c r="AA691" s="76"/>
      <c r="AB691" s="76"/>
      <c r="AC691" s="76"/>
    </row>
    <row r="692" spans="1:29">
      <c r="A692" s="76"/>
      <c r="B692" s="76"/>
      <c r="C692" s="76"/>
      <c r="D692" s="76"/>
      <c r="E692" s="76"/>
      <c r="F692" s="76"/>
      <c r="G692" s="76"/>
      <c r="H692" s="76"/>
      <c r="I692" s="76"/>
      <c r="J692" s="76"/>
      <c r="K692" s="76"/>
      <c r="L692" s="76"/>
      <c r="M692" s="76"/>
      <c r="N692" s="76"/>
      <c r="O692" s="76"/>
      <c r="P692" s="76"/>
      <c r="Q692" s="76"/>
      <c r="R692" s="76"/>
      <c r="S692" s="76"/>
      <c r="T692" s="76"/>
      <c r="U692" s="76"/>
      <c r="V692" s="76"/>
      <c r="W692" s="76"/>
      <c r="X692" s="76"/>
      <c r="Y692" s="76"/>
      <c r="Z692" s="76"/>
      <c r="AA692" s="76"/>
      <c r="AB692" s="76"/>
      <c r="AC692" s="76"/>
    </row>
    <row r="693" spans="1:29">
      <c r="A693" s="76"/>
      <c r="B693" s="76"/>
      <c r="C693" s="76"/>
      <c r="D693" s="76"/>
      <c r="E693" s="76"/>
      <c r="F693" s="76"/>
      <c r="G693" s="76"/>
      <c r="H693" s="76"/>
      <c r="I693" s="76"/>
      <c r="J693" s="76"/>
      <c r="K693" s="76"/>
      <c r="L693" s="76"/>
      <c r="M693" s="76"/>
      <c r="N693" s="76"/>
      <c r="O693" s="76"/>
      <c r="P693" s="76"/>
      <c r="Q693" s="76"/>
      <c r="R693" s="76"/>
      <c r="S693" s="76"/>
      <c r="T693" s="76"/>
      <c r="U693" s="76"/>
      <c r="V693" s="76"/>
      <c r="W693" s="76"/>
      <c r="X693" s="76"/>
      <c r="Y693" s="76"/>
      <c r="Z693" s="76"/>
      <c r="AA693" s="76"/>
      <c r="AB693" s="76"/>
      <c r="AC693" s="76"/>
    </row>
    <row r="694" spans="1:29">
      <c r="A694" s="76"/>
      <c r="B694" s="76"/>
      <c r="C694" s="76"/>
      <c r="D694" s="76"/>
      <c r="E694" s="76"/>
      <c r="F694" s="76"/>
      <c r="G694" s="76"/>
      <c r="H694" s="76"/>
      <c r="I694" s="76"/>
      <c r="J694" s="76"/>
      <c r="K694" s="76"/>
      <c r="L694" s="76"/>
      <c r="M694" s="76"/>
      <c r="N694" s="76"/>
      <c r="O694" s="76"/>
      <c r="P694" s="76"/>
      <c r="Q694" s="76"/>
      <c r="R694" s="76"/>
      <c r="S694" s="76"/>
      <c r="T694" s="76"/>
      <c r="U694" s="76"/>
      <c r="V694" s="76"/>
      <c r="W694" s="76"/>
      <c r="X694" s="76"/>
      <c r="Y694" s="76"/>
      <c r="Z694" s="76"/>
      <c r="AA694" s="76"/>
      <c r="AB694" s="76"/>
      <c r="AC694" s="76"/>
    </row>
    <row r="695" spans="1:29">
      <c r="A695" s="76"/>
      <c r="B695" s="76"/>
      <c r="C695" s="76"/>
      <c r="D695" s="76"/>
      <c r="E695" s="76"/>
      <c r="F695" s="76"/>
      <c r="G695" s="76"/>
      <c r="H695" s="76"/>
      <c r="I695" s="76"/>
      <c r="J695" s="76"/>
      <c r="K695" s="76"/>
      <c r="L695" s="76"/>
      <c r="M695" s="76"/>
      <c r="N695" s="76"/>
      <c r="O695" s="76"/>
      <c r="P695" s="76"/>
      <c r="Q695" s="76"/>
      <c r="R695" s="76"/>
      <c r="S695" s="76"/>
      <c r="T695" s="76"/>
      <c r="U695" s="76"/>
      <c r="V695" s="76"/>
      <c r="W695" s="76"/>
      <c r="X695" s="76"/>
      <c r="Y695" s="76"/>
      <c r="Z695" s="76"/>
      <c r="AA695" s="76"/>
      <c r="AB695" s="76"/>
      <c r="AC695" s="76"/>
    </row>
    <row r="696" spans="1:29">
      <c r="A696" s="76"/>
      <c r="B696" s="76"/>
      <c r="C696" s="76"/>
      <c r="D696" s="76"/>
      <c r="E696" s="76"/>
      <c r="F696" s="76"/>
      <c r="G696" s="76"/>
      <c r="H696" s="76"/>
      <c r="I696" s="76"/>
      <c r="J696" s="76"/>
      <c r="K696" s="76"/>
      <c r="L696" s="76"/>
      <c r="M696" s="76"/>
      <c r="N696" s="76"/>
      <c r="O696" s="76"/>
      <c r="P696" s="76"/>
      <c r="Q696" s="76"/>
      <c r="R696" s="76"/>
      <c r="S696" s="76"/>
      <c r="T696" s="76"/>
      <c r="U696" s="76"/>
      <c r="V696" s="76"/>
      <c r="W696" s="76"/>
      <c r="X696" s="76"/>
      <c r="Y696" s="76"/>
      <c r="Z696" s="76"/>
      <c r="AA696" s="76"/>
      <c r="AB696" s="76"/>
      <c r="AC696" s="76"/>
    </row>
    <row r="697" spans="1:29">
      <c r="A697" s="76"/>
      <c r="B697" s="76"/>
      <c r="C697" s="76"/>
      <c r="D697" s="76"/>
      <c r="E697" s="76"/>
      <c r="F697" s="76"/>
      <c r="G697" s="76"/>
      <c r="H697" s="76"/>
      <c r="I697" s="76"/>
      <c r="J697" s="76"/>
      <c r="K697" s="76"/>
      <c r="L697" s="76"/>
      <c r="M697" s="76"/>
      <c r="N697" s="76"/>
      <c r="O697" s="76"/>
      <c r="P697" s="76"/>
      <c r="Q697" s="76"/>
      <c r="R697" s="76"/>
      <c r="S697" s="76"/>
      <c r="T697" s="76"/>
      <c r="U697" s="76"/>
      <c r="V697" s="76"/>
      <c r="W697" s="76"/>
      <c r="X697" s="76"/>
      <c r="Y697" s="76"/>
      <c r="Z697" s="76"/>
      <c r="AA697" s="76"/>
      <c r="AB697" s="76"/>
      <c r="AC697" s="76"/>
    </row>
    <row r="698" spans="1:29">
      <c r="A698" s="76"/>
      <c r="B698" s="76"/>
      <c r="C698" s="76"/>
      <c r="D698" s="76"/>
      <c r="E698" s="76"/>
      <c r="F698" s="76"/>
      <c r="G698" s="76"/>
      <c r="H698" s="76"/>
      <c r="I698" s="76"/>
      <c r="J698" s="76"/>
      <c r="K698" s="76"/>
      <c r="L698" s="76"/>
      <c r="M698" s="76"/>
      <c r="N698" s="76"/>
      <c r="O698" s="76"/>
      <c r="P698" s="76"/>
      <c r="Q698" s="76"/>
      <c r="R698" s="76"/>
      <c r="S698" s="76"/>
      <c r="T698" s="76"/>
      <c r="U698" s="76"/>
      <c r="V698" s="76"/>
      <c r="W698" s="76"/>
      <c r="X698" s="76"/>
      <c r="Y698" s="76"/>
      <c r="Z698" s="76"/>
      <c r="AA698" s="76"/>
      <c r="AB698" s="76"/>
      <c r="AC698" s="76"/>
    </row>
    <row r="699" spans="1:29">
      <c r="A699" s="76"/>
      <c r="B699" s="76"/>
      <c r="C699" s="76"/>
      <c r="D699" s="76"/>
      <c r="E699" s="76"/>
      <c r="F699" s="76"/>
      <c r="G699" s="76"/>
      <c r="H699" s="76"/>
      <c r="I699" s="76"/>
      <c r="J699" s="76"/>
      <c r="K699" s="76"/>
      <c r="L699" s="76"/>
      <c r="M699" s="76"/>
      <c r="N699" s="76"/>
      <c r="O699" s="76"/>
      <c r="P699" s="76"/>
      <c r="Q699" s="76"/>
      <c r="R699" s="76"/>
      <c r="S699" s="76"/>
      <c r="T699" s="76"/>
      <c r="U699" s="76"/>
      <c r="V699" s="76"/>
      <c r="W699" s="76"/>
      <c r="X699" s="76"/>
      <c r="Y699" s="76"/>
      <c r="Z699" s="76"/>
      <c r="AA699" s="76"/>
      <c r="AB699" s="76"/>
      <c r="AC699" s="76"/>
    </row>
    <row r="700" spans="1:29">
      <c r="A700" s="76"/>
      <c r="B700" s="76"/>
      <c r="C700" s="76"/>
      <c r="D700" s="76"/>
      <c r="E700" s="76"/>
      <c r="F700" s="76"/>
      <c r="G700" s="76"/>
      <c r="H700" s="76"/>
      <c r="I700" s="76"/>
      <c r="J700" s="76"/>
      <c r="K700" s="76"/>
      <c r="L700" s="76"/>
      <c r="M700" s="76"/>
      <c r="N700" s="76"/>
      <c r="O700" s="76"/>
      <c r="P700" s="76"/>
      <c r="Q700" s="76"/>
      <c r="R700" s="76"/>
      <c r="S700" s="76"/>
      <c r="T700" s="76"/>
      <c r="U700" s="76"/>
      <c r="V700" s="76"/>
      <c r="W700" s="76"/>
      <c r="X700" s="76"/>
      <c r="Y700" s="76"/>
      <c r="Z700" s="76"/>
      <c r="AA700" s="76"/>
      <c r="AB700" s="76"/>
      <c r="AC700" s="76"/>
    </row>
    <row r="701" spans="1:29">
      <c r="A701" s="76"/>
      <c r="B701" s="76"/>
      <c r="C701" s="76"/>
      <c r="D701" s="76"/>
      <c r="E701" s="76"/>
      <c r="F701" s="76"/>
      <c r="G701" s="76"/>
      <c r="H701" s="76"/>
      <c r="I701" s="76"/>
      <c r="J701" s="76"/>
      <c r="K701" s="76"/>
      <c r="L701" s="76"/>
      <c r="M701" s="76"/>
      <c r="N701" s="76"/>
      <c r="O701" s="76"/>
      <c r="P701" s="76"/>
      <c r="Q701" s="76"/>
      <c r="R701" s="76"/>
      <c r="S701" s="76"/>
      <c r="T701" s="76"/>
      <c r="U701" s="76"/>
      <c r="V701" s="76"/>
      <c r="W701" s="76"/>
      <c r="X701" s="76"/>
      <c r="Y701" s="76"/>
      <c r="Z701" s="76"/>
      <c r="AA701" s="76"/>
      <c r="AB701" s="76"/>
      <c r="AC701" s="76"/>
    </row>
    <row r="702" spans="1:29">
      <c r="A702" s="76"/>
      <c r="B702" s="76"/>
      <c r="C702" s="76"/>
      <c r="D702" s="76"/>
      <c r="E702" s="76"/>
      <c r="F702" s="76"/>
      <c r="G702" s="76"/>
      <c r="H702" s="76"/>
      <c r="I702" s="76"/>
      <c r="J702" s="76"/>
      <c r="K702" s="76"/>
      <c r="L702" s="76"/>
      <c r="M702" s="76"/>
      <c r="N702" s="76"/>
      <c r="O702" s="76"/>
      <c r="P702" s="76"/>
      <c r="Q702" s="76"/>
      <c r="R702" s="76"/>
      <c r="S702" s="76"/>
      <c r="T702" s="76"/>
      <c r="U702" s="76"/>
      <c r="V702" s="76"/>
      <c r="W702" s="76"/>
      <c r="X702" s="76"/>
      <c r="Y702" s="76"/>
      <c r="Z702" s="76"/>
      <c r="AA702" s="76"/>
      <c r="AB702" s="76"/>
      <c r="AC702" s="76"/>
    </row>
    <row r="703" spans="1:29">
      <c r="A703" s="76"/>
      <c r="B703" s="76"/>
      <c r="C703" s="76"/>
      <c r="D703" s="76"/>
      <c r="E703" s="76"/>
      <c r="F703" s="76"/>
      <c r="G703" s="76"/>
      <c r="H703" s="76"/>
      <c r="I703" s="76"/>
      <c r="J703" s="76"/>
      <c r="K703" s="76"/>
      <c r="L703" s="76"/>
      <c r="M703" s="76"/>
      <c r="N703" s="76"/>
      <c r="O703" s="76"/>
      <c r="P703" s="76"/>
      <c r="Q703" s="76"/>
      <c r="R703" s="76"/>
      <c r="S703" s="76"/>
      <c r="T703" s="76"/>
      <c r="U703" s="76"/>
      <c r="V703" s="76"/>
      <c r="W703" s="76"/>
      <c r="X703" s="76"/>
      <c r="Y703" s="76"/>
      <c r="Z703" s="76"/>
      <c r="AA703" s="76"/>
      <c r="AB703" s="76"/>
      <c r="AC703" s="76"/>
    </row>
    <row r="704" spans="1:29">
      <c r="A704" s="76"/>
      <c r="B704" s="76"/>
      <c r="C704" s="76"/>
      <c r="D704" s="76"/>
      <c r="E704" s="76"/>
      <c r="F704" s="76"/>
      <c r="G704" s="76"/>
      <c r="H704" s="76"/>
      <c r="I704" s="76"/>
      <c r="J704" s="76"/>
      <c r="K704" s="76"/>
      <c r="L704" s="76"/>
      <c r="M704" s="76"/>
      <c r="N704" s="76"/>
      <c r="O704" s="76"/>
      <c r="P704" s="76"/>
      <c r="Q704" s="76"/>
      <c r="R704" s="76"/>
      <c r="S704" s="76"/>
      <c r="T704" s="76"/>
      <c r="U704" s="76"/>
      <c r="V704" s="76"/>
      <c r="W704" s="76"/>
      <c r="X704" s="76"/>
      <c r="Y704" s="76"/>
      <c r="Z704" s="76"/>
      <c r="AA704" s="76"/>
      <c r="AB704" s="76"/>
      <c r="AC704" s="76"/>
    </row>
    <row r="705" spans="1:29">
      <c r="A705" s="76"/>
      <c r="B705" s="76"/>
      <c r="C705" s="76"/>
      <c r="D705" s="76"/>
      <c r="E705" s="76"/>
      <c r="F705" s="76"/>
      <c r="G705" s="76"/>
      <c r="H705" s="76"/>
      <c r="I705" s="76"/>
      <c r="J705" s="76"/>
      <c r="K705" s="76"/>
      <c r="L705" s="76"/>
      <c r="M705" s="76"/>
      <c r="N705" s="76"/>
      <c r="O705" s="76"/>
      <c r="P705" s="76"/>
      <c r="Q705" s="76"/>
      <c r="R705" s="76"/>
      <c r="S705" s="76"/>
      <c r="T705" s="76"/>
      <c r="U705" s="76"/>
      <c r="V705" s="76"/>
      <c r="W705" s="76"/>
      <c r="X705" s="76"/>
      <c r="Y705" s="76"/>
      <c r="Z705" s="76"/>
      <c r="AA705" s="76"/>
      <c r="AB705" s="76"/>
      <c r="AC705" s="76"/>
    </row>
    <row r="706" spans="1:29">
      <c r="A706" s="76"/>
      <c r="B706" s="76"/>
      <c r="C706" s="76"/>
      <c r="D706" s="76"/>
      <c r="E706" s="76"/>
      <c r="F706" s="76"/>
      <c r="G706" s="76"/>
      <c r="H706" s="76"/>
      <c r="I706" s="76"/>
      <c r="J706" s="76"/>
      <c r="K706" s="76"/>
      <c r="L706" s="76"/>
      <c r="M706" s="76"/>
      <c r="N706" s="76"/>
      <c r="O706" s="76"/>
      <c r="P706" s="76"/>
      <c r="Q706" s="76"/>
      <c r="R706" s="76"/>
      <c r="S706" s="76"/>
      <c r="T706" s="76"/>
      <c r="U706" s="76"/>
      <c r="V706" s="76"/>
      <c r="W706" s="76"/>
      <c r="X706" s="76"/>
      <c r="Y706" s="76"/>
      <c r="Z706" s="76"/>
      <c r="AA706" s="76"/>
      <c r="AB706" s="76"/>
      <c r="AC706" s="76"/>
    </row>
    <row r="707" spans="1:29">
      <c r="A707" s="76"/>
      <c r="B707" s="76"/>
      <c r="C707" s="76"/>
      <c r="D707" s="76"/>
      <c r="E707" s="76"/>
      <c r="F707" s="76"/>
      <c r="G707" s="76"/>
      <c r="H707" s="76"/>
      <c r="I707" s="76"/>
      <c r="J707" s="76"/>
      <c r="K707" s="76"/>
      <c r="L707" s="76"/>
      <c r="M707" s="76"/>
      <c r="N707" s="76"/>
      <c r="O707" s="76"/>
      <c r="P707" s="76"/>
      <c r="Q707" s="76"/>
      <c r="R707" s="76"/>
      <c r="S707" s="76"/>
      <c r="T707" s="76"/>
      <c r="U707" s="76"/>
      <c r="V707" s="76"/>
      <c r="W707" s="76"/>
      <c r="X707" s="76"/>
      <c r="Y707" s="76"/>
      <c r="Z707" s="76"/>
      <c r="AA707" s="76"/>
      <c r="AB707" s="76"/>
      <c r="AC707" s="76"/>
    </row>
    <row r="708" spans="1:29">
      <c r="A708" s="76"/>
      <c r="B708" s="76"/>
      <c r="C708" s="76"/>
      <c r="D708" s="76"/>
      <c r="E708" s="76"/>
      <c r="F708" s="76"/>
      <c r="G708" s="76"/>
      <c r="H708" s="76"/>
      <c r="I708" s="76"/>
      <c r="J708" s="76"/>
      <c r="K708" s="76"/>
      <c r="L708" s="76"/>
      <c r="M708" s="76"/>
      <c r="N708" s="76"/>
      <c r="O708" s="76"/>
      <c r="P708" s="76"/>
      <c r="Q708" s="76"/>
      <c r="R708" s="76"/>
      <c r="S708" s="76"/>
      <c r="T708" s="76"/>
      <c r="U708" s="76"/>
      <c r="V708" s="76"/>
      <c r="W708" s="76"/>
      <c r="X708" s="76"/>
      <c r="Y708" s="76"/>
      <c r="Z708" s="76"/>
      <c r="AA708" s="76"/>
      <c r="AB708" s="76"/>
      <c r="AC708" s="76"/>
    </row>
    <row r="709" spans="1:29">
      <c r="A709" s="76"/>
      <c r="B709" s="76"/>
      <c r="C709" s="76"/>
      <c r="D709" s="76"/>
      <c r="E709" s="76"/>
      <c r="F709" s="76"/>
      <c r="G709" s="76"/>
      <c r="H709" s="76"/>
      <c r="I709" s="76"/>
      <c r="J709" s="76"/>
      <c r="K709" s="76"/>
      <c r="L709" s="76"/>
      <c r="M709" s="76"/>
      <c r="N709" s="76"/>
      <c r="O709" s="76"/>
      <c r="P709" s="76"/>
      <c r="Q709" s="76"/>
      <c r="R709" s="76"/>
      <c r="S709" s="76"/>
      <c r="T709" s="76"/>
      <c r="U709" s="76"/>
      <c r="V709" s="76"/>
      <c r="W709" s="76"/>
      <c r="X709" s="76"/>
      <c r="Y709" s="76"/>
      <c r="Z709" s="76"/>
      <c r="AA709" s="76"/>
      <c r="AB709" s="76"/>
      <c r="AC709" s="76"/>
    </row>
    <row r="710" spans="1:29">
      <c r="A710" s="76"/>
      <c r="B710" s="76"/>
      <c r="C710" s="76"/>
      <c r="D710" s="76"/>
      <c r="E710" s="76"/>
      <c r="F710" s="76"/>
      <c r="G710" s="76"/>
      <c r="H710" s="76"/>
      <c r="I710" s="76"/>
      <c r="J710" s="76"/>
      <c r="K710" s="76"/>
      <c r="L710" s="76"/>
      <c r="M710" s="76"/>
      <c r="N710" s="76"/>
      <c r="O710" s="76"/>
      <c r="P710" s="76"/>
      <c r="Q710" s="76"/>
      <c r="R710" s="76"/>
      <c r="S710" s="76"/>
      <c r="T710" s="76"/>
      <c r="U710" s="76"/>
      <c r="V710" s="76"/>
      <c r="W710" s="76"/>
      <c r="X710" s="76"/>
      <c r="Y710" s="76"/>
      <c r="Z710" s="76"/>
      <c r="AA710" s="76"/>
      <c r="AB710" s="76"/>
      <c r="AC710" s="76"/>
    </row>
    <row r="711" spans="1:29">
      <c r="A711" s="76"/>
      <c r="B711" s="76"/>
      <c r="C711" s="76"/>
      <c r="D711" s="76"/>
      <c r="E711" s="76"/>
      <c r="F711" s="76"/>
      <c r="G711" s="76"/>
      <c r="H711" s="76"/>
      <c r="I711" s="76"/>
      <c r="J711" s="76"/>
      <c r="K711" s="76"/>
      <c r="L711" s="76"/>
      <c r="M711" s="76"/>
      <c r="N711" s="76"/>
      <c r="O711" s="76"/>
      <c r="P711" s="76"/>
      <c r="Q711" s="76"/>
      <c r="R711" s="76"/>
      <c r="S711" s="76"/>
      <c r="T711" s="76"/>
      <c r="U711" s="76"/>
      <c r="V711" s="76"/>
      <c r="W711" s="76"/>
      <c r="X711" s="76"/>
      <c r="Y711" s="76"/>
      <c r="Z711" s="76"/>
      <c r="AA711" s="76"/>
      <c r="AB711" s="76"/>
      <c r="AC711" s="76"/>
    </row>
    <row r="712" spans="1:29">
      <c r="A712" s="76"/>
      <c r="B712" s="76"/>
      <c r="C712" s="76"/>
      <c r="D712" s="76"/>
      <c r="E712" s="76"/>
      <c r="F712" s="76"/>
      <c r="G712" s="76"/>
      <c r="H712" s="76"/>
      <c r="I712" s="76"/>
      <c r="J712" s="76"/>
      <c r="K712" s="76"/>
      <c r="L712" s="76"/>
      <c r="M712" s="76"/>
      <c r="N712" s="76"/>
      <c r="O712" s="76"/>
      <c r="P712" s="76"/>
      <c r="Q712" s="76"/>
      <c r="R712" s="76"/>
      <c r="S712" s="76"/>
      <c r="T712" s="76"/>
      <c r="U712" s="76"/>
      <c r="V712" s="76"/>
      <c r="W712" s="76"/>
      <c r="X712" s="76"/>
      <c r="Y712" s="76"/>
      <c r="Z712" s="76"/>
      <c r="AA712" s="76"/>
      <c r="AB712" s="76"/>
      <c r="AC712" s="76"/>
    </row>
    <row r="713" spans="1:29">
      <c r="A713" s="76"/>
      <c r="B713" s="76"/>
      <c r="C713" s="76"/>
      <c r="D713" s="76"/>
      <c r="E713" s="76"/>
      <c r="F713" s="76"/>
      <c r="G713" s="76"/>
      <c r="H713" s="76"/>
      <c r="I713" s="76"/>
      <c r="J713" s="76"/>
      <c r="K713" s="76"/>
      <c r="L713" s="76"/>
      <c r="M713" s="76"/>
      <c r="N713" s="76"/>
      <c r="O713" s="76"/>
      <c r="P713" s="76"/>
      <c r="Q713" s="76"/>
      <c r="R713" s="76"/>
      <c r="S713" s="76"/>
      <c r="T713" s="76"/>
      <c r="U713" s="76"/>
      <c r="V713" s="76"/>
      <c r="W713" s="76"/>
      <c r="X713" s="76"/>
      <c r="Y713" s="76"/>
      <c r="Z713" s="76"/>
      <c r="AA713" s="76"/>
      <c r="AB713" s="76"/>
      <c r="AC713" s="76"/>
    </row>
    <row r="714" spans="1:29">
      <c r="A714" s="76"/>
      <c r="B714" s="76"/>
      <c r="C714" s="76"/>
      <c r="D714" s="76"/>
      <c r="E714" s="76"/>
      <c r="F714" s="76"/>
      <c r="G714" s="76"/>
      <c r="H714" s="76"/>
      <c r="I714" s="76"/>
      <c r="J714" s="76"/>
      <c r="K714" s="76"/>
      <c r="L714" s="76"/>
      <c r="M714" s="76"/>
      <c r="N714" s="76"/>
      <c r="O714" s="76"/>
      <c r="P714" s="76"/>
      <c r="Q714" s="76"/>
      <c r="R714" s="76"/>
      <c r="S714" s="76"/>
      <c r="T714" s="76"/>
      <c r="U714" s="76"/>
      <c r="V714" s="76"/>
      <c r="W714" s="76"/>
      <c r="X714" s="76"/>
      <c r="Y714" s="76"/>
      <c r="Z714" s="76"/>
      <c r="AA714" s="76"/>
      <c r="AB714" s="76"/>
      <c r="AC714" s="76"/>
    </row>
    <row r="715" spans="1:29">
      <c r="A715" s="76"/>
      <c r="B715" s="76"/>
      <c r="C715" s="76"/>
      <c r="D715" s="76"/>
      <c r="E715" s="76"/>
      <c r="F715" s="76"/>
      <c r="G715" s="76"/>
      <c r="H715" s="76"/>
      <c r="I715" s="76"/>
      <c r="J715" s="76"/>
      <c r="K715" s="76"/>
      <c r="L715" s="76"/>
      <c r="M715" s="76"/>
      <c r="N715" s="76"/>
      <c r="O715" s="76"/>
      <c r="P715" s="76"/>
      <c r="Q715" s="76"/>
      <c r="R715" s="76"/>
      <c r="S715" s="76"/>
      <c r="T715" s="76"/>
      <c r="U715" s="76"/>
      <c r="V715" s="76"/>
      <c r="W715" s="76"/>
      <c r="X715" s="76"/>
      <c r="Y715" s="76"/>
      <c r="Z715" s="76"/>
      <c r="AA715" s="76"/>
      <c r="AB715" s="76"/>
      <c r="AC715" s="76"/>
    </row>
    <row r="716" spans="1:29">
      <c r="A716" s="76"/>
      <c r="B716" s="76"/>
      <c r="C716" s="76"/>
      <c r="D716" s="76"/>
      <c r="E716" s="76"/>
      <c r="F716" s="76"/>
      <c r="G716" s="76"/>
      <c r="H716" s="76"/>
      <c r="I716" s="76"/>
      <c r="J716" s="76"/>
      <c r="K716" s="76"/>
      <c r="L716" s="76"/>
      <c r="M716" s="76"/>
      <c r="N716" s="76"/>
      <c r="O716" s="76"/>
      <c r="P716" s="76"/>
      <c r="Q716" s="76"/>
      <c r="R716" s="76"/>
      <c r="S716" s="76"/>
      <c r="T716" s="76"/>
      <c r="U716" s="76"/>
      <c r="V716" s="76"/>
      <c r="W716" s="76"/>
      <c r="X716" s="76"/>
      <c r="Y716" s="76"/>
      <c r="Z716" s="76"/>
      <c r="AA716" s="76"/>
      <c r="AB716" s="76"/>
      <c r="AC716" s="76"/>
    </row>
    <row r="717" spans="1:29">
      <c r="A717" s="76"/>
      <c r="B717" s="76"/>
      <c r="C717" s="76"/>
      <c r="D717" s="76"/>
      <c r="E717" s="76"/>
      <c r="F717" s="76"/>
      <c r="G717" s="76"/>
      <c r="H717" s="76"/>
      <c r="I717" s="76"/>
      <c r="J717" s="76"/>
      <c r="K717" s="76"/>
      <c r="L717" s="76"/>
      <c r="M717" s="76"/>
      <c r="N717" s="76"/>
      <c r="O717" s="76"/>
      <c r="P717" s="76"/>
      <c r="Q717" s="76"/>
      <c r="R717" s="76"/>
      <c r="S717" s="76"/>
      <c r="T717" s="76"/>
      <c r="U717" s="76"/>
      <c r="V717" s="76"/>
      <c r="W717" s="76"/>
      <c r="X717" s="76"/>
      <c r="Y717" s="76"/>
      <c r="Z717" s="76"/>
      <c r="AA717" s="76"/>
      <c r="AB717" s="76"/>
      <c r="AC717" s="76"/>
    </row>
    <row r="718" spans="1:29">
      <c r="A718" s="76"/>
      <c r="B718" s="76"/>
      <c r="C718" s="76"/>
      <c r="D718" s="76"/>
      <c r="E718" s="76"/>
      <c r="F718" s="76"/>
      <c r="G718" s="76"/>
      <c r="H718" s="76"/>
      <c r="I718" s="76"/>
      <c r="J718" s="76"/>
      <c r="K718" s="76"/>
      <c r="L718" s="76"/>
      <c r="M718" s="76"/>
      <c r="N718" s="76"/>
      <c r="O718" s="76"/>
      <c r="P718" s="76"/>
      <c r="Q718" s="76"/>
      <c r="R718" s="76"/>
      <c r="S718" s="76"/>
      <c r="T718" s="76"/>
      <c r="U718" s="76"/>
      <c r="V718" s="76"/>
      <c r="W718" s="76"/>
      <c r="X718" s="76"/>
      <c r="Y718" s="76"/>
      <c r="Z718" s="76"/>
      <c r="AA718" s="76"/>
      <c r="AB718" s="76"/>
      <c r="AC718" s="76"/>
    </row>
    <row r="719" spans="1:29">
      <c r="A719" s="76"/>
      <c r="B719" s="76"/>
      <c r="C719" s="76"/>
      <c r="D719" s="76"/>
      <c r="E719" s="76"/>
      <c r="F719" s="76"/>
      <c r="G719" s="76"/>
      <c r="H719" s="76"/>
      <c r="I719" s="76"/>
      <c r="J719" s="76"/>
      <c r="K719" s="76"/>
      <c r="L719" s="76"/>
      <c r="M719" s="76"/>
      <c r="N719" s="76"/>
      <c r="O719" s="76"/>
      <c r="P719" s="76"/>
      <c r="Q719" s="76"/>
      <c r="R719" s="76"/>
      <c r="S719" s="76"/>
      <c r="T719" s="76"/>
      <c r="U719" s="76"/>
      <c r="V719" s="76"/>
      <c r="W719" s="76"/>
      <c r="X719" s="76"/>
      <c r="Y719" s="76"/>
      <c r="Z719" s="76"/>
      <c r="AA719" s="76"/>
      <c r="AB719" s="76"/>
      <c r="AC719" s="76"/>
    </row>
    <row r="720" spans="1:29">
      <c r="A720" s="76"/>
      <c r="B720" s="76"/>
      <c r="C720" s="76"/>
      <c r="D720" s="76"/>
      <c r="E720" s="76"/>
      <c r="F720" s="76"/>
      <c r="G720" s="76"/>
      <c r="H720" s="76"/>
      <c r="I720" s="76"/>
      <c r="J720" s="76"/>
      <c r="K720" s="76"/>
      <c r="L720" s="76"/>
      <c r="M720" s="76"/>
      <c r="N720" s="76"/>
      <c r="O720" s="76"/>
      <c r="P720" s="76"/>
      <c r="Q720" s="76"/>
      <c r="R720" s="76"/>
      <c r="S720" s="76"/>
      <c r="T720" s="76"/>
      <c r="U720" s="76"/>
      <c r="V720" s="76"/>
      <c r="W720" s="76"/>
      <c r="X720" s="76"/>
      <c r="Y720" s="76"/>
      <c r="Z720" s="76"/>
      <c r="AA720" s="76"/>
      <c r="AB720" s="76"/>
      <c r="AC720" s="76"/>
    </row>
    <row r="721" spans="1:29">
      <c r="A721" s="76"/>
      <c r="B721" s="76"/>
      <c r="C721" s="76"/>
      <c r="D721" s="76"/>
      <c r="E721" s="76"/>
      <c r="F721" s="76"/>
      <c r="G721" s="76"/>
      <c r="H721" s="76"/>
      <c r="I721" s="76"/>
      <c r="J721" s="76"/>
      <c r="K721" s="76"/>
      <c r="L721" s="76"/>
      <c r="M721" s="76"/>
      <c r="N721" s="76"/>
      <c r="O721" s="76"/>
      <c r="P721" s="76"/>
      <c r="Q721" s="76"/>
      <c r="R721" s="76"/>
      <c r="S721" s="76"/>
      <c r="T721" s="76"/>
      <c r="U721" s="76"/>
      <c r="V721" s="76"/>
      <c r="W721" s="76"/>
      <c r="X721" s="76"/>
      <c r="Y721" s="76"/>
      <c r="Z721" s="76"/>
      <c r="AA721" s="76"/>
      <c r="AB721" s="76"/>
      <c r="AC721" s="76"/>
    </row>
    <row r="722" spans="1:29">
      <c r="A722" s="76"/>
      <c r="B722" s="76"/>
      <c r="C722" s="76"/>
      <c r="D722" s="76"/>
      <c r="E722" s="76"/>
      <c r="F722" s="76"/>
      <c r="G722" s="76"/>
      <c r="H722" s="76"/>
      <c r="I722" s="76"/>
      <c r="J722" s="76"/>
      <c r="K722" s="76"/>
      <c r="L722" s="76"/>
      <c r="M722" s="76"/>
      <c r="N722" s="76"/>
      <c r="O722" s="76"/>
      <c r="P722" s="76"/>
      <c r="Q722" s="76"/>
      <c r="R722" s="76"/>
      <c r="S722" s="76"/>
      <c r="T722" s="76"/>
      <c r="U722" s="76"/>
      <c r="V722" s="76"/>
      <c r="W722" s="76"/>
      <c r="X722" s="76"/>
      <c r="Y722" s="76"/>
      <c r="Z722" s="76"/>
      <c r="AA722" s="76"/>
      <c r="AB722" s="76"/>
      <c r="AC722" s="76"/>
    </row>
    <row r="723" spans="1:29">
      <c r="A723" s="76"/>
      <c r="B723" s="76"/>
      <c r="C723" s="76"/>
      <c r="D723" s="76"/>
      <c r="E723" s="76"/>
      <c r="F723" s="76"/>
      <c r="G723" s="76"/>
      <c r="H723" s="76"/>
      <c r="I723" s="76"/>
      <c r="J723" s="76"/>
      <c r="K723" s="76"/>
      <c r="L723" s="76"/>
      <c r="M723" s="76"/>
      <c r="N723" s="76"/>
      <c r="O723" s="76"/>
      <c r="P723" s="76"/>
      <c r="Q723" s="76"/>
      <c r="R723" s="76"/>
      <c r="S723" s="76"/>
      <c r="T723" s="76"/>
      <c r="U723" s="76"/>
      <c r="V723" s="76"/>
      <c r="W723" s="76"/>
      <c r="X723" s="76"/>
      <c r="Y723" s="76"/>
      <c r="Z723" s="76"/>
      <c r="AA723" s="76"/>
      <c r="AB723" s="76"/>
      <c r="AC723" s="76"/>
    </row>
    <row r="724" spans="1:29">
      <c r="A724" s="76"/>
      <c r="B724" s="76"/>
      <c r="C724" s="76"/>
      <c r="D724" s="76"/>
      <c r="E724" s="76"/>
      <c r="F724" s="76"/>
      <c r="G724" s="76"/>
      <c r="H724" s="76"/>
      <c r="I724" s="76"/>
      <c r="J724" s="76"/>
      <c r="K724" s="76"/>
      <c r="L724" s="76"/>
      <c r="M724" s="76"/>
      <c r="N724" s="76"/>
      <c r="O724" s="76"/>
      <c r="P724" s="76"/>
      <c r="Q724" s="76"/>
      <c r="R724" s="76"/>
      <c r="S724" s="76"/>
      <c r="T724" s="76"/>
      <c r="U724" s="76"/>
      <c r="V724" s="76"/>
      <c r="W724" s="76"/>
      <c r="X724" s="76"/>
      <c r="Y724" s="76"/>
      <c r="Z724" s="76"/>
      <c r="AA724" s="76"/>
      <c r="AB724" s="76"/>
      <c r="AC724" s="76"/>
    </row>
    <row r="725" spans="1:29">
      <c r="A725" s="76"/>
      <c r="B725" s="76"/>
      <c r="C725" s="76"/>
      <c r="D725" s="76"/>
      <c r="E725" s="76"/>
      <c r="F725" s="76"/>
      <c r="G725" s="76"/>
      <c r="H725" s="76"/>
      <c r="I725" s="76"/>
      <c r="J725" s="76"/>
      <c r="K725" s="76"/>
      <c r="L725" s="76"/>
      <c r="M725" s="76"/>
      <c r="N725" s="76"/>
      <c r="O725" s="76"/>
      <c r="P725" s="76"/>
      <c r="Q725" s="76"/>
      <c r="R725" s="76"/>
      <c r="S725" s="76"/>
      <c r="T725" s="76"/>
      <c r="U725" s="76"/>
      <c r="V725" s="76"/>
      <c r="W725" s="76"/>
      <c r="X725" s="76"/>
      <c r="Y725" s="76"/>
      <c r="Z725" s="76"/>
      <c r="AA725" s="76"/>
      <c r="AB725" s="76"/>
      <c r="AC725" s="76"/>
    </row>
    <row r="726" spans="1:29">
      <c r="A726" s="76"/>
      <c r="B726" s="76"/>
      <c r="C726" s="76"/>
      <c r="D726" s="76"/>
      <c r="E726" s="76"/>
      <c r="F726" s="76"/>
      <c r="G726" s="76"/>
      <c r="H726" s="76"/>
      <c r="I726" s="76"/>
      <c r="J726" s="76"/>
      <c r="K726" s="76"/>
      <c r="L726" s="76"/>
      <c r="M726" s="76"/>
      <c r="N726" s="76"/>
      <c r="O726" s="76"/>
      <c r="P726" s="76"/>
      <c r="Q726" s="76"/>
      <c r="R726" s="76"/>
      <c r="S726" s="76"/>
      <c r="T726" s="76"/>
      <c r="U726" s="76"/>
      <c r="V726" s="76"/>
      <c r="W726" s="76"/>
      <c r="X726" s="76"/>
      <c r="Y726" s="76"/>
      <c r="Z726" s="76"/>
      <c r="AA726" s="76"/>
      <c r="AB726" s="76"/>
      <c r="AC726" s="76"/>
    </row>
    <row r="727" spans="1:29">
      <c r="A727" s="76"/>
      <c r="B727" s="76"/>
      <c r="C727" s="76"/>
      <c r="D727" s="76"/>
      <c r="E727" s="76"/>
      <c r="F727" s="76"/>
      <c r="G727" s="76"/>
      <c r="H727" s="76"/>
      <c r="I727" s="76"/>
      <c r="J727" s="76"/>
      <c r="K727" s="76"/>
      <c r="L727" s="76"/>
      <c r="M727" s="76"/>
      <c r="N727" s="76"/>
      <c r="O727" s="76"/>
      <c r="P727" s="76"/>
      <c r="Q727" s="76"/>
      <c r="R727" s="76"/>
      <c r="S727" s="76"/>
      <c r="T727" s="76"/>
      <c r="U727" s="76"/>
      <c r="V727" s="76"/>
      <c r="W727" s="76"/>
      <c r="X727" s="76"/>
      <c r="Y727" s="76"/>
      <c r="Z727" s="76"/>
      <c r="AA727" s="76"/>
      <c r="AB727" s="76"/>
      <c r="AC727" s="76"/>
    </row>
    <row r="728" spans="1:29">
      <c r="A728" s="76"/>
      <c r="B728" s="76"/>
      <c r="C728" s="76"/>
      <c r="D728" s="76"/>
      <c r="E728" s="76"/>
      <c r="F728" s="76"/>
      <c r="G728" s="76"/>
      <c r="H728" s="76"/>
      <c r="I728" s="76"/>
      <c r="J728" s="76"/>
      <c r="K728" s="76"/>
      <c r="L728" s="76"/>
      <c r="M728" s="76"/>
      <c r="N728" s="76"/>
      <c r="O728" s="76"/>
      <c r="P728" s="76"/>
      <c r="Q728" s="76"/>
      <c r="R728" s="76"/>
      <c r="S728" s="76"/>
      <c r="T728" s="76"/>
      <c r="U728" s="76"/>
      <c r="V728" s="76"/>
      <c r="W728" s="76"/>
      <c r="X728" s="76"/>
      <c r="Y728" s="76"/>
      <c r="Z728" s="76"/>
      <c r="AA728" s="76"/>
      <c r="AB728" s="76"/>
      <c r="AC728" s="76"/>
    </row>
    <row r="729" spans="1:29">
      <c r="A729" s="76"/>
      <c r="B729" s="76"/>
      <c r="C729" s="76"/>
      <c r="D729" s="76"/>
      <c r="E729" s="76"/>
      <c r="F729" s="76"/>
      <c r="G729" s="76"/>
      <c r="H729" s="76"/>
      <c r="I729" s="76"/>
      <c r="J729" s="76"/>
      <c r="K729" s="76"/>
      <c r="L729" s="76"/>
      <c r="M729" s="76"/>
      <c r="N729" s="76"/>
      <c r="O729" s="76"/>
      <c r="P729" s="76"/>
      <c r="Q729" s="76"/>
      <c r="R729" s="76"/>
      <c r="S729" s="76"/>
      <c r="T729" s="76"/>
      <c r="U729" s="76"/>
      <c r="V729" s="76"/>
      <c r="W729" s="76"/>
      <c r="X729" s="76"/>
      <c r="Y729" s="76"/>
      <c r="Z729" s="76"/>
      <c r="AA729" s="76"/>
      <c r="AB729" s="76"/>
      <c r="AC729" s="76"/>
    </row>
    <row r="730" spans="1:29">
      <c r="A730" s="76"/>
      <c r="B730" s="76"/>
      <c r="C730" s="76"/>
      <c r="D730" s="76"/>
      <c r="E730" s="76"/>
      <c r="F730" s="76"/>
      <c r="G730" s="76"/>
      <c r="H730" s="76"/>
      <c r="I730" s="76"/>
      <c r="J730" s="76"/>
      <c r="K730" s="76"/>
      <c r="L730" s="76"/>
      <c r="M730" s="76"/>
      <c r="N730" s="76"/>
      <c r="O730" s="76"/>
      <c r="P730" s="76"/>
      <c r="Q730" s="76"/>
      <c r="R730" s="76"/>
      <c r="S730" s="76"/>
      <c r="T730" s="76"/>
      <c r="U730" s="76"/>
      <c r="V730" s="76"/>
      <c r="W730" s="76"/>
      <c r="X730" s="76"/>
      <c r="Y730" s="76"/>
      <c r="Z730" s="76"/>
      <c r="AA730" s="76"/>
      <c r="AB730" s="76"/>
      <c r="AC730" s="76"/>
    </row>
    <row r="731" spans="1:29">
      <c r="A731" s="76"/>
      <c r="B731" s="76"/>
      <c r="C731" s="76"/>
      <c r="D731" s="76"/>
      <c r="E731" s="76"/>
      <c r="F731" s="76"/>
      <c r="G731" s="76"/>
      <c r="H731" s="76"/>
      <c r="I731" s="76"/>
      <c r="J731" s="76"/>
      <c r="K731" s="76"/>
      <c r="L731" s="76"/>
      <c r="M731" s="76"/>
      <c r="N731" s="76"/>
      <c r="O731" s="76"/>
      <c r="P731" s="76"/>
      <c r="Q731" s="76"/>
      <c r="R731" s="76"/>
      <c r="S731" s="76"/>
      <c r="T731" s="76"/>
      <c r="U731" s="76"/>
      <c r="V731" s="76"/>
      <c r="W731" s="76"/>
      <c r="X731" s="76"/>
      <c r="Y731" s="76"/>
      <c r="Z731" s="76"/>
      <c r="AA731" s="76"/>
      <c r="AB731" s="76"/>
      <c r="AC731" s="76"/>
    </row>
    <row r="732" spans="1:29">
      <c r="A732" s="76"/>
      <c r="B732" s="76"/>
      <c r="C732" s="76"/>
      <c r="D732" s="76"/>
      <c r="E732" s="76"/>
      <c r="F732" s="76"/>
      <c r="G732" s="76"/>
      <c r="H732" s="76"/>
      <c r="I732" s="76"/>
      <c r="J732" s="76"/>
      <c r="K732" s="76"/>
      <c r="L732" s="76"/>
      <c r="M732" s="76"/>
      <c r="N732" s="76"/>
      <c r="O732" s="76"/>
      <c r="P732" s="76"/>
      <c r="Q732" s="76"/>
      <c r="R732" s="76"/>
      <c r="S732" s="76"/>
      <c r="T732" s="76"/>
      <c r="U732" s="76"/>
      <c r="V732" s="76"/>
      <c r="W732" s="76"/>
      <c r="X732" s="76"/>
      <c r="Y732" s="76"/>
      <c r="Z732" s="76"/>
      <c r="AA732" s="76"/>
      <c r="AB732" s="76"/>
      <c r="AC732" s="76"/>
    </row>
    <row r="733" spans="1:29">
      <c r="A733" s="76"/>
      <c r="B733" s="76"/>
      <c r="C733" s="76"/>
      <c r="D733" s="76"/>
      <c r="E733" s="76"/>
      <c r="F733" s="76"/>
      <c r="G733" s="76"/>
      <c r="H733" s="76"/>
      <c r="I733" s="76"/>
      <c r="J733" s="76"/>
      <c r="K733" s="76"/>
      <c r="L733" s="76"/>
      <c r="M733" s="76"/>
      <c r="N733" s="76"/>
      <c r="O733" s="76"/>
      <c r="P733" s="76"/>
      <c r="Q733" s="76"/>
      <c r="R733" s="76"/>
      <c r="S733" s="76"/>
      <c r="T733" s="76"/>
      <c r="U733" s="76"/>
      <c r="V733" s="76"/>
      <c r="W733" s="76"/>
      <c r="X733" s="76"/>
      <c r="Y733" s="76"/>
      <c r="Z733" s="76"/>
      <c r="AA733" s="76"/>
      <c r="AB733" s="76"/>
      <c r="AC733" s="76"/>
    </row>
    <row r="734" spans="1:29">
      <c r="A734" s="76"/>
      <c r="B734" s="76"/>
      <c r="C734" s="76"/>
      <c r="D734" s="76"/>
      <c r="E734" s="76"/>
      <c r="F734" s="76"/>
      <c r="G734" s="76"/>
      <c r="H734" s="76"/>
      <c r="I734" s="76"/>
      <c r="J734" s="76"/>
      <c r="K734" s="76"/>
      <c r="L734" s="76"/>
      <c r="M734" s="76"/>
      <c r="N734" s="76"/>
      <c r="O734" s="76"/>
      <c r="P734" s="76"/>
      <c r="Q734" s="76"/>
      <c r="R734" s="76"/>
      <c r="S734" s="76"/>
      <c r="T734" s="76"/>
      <c r="U734" s="76"/>
      <c r="V734" s="76"/>
      <c r="W734" s="76"/>
      <c r="X734" s="76"/>
      <c r="Y734" s="76"/>
      <c r="Z734" s="76"/>
      <c r="AA734" s="76"/>
      <c r="AB734" s="76"/>
      <c r="AC734" s="76"/>
    </row>
    <row r="735" spans="1:29">
      <c r="A735" s="76"/>
      <c r="B735" s="76"/>
      <c r="C735" s="76"/>
      <c r="D735" s="76"/>
      <c r="E735" s="76"/>
      <c r="F735" s="76"/>
      <c r="G735" s="76"/>
      <c r="H735" s="76"/>
      <c r="I735" s="76"/>
      <c r="J735" s="76"/>
      <c r="K735" s="76"/>
      <c r="L735" s="76"/>
      <c r="M735" s="76"/>
      <c r="N735" s="76"/>
      <c r="O735" s="76"/>
      <c r="P735" s="76"/>
      <c r="Q735" s="76"/>
      <c r="R735" s="76"/>
      <c r="S735" s="76"/>
      <c r="T735" s="76"/>
      <c r="U735" s="76"/>
      <c r="V735" s="76"/>
      <c r="W735" s="76"/>
      <c r="X735" s="76"/>
      <c r="Y735" s="76"/>
      <c r="Z735" s="76"/>
      <c r="AA735" s="76"/>
      <c r="AB735" s="76"/>
      <c r="AC735" s="76"/>
    </row>
    <row r="736" spans="1:29">
      <c r="A736" s="76"/>
      <c r="B736" s="76"/>
      <c r="C736" s="76"/>
      <c r="D736" s="76"/>
      <c r="E736" s="76"/>
      <c r="F736" s="76"/>
      <c r="G736" s="76"/>
      <c r="H736" s="76"/>
      <c r="I736" s="76"/>
      <c r="J736" s="76"/>
      <c r="K736" s="76"/>
      <c r="L736" s="76"/>
      <c r="M736" s="76"/>
      <c r="N736" s="76"/>
      <c r="O736" s="76"/>
      <c r="P736" s="76"/>
      <c r="Q736" s="76"/>
      <c r="R736" s="76"/>
      <c r="S736" s="76"/>
      <c r="T736" s="76"/>
      <c r="U736" s="76"/>
      <c r="V736" s="76"/>
      <c r="W736" s="76"/>
      <c r="X736" s="76"/>
      <c r="Y736" s="76"/>
      <c r="Z736" s="76"/>
      <c r="AA736" s="76"/>
      <c r="AB736" s="76"/>
      <c r="AC736" s="76"/>
    </row>
    <row r="737" spans="1:29">
      <c r="A737" s="76"/>
      <c r="B737" s="76"/>
      <c r="C737" s="76"/>
      <c r="D737" s="76"/>
      <c r="E737" s="76"/>
      <c r="F737" s="76"/>
      <c r="G737" s="76"/>
      <c r="H737" s="76"/>
      <c r="I737" s="76"/>
      <c r="J737" s="76"/>
      <c r="K737" s="76"/>
      <c r="L737" s="76"/>
      <c r="M737" s="76"/>
      <c r="N737" s="76"/>
      <c r="O737" s="76"/>
      <c r="P737" s="76"/>
      <c r="Q737" s="76"/>
      <c r="R737" s="76"/>
      <c r="S737" s="76"/>
      <c r="T737" s="76"/>
      <c r="U737" s="76"/>
      <c r="V737" s="76"/>
      <c r="W737" s="76"/>
      <c r="X737" s="76"/>
      <c r="Y737" s="76"/>
      <c r="Z737" s="76"/>
      <c r="AA737" s="76"/>
      <c r="AB737" s="76"/>
      <c r="AC737" s="76"/>
    </row>
    <row r="738" spans="1:29">
      <c r="A738" s="76"/>
      <c r="B738" s="76"/>
      <c r="C738" s="76"/>
      <c r="D738" s="76"/>
      <c r="E738" s="76"/>
      <c r="F738" s="76"/>
      <c r="G738" s="76"/>
      <c r="H738" s="76"/>
      <c r="I738" s="76"/>
      <c r="J738" s="76"/>
      <c r="K738" s="76"/>
      <c r="L738" s="76"/>
      <c r="M738" s="76"/>
      <c r="N738" s="76"/>
      <c r="O738" s="76"/>
      <c r="P738" s="76"/>
      <c r="Q738" s="76"/>
      <c r="R738" s="76"/>
      <c r="S738" s="76"/>
      <c r="T738" s="76"/>
      <c r="U738" s="76"/>
      <c r="V738" s="76"/>
      <c r="W738" s="76"/>
      <c r="X738" s="76"/>
      <c r="Y738" s="76"/>
      <c r="Z738" s="76"/>
      <c r="AA738" s="76"/>
      <c r="AB738" s="76"/>
      <c r="AC738" s="76"/>
    </row>
    <row r="739" spans="1:29">
      <c r="A739" s="76"/>
      <c r="B739" s="76"/>
      <c r="C739" s="76"/>
      <c r="D739" s="76"/>
      <c r="E739" s="76"/>
      <c r="F739" s="76"/>
      <c r="G739" s="76"/>
      <c r="H739" s="76"/>
      <c r="I739" s="76"/>
      <c r="J739" s="76"/>
      <c r="K739" s="76"/>
      <c r="L739" s="76"/>
      <c r="M739" s="76"/>
      <c r="N739" s="76"/>
      <c r="O739" s="76"/>
      <c r="P739" s="76"/>
      <c r="Q739" s="76"/>
      <c r="R739" s="76"/>
      <c r="S739" s="76"/>
      <c r="T739" s="76"/>
      <c r="U739" s="76"/>
      <c r="V739" s="76"/>
      <c r="W739" s="76"/>
      <c r="X739" s="76"/>
      <c r="Y739" s="76"/>
      <c r="Z739" s="76"/>
      <c r="AA739" s="76"/>
      <c r="AB739" s="76"/>
      <c r="AC739" s="76"/>
    </row>
    <row r="740" spans="1:29">
      <c r="A740" s="76"/>
      <c r="B740" s="76"/>
      <c r="C740" s="76"/>
      <c r="D740" s="76"/>
      <c r="E740" s="76"/>
      <c r="F740" s="76"/>
      <c r="G740" s="76"/>
      <c r="H740" s="76"/>
      <c r="I740" s="76"/>
      <c r="J740" s="76"/>
      <c r="K740" s="76"/>
      <c r="L740" s="76"/>
      <c r="M740" s="76"/>
      <c r="N740" s="76"/>
      <c r="O740" s="76"/>
      <c r="P740" s="76"/>
      <c r="Q740" s="76"/>
      <c r="R740" s="76"/>
      <c r="S740" s="76"/>
      <c r="T740" s="76"/>
      <c r="U740" s="76"/>
      <c r="V740" s="76"/>
      <c r="W740" s="76"/>
      <c r="X740" s="76"/>
      <c r="Y740" s="76"/>
      <c r="Z740" s="76"/>
      <c r="AA740" s="76"/>
      <c r="AB740" s="76"/>
      <c r="AC740" s="76"/>
    </row>
    <row r="741" spans="1:29">
      <c r="A741" s="76"/>
      <c r="B741" s="76"/>
      <c r="C741" s="76"/>
      <c r="D741" s="76"/>
      <c r="E741" s="76"/>
      <c r="F741" s="76"/>
      <c r="G741" s="76"/>
      <c r="H741" s="76"/>
      <c r="I741" s="76"/>
      <c r="J741" s="76"/>
      <c r="K741" s="76"/>
      <c r="L741" s="76"/>
      <c r="M741" s="76"/>
      <c r="N741" s="76"/>
      <c r="O741" s="76"/>
      <c r="P741" s="76"/>
      <c r="Q741" s="76"/>
      <c r="R741" s="76"/>
      <c r="S741" s="76"/>
      <c r="T741" s="76"/>
      <c r="U741" s="76"/>
      <c r="V741" s="76"/>
      <c r="W741" s="76"/>
      <c r="X741" s="76"/>
      <c r="Y741" s="76"/>
      <c r="Z741" s="76"/>
      <c r="AA741" s="76"/>
      <c r="AB741" s="76"/>
      <c r="AC741" s="76"/>
    </row>
    <row r="742" spans="1:29">
      <c r="A742" s="76"/>
      <c r="B742" s="76"/>
      <c r="C742" s="76"/>
      <c r="D742" s="76"/>
      <c r="E742" s="76"/>
      <c r="F742" s="76"/>
      <c r="G742" s="76"/>
      <c r="H742" s="76"/>
      <c r="I742" s="76"/>
      <c r="J742" s="76"/>
      <c r="K742" s="76"/>
      <c r="L742" s="76"/>
      <c r="M742" s="76"/>
      <c r="N742" s="76"/>
      <c r="O742" s="76"/>
      <c r="P742" s="76"/>
      <c r="Q742" s="76"/>
      <c r="R742" s="76"/>
      <c r="S742" s="76"/>
      <c r="T742" s="76"/>
      <c r="U742" s="76"/>
      <c r="V742" s="76"/>
      <c r="W742" s="76"/>
      <c r="X742" s="76"/>
      <c r="Y742" s="76"/>
      <c r="Z742" s="76"/>
      <c r="AA742" s="76"/>
      <c r="AB742" s="76"/>
      <c r="AC742" s="76"/>
    </row>
    <row r="743" spans="1:29">
      <c r="A743" s="76"/>
      <c r="B743" s="76"/>
      <c r="C743" s="76"/>
      <c r="D743" s="76"/>
      <c r="E743" s="76"/>
      <c r="F743" s="76"/>
      <c r="G743" s="76"/>
      <c r="H743" s="76"/>
      <c r="I743" s="76"/>
      <c r="J743" s="76"/>
      <c r="K743" s="76"/>
      <c r="L743" s="76"/>
      <c r="M743" s="76"/>
      <c r="N743" s="76"/>
      <c r="O743" s="76"/>
      <c r="P743" s="76"/>
      <c r="Q743" s="76"/>
      <c r="R743" s="76"/>
      <c r="S743" s="76"/>
      <c r="T743" s="76"/>
      <c r="U743" s="76"/>
      <c r="V743" s="76"/>
      <c r="W743" s="76"/>
      <c r="X743" s="76"/>
      <c r="Y743" s="76"/>
      <c r="Z743" s="76"/>
      <c r="AA743" s="76"/>
      <c r="AB743" s="76"/>
      <c r="AC743" s="76"/>
    </row>
    <row r="744" spans="1:29">
      <c r="A744" s="76"/>
      <c r="B744" s="76"/>
      <c r="C744" s="76"/>
      <c r="D744" s="76"/>
      <c r="E744" s="76"/>
      <c r="F744" s="76"/>
      <c r="G744" s="76"/>
      <c r="H744" s="76"/>
      <c r="I744" s="76"/>
      <c r="J744" s="76"/>
      <c r="K744" s="76"/>
      <c r="L744" s="76"/>
      <c r="M744" s="76"/>
      <c r="N744" s="76"/>
      <c r="O744" s="76"/>
      <c r="P744" s="76"/>
      <c r="Q744" s="76"/>
      <c r="R744" s="76"/>
      <c r="S744" s="76"/>
      <c r="T744" s="76"/>
      <c r="U744" s="76"/>
      <c r="V744" s="76"/>
      <c r="W744" s="76"/>
      <c r="X744" s="76"/>
      <c r="Y744" s="76"/>
      <c r="Z744" s="76"/>
      <c r="AA744" s="76"/>
      <c r="AB744" s="76"/>
      <c r="AC744" s="76"/>
    </row>
    <row r="745" spans="1:29">
      <c r="A745" s="76"/>
      <c r="B745" s="76"/>
      <c r="C745" s="76"/>
      <c r="D745" s="76"/>
      <c r="E745" s="76"/>
      <c r="F745" s="76"/>
      <c r="G745" s="76"/>
      <c r="H745" s="76"/>
      <c r="I745" s="76"/>
      <c r="J745" s="76"/>
      <c r="K745" s="76"/>
      <c r="L745" s="76"/>
      <c r="M745" s="76"/>
      <c r="N745" s="76"/>
      <c r="O745" s="76"/>
      <c r="P745" s="76"/>
      <c r="Q745" s="76"/>
      <c r="R745" s="76"/>
      <c r="S745" s="76"/>
      <c r="T745" s="76"/>
      <c r="U745" s="76"/>
      <c r="V745" s="76"/>
      <c r="W745" s="76"/>
      <c r="X745" s="76"/>
      <c r="Y745" s="76"/>
      <c r="Z745" s="76"/>
      <c r="AA745" s="76"/>
      <c r="AB745" s="76"/>
      <c r="AC745" s="76"/>
    </row>
    <row r="746" spans="1:29">
      <c r="A746" s="76"/>
      <c r="B746" s="76"/>
      <c r="C746" s="76"/>
      <c r="D746" s="76"/>
      <c r="E746" s="76"/>
      <c r="F746" s="76"/>
      <c r="G746" s="76"/>
      <c r="H746" s="76"/>
      <c r="I746" s="76"/>
      <c r="J746" s="76"/>
      <c r="K746" s="76"/>
      <c r="L746" s="76"/>
      <c r="M746" s="76"/>
      <c r="N746" s="76"/>
      <c r="O746" s="76"/>
      <c r="P746" s="76"/>
      <c r="Q746" s="76"/>
      <c r="R746" s="76"/>
      <c r="S746" s="76"/>
      <c r="T746" s="76"/>
      <c r="U746" s="76"/>
      <c r="V746" s="76"/>
      <c r="W746" s="76"/>
      <c r="X746" s="76"/>
      <c r="Y746" s="76"/>
      <c r="Z746" s="76"/>
      <c r="AA746" s="76"/>
      <c r="AB746" s="76"/>
      <c r="AC746" s="76"/>
    </row>
    <row r="747" spans="1:29">
      <c r="A747" s="76"/>
      <c r="B747" s="76"/>
      <c r="C747" s="76"/>
      <c r="D747" s="76"/>
      <c r="E747" s="76"/>
      <c r="F747" s="76"/>
      <c r="G747" s="76"/>
      <c r="H747" s="76"/>
      <c r="I747" s="76"/>
      <c r="J747" s="76"/>
      <c r="K747" s="76"/>
      <c r="L747" s="76"/>
      <c r="M747" s="76"/>
      <c r="N747" s="76"/>
      <c r="O747" s="76"/>
      <c r="P747" s="76"/>
      <c r="Q747" s="76"/>
      <c r="R747" s="76"/>
      <c r="S747" s="76"/>
      <c r="T747" s="76"/>
      <c r="U747" s="76"/>
      <c r="V747" s="76"/>
      <c r="W747" s="76"/>
      <c r="X747" s="76"/>
      <c r="Y747" s="76"/>
      <c r="Z747" s="76"/>
      <c r="AA747" s="76"/>
      <c r="AB747" s="76"/>
      <c r="AC747" s="76"/>
    </row>
    <row r="748" spans="1:29">
      <c r="A748" s="76"/>
      <c r="B748" s="76"/>
      <c r="C748" s="76"/>
      <c r="D748" s="76"/>
      <c r="E748" s="76"/>
      <c r="F748" s="76"/>
      <c r="G748" s="76"/>
      <c r="H748" s="76"/>
      <c r="I748" s="76"/>
      <c r="J748" s="76"/>
      <c r="K748" s="76"/>
      <c r="L748" s="76"/>
      <c r="M748" s="76"/>
      <c r="N748" s="76"/>
      <c r="O748" s="76"/>
      <c r="P748" s="76"/>
      <c r="Q748" s="76"/>
      <c r="R748" s="76"/>
      <c r="S748" s="76"/>
      <c r="T748" s="76"/>
      <c r="U748" s="76"/>
      <c r="V748" s="76"/>
      <c r="W748" s="76"/>
      <c r="X748" s="76"/>
      <c r="Y748" s="76"/>
      <c r="Z748" s="76"/>
      <c r="AA748" s="76"/>
      <c r="AB748" s="76"/>
      <c r="AC748" s="76"/>
    </row>
    <row r="749" spans="1:29">
      <c r="A749" s="76"/>
      <c r="B749" s="76"/>
      <c r="C749" s="76"/>
      <c r="D749" s="76"/>
      <c r="E749" s="76"/>
      <c r="F749" s="76"/>
      <c r="G749" s="76"/>
      <c r="H749" s="76"/>
      <c r="I749" s="76"/>
      <c r="J749" s="76"/>
      <c r="K749" s="76"/>
      <c r="L749" s="76"/>
      <c r="M749" s="76"/>
      <c r="N749" s="76"/>
      <c r="O749" s="76"/>
      <c r="P749" s="76"/>
      <c r="Q749" s="76"/>
      <c r="R749" s="76"/>
      <c r="S749" s="76"/>
      <c r="T749" s="76"/>
      <c r="U749" s="76"/>
      <c r="V749" s="76"/>
      <c r="W749" s="76"/>
      <c r="X749" s="76"/>
      <c r="Y749" s="76"/>
      <c r="Z749" s="76"/>
      <c r="AA749" s="76"/>
      <c r="AB749" s="76"/>
      <c r="AC749" s="76"/>
    </row>
    <row r="750" spans="1:29">
      <c r="A750" s="76"/>
      <c r="B750" s="76"/>
      <c r="C750" s="76"/>
      <c r="D750" s="76"/>
      <c r="E750" s="76"/>
      <c r="F750" s="76"/>
      <c r="G750" s="76"/>
      <c r="H750" s="76"/>
      <c r="I750" s="76"/>
      <c r="J750" s="76"/>
      <c r="K750" s="76"/>
      <c r="L750" s="76"/>
      <c r="M750" s="76"/>
      <c r="N750" s="76"/>
      <c r="O750" s="76"/>
      <c r="P750" s="76"/>
      <c r="Q750" s="76"/>
      <c r="R750" s="76"/>
      <c r="S750" s="76"/>
      <c r="T750" s="76"/>
      <c r="U750" s="76"/>
      <c r="V750" s="76"/>
      <c r="W750" s="76"/>
      <c r="X750" s="76"/>
      <c r="Y750" s="76"/>
      <c r="Z750" s="76"/>
      <c r="AA750" s="76"/>
      <c r="AB750" s="76"/>
      <c r="AC750" s="76"/>
    </row>
    <row r="751" spans="1:29">
      <c r="A751" s="76"/>
      <c r="B751" s="76"/>
      <c r="C751" s="76"/>
      <c r="D751" s="76"/>
      <c r="E751" s="76"/>
      <c r="F751" s="76"/>
      <c r="G751" s="76"/>
      <c r="H751" s="76"/>
      <c r="I751" s="76"/>
      <c r="J751" s="76"/>
      <c r="K751" s="76"/>
      <c r="L751" s="76"/>
      <c r="M751" s="76"/>
      <c r="N751" s="76"/>
      <c r="O751" s="76"/>
      <c r="P751" s="76"/>
      <c r="Q751" s="76"/>
      <c r="R751" s="76"/>
      <c r="S751" s="76"/>
      <c r="T751" s="76"/>
      <c r="U751" s="76"/>
      <c r="V751" s="76"/>
      <c r="W751" s="76"/>
      <c r="X751" s="76"/>
      <c r="Y751" s="76"/>
      <c r="Z751" s="76"/>
      <c r="AA751" s="76"/>
      <c r="AB751" s="76"/>
      <c r="AC751" s="76"/>
    </row>
    <row r="752" spans="1:29">
      <c r="A752" s="76"/>
      <c r="B752" s="76"/>
      <c r="C752" s="76"/>
      <c r="D752" s="76"/>
      <c r="E752" s="76"/>
      <c r="F752" s="76"/>
      <c r="G752" s="76"/>
      <c r="H752" s="76"/>
      <c r="I752" s="76"/>
      <c r="J752" s="76"/>
      <c r="K752" s="76"/>
      <c r="L752" s="76"/>
      <c r="M752" s="76"/>
      <c r="N752" s="76"/>
      <c r="O752" s="76"/>
      <c r="P752" s="76"/>
      <c r="Q752" s="76"/>
      <c r="R752" s="76"/>
      <c r="S752" s="76"/>
      <c r="T752" s="76"/>
      <c r="U752" s="76"/>
      <c r="V752" s="76"/>
      <c r="W752" s="76"/>
      <c r="X752" s="76"/>
      <c r="Y752" s="76"/>
      <c r="Z752" s="76"/>
      <c r="AA752" s="76"/>
      <c r="AB752" s="76"/>
      <c r="AC752" s="76"/>
    </row>
    <row r="753" spans="1:29">
      <c r="A753" s="76"/>
      <c r="B753" s="76"/>
      <c r="C753" s="76"/>
      <c r="D753" s="76"/>
      <c r="E753" s="76"/>
      <c r="F753" s="76"/>
      <c r="G753" s="76"/>
      <c r="H753" s="76"/>
      <c r="I753" s="76"/>
      <c r="J753" s="76"/>
      <c r="K753" s="76"/>
      <c r="L753" s="76"/>
      <c r="M753" s="76"/>
      <c r="N753" s="76"/>
      <c r="O753" s="76"/>
      <c r="P753" s="76"/>
      <c r="Q753" s="76"/>
      <c r="R753" s="76"/>
      <c r="S753" s="76"/>
      <c r="T753" s="76"/>
      <c r="U753" s="76"/>
      <c r="V753" s="76"/>
      <c r="W753" s="76"/>
      <c r="X753" s="76"/>
      <c r="Y753" s="76"/>
      <c r="Z753" s="76"/>
      <c r="AA753" s="76"/>
      <c r="AB753" s="76"/>
      <c r="AC753" s="76"/>
    </row>
    <row r="754" spans="1:29">
      <c r="A754" s="76"/>
      <c r="B754" s="76"/>
      <c r="C754" s="76"/>
      <c r="D754" s="76"/>
      <c r="E754" s="76"/>
      <c r="F754" s="76"/>
      <c r="G754" s="76"/>
      <c r="H754" s="76"/>
      <c r="I754" s="76"/>
      <c r="J754" s="76"/>
      <c r="K754" s="76"/>
      <c r="L754" s="76"/>
      <c r="M754" s="76"/>
      <c r="N754" s="76"/>
      <c r="O754" s="76"/>
      <c r="P754" s="76"/>
      <c r="Q754" s="76"/>
      <c r="R754" s="76"/>
      <c r="S754" s="76"/>
      <c r="T754" s="76"/>
      <c r="U754" s="76"/>
      <c r="V754" s="76"/>
      <c r="W754" s="76"/>
      <c r="X754" s="76"/>
      <c r="Y754" s="76"/>
      <c r="Z754" s="76"/>
      <c r="AA754" s="76"/>
      <c r="AB754" s="76"/>
      <c r="AC754" s="76"/>
    </row>
    <row r="755" spans="1:29">
      <c r="A755" s="76"/>
      <c r="B755" s="76"/>
      <c r="C755" s="76"/>
      <c r="D755" s="76"/>
      <c r="E755" s="76"/>
      <c r="F755" s="76"/>
      <c r="G755" s="76"/>
      <c r="H755" s="76"/>
      <c r="I755" s="76"/>
      <c r="J755" s="76"/>
      <c r="K755" s="76"/>
      <c r="L755" s="76"/>
      <c r="M755" s="76"/>
      <c r="N755" s="76"/>
      <c r="O755" s="76"/>
      <c r="P755" s="76"/>
      <c r="Q755" s="76"/>
      <c r="R755" s="76"/>
      <c r="S755" s="76"/>
      <c r="T755" s="76"/>
      <c r="U755" s="76"/>
      <c r="V755" s="76"/>
      <c r="W755" s="76"/>
      <c r="X755" s="76"/>
      <c r="Y755" s="76"/>
      <c r="Z755" s="76"/>
      <c r="AA755" s="76"/>
      <c r="AB755" s="76"/>
      <c r="AC755" s="76"/>
    </row>
    <row r="756" spans="1:29">
      <c r="A756" s="76"/>
      <c r="B756" s="76"/>
      <c r="C756" s="76"/>
      <c r="D756" s="76"/>
      <c r="E756" s="76"/>
      <c r="F756" s="76"/>
      <c r="G756" s="76"/>
      <c r="H756" s="76"/>
      <c r="I756" s="76"/>
      <c r="J756" s="76"/>
      <c r="K756" s="76"/>
      <c r="L756" s="76"/>
      <c r="M756" s="76"/>
      <c r="N756" s="76"/>
      <c r="O756" s="76"/>
      <c r="P756" s="76"/>
      <c r="Q756" s="76"/>
      <c r="R756" s="76"/>
      <c r="S756" s="76"/>
      <c r="T756" s="76"/>
      <c r="U756" s="76"/>
      <c r="V756" s="76"/>
      <c r="W756" s="76"/>
      <c r="X756" s="76"/>
      <c r="Y756" s="76"/>
      <c r="Z756" s="76"/>
      <c r="AA756" s="76"/>
      <c r="AB756" s="76"/>
      <c r="AC756" s="76"/>
    </row>
    <row r="757" spans="1:29">
      <c r="A757" s="76"/>
      <c r="B757" s="76"/>
      <c r="C757" s="76"/>
      <c r="D757" s="76"/>
      <c r="E757" s="76"/>
      <c r="F757" s="76"/>
      <c r="G757" s="76"/>
      <c r="H757" s="76"/>
      <c r="I757" s="76"/>
      <c r="J757" s="76"/>
      <c r="K757" s="76"/>
      <c r="L757" s="76"/>
      <c r="M757" s="76"/>
      <c r="N757" s="76"/>
      <c r="O757" s="76"/>
      <c r="P757" s="76"/>
      <c r="Q757" s="76"/>
      <c r="R757" s="76"/>
      <c r="S757" s="76"/>
      <c r="T757" s="76"/>
      <c r="U757" s="76"/>
      <c r="V757" s="76"/>
      <c r="W757" s="76"/>
      <c r="X757" s="76"/>
      <c r="Y757" s="76"/>
      <c r="Z757" s="76"/>
      <c r="AA757" s="76"/>
      <c r="AB757" s="76"/>
      <c r="AC757" s="76"/>
    </row>
    <row r="758" spans="1:29">
      <c r="A758" s="76"/>
      <c r="B758" s="76"/>
      <c r="C758" s="76"/>
      <c r="D758" s="76"/>
      <c r="E758" s="76"/>
      <c r="F758" s="76"/>
      <c r="G758" s="76"/>
      <c r="H758" s="76"/>
      <c r="I758" s="76"/>
      <c r="J758" s="76"/>
      <c r="K758" s="76"/>
      <c r="L758" s="76"/>
      <c r="M758" s="76"/>
      <c r="N758" s="76"/>
      <c r="O758" s="76"/>
      <c r="P758" s="76"/>
      <c r="Q758" s="76"/>
      <c r="R758" s="76"/>
      <c r="S758" s="76"/>
      <c r="T758" s="76"/>
      <c r="U758" s="76"/>
      <c r="V758" s="76"/>
      <c r="W758" s="76"/>
      <c r="X758" s="76"/>
      <c r="Y758" s="76"/>
      <c r="Z758" s="76"/>
      <c r="AA758" s="76"/>
      <c r="AB758" s="76"/>
      <c r="AC758" s="76"/>
    </row>
    <row r="759" spans="1:29">
      <c r="A759" s="76"/>
      <c r="B759" s="76"/>
      <c r="C759" s="76"/>
      <c r="D759" s="76"/>
      <c r="E759" s="76"/>
      <c r="F759" s="76"/>
      <c r="G759" s="76"/>
      <c r="H759" s="76"/>
      <c r="I759" s="76"/>
      <c r="J759" s="76"/>
      <c r="K759" s="76"/>
      <c r="L759" s="76"/>
      <c r="M759" s="76"/>
      <c r="N759" s="76"/>
      <c r="O759" s="76"/>
      <c r="P759" s="76"/>
      <c r="Q759" s="76"/>
      <c r="R759" s="76"/>
      <c r="S759" s="76"/>
      <c r="T759" s="76"/>
      <c r="U759" s="76"/>
      <c r="V759" s="76"/>
      <c r="W759" s="76"/>
      <c r="X759" s="76"/>
      <c r="Y759" s="76"/>
      <c r="Z759" s="76"/>
      <c r="AA759" s="76"/>
      <c r="AB759" s="76"/>
      <c r="AC759" s="76"/>
    </row>
    <row r="760" spans="1:29">
      <c r="A760" s="76"/>
      <c r="B760" s="76"/>
      <c r="C760" s="76"/>
      <c r="D760" s="76"/>
      <c r="E760" s="76"/>
      <c r="F760" s="76"/>
      <c r="G760" s="76"/>
      <c r="H760" s="76"/>
      <c r="I760" s="76"/>
      <c r="J760" s="76"/>
      <c r="K760" s="76"/>
      <c r="L760" s="76"/>
      <c r="M760" s="76"/>
      <c r="N760" s="76"/>
      <c r="O760" s="76"/>
      <c r="P760" s="76"/>
      <c r="Q760" s="76"/>
      <c r="R760" s="76"/>
      <c r="S760" s="76"/>
      <c r="T760" s="76"/>
      <c r="U760" s="76"/>
      <c r="V760" s="76"/>
      <c r="W760" s="76"/>
      <c r="X760" s="76"/>
      <c r="Y760" s="76"/>
      <c r="Z760" s="76"/>
      <c r="AA760" s="76"/>
      <c r="AB760" s="76"/>
      <c r="AC760" s="76"/>
    </row>
    <row r="761" spans="1:29">
      <c r="A761" s="76"/>
      <c r="B761" s="76"/>
      <c r="C761" s="76"/>
      <c r="D761" s="76"/>
      <c r="E761" s="76"/>
      <c r="F761" s="76"/>
      <c r="G761" s="76"/>
      <c r="H761" s="76"/>
      <c r="I761" s="76"/>
      <c r="J761" s="76"/>
      <c r="K761" s="76"/>
      <c r="L761" s="76"/>
      <c r="M761" s="76"/>
      <c r="N761" s="76"/>
      <c r="O761" s="76"/>
      <c r="P761" s="76"/>
      <c r="Q761" s="76"/>
      <c r="R761" s="76"/>
      <c r="S761" s="76"/>
      <c r="T761" s="76"/>
      <c r="U761" s="76"/>
      <c r="V761" s="76"/>
      <c r="W761" s="76"/>
      <c r="X761" s="76"/>
      <c r="Y761" s="76"/>
      <c r="Z761" s="76"/>
      <c r="AA761" s="76"/>
      <c r="AB761" s="76"/>
      <c r="AC761" s="76"/>
    </row>
    <row r="762" spans="1:29">
      <c r="A762" s="76"/>
      <c r="B762" s="76"/>
      <c r="C762" s="76"/>
      <c r="D762" s="76"/>
      <c r="E762" s="76"/>
      <c r="F762" s="76"/>
      <c r="G762" s="76"/>
      <c r="H762" s="76"/>
      <c r="I762" s="76"/>
      <c r="J762" s="76"/>
      <c r="K762" s="76"/>
      <c r="L762" s="76"/>
      <c r="M762" s="76"/>
      <c r="N762" s="76"/>
      <c r="O762" s="76"/>
      <c r="P762" s="76"/>
      <c r="Q762" s="76"/>
      <c r="R762" s="76"/>
      <c r="S762" s="76"/>
      <c r="T762" s="76"/>
      <c r="U762" s="76"/>
      <c r="V762" s="76"/>
      <c r="W762" s="76"/>
      <c r="X762" s="76"/>
      <c r="Y762" s="76"/>
      <c r="Z762" s="76"/>
      <c r="AA762" s="76"/>
      <c r="AB762" s="76"/>
      <c r="AC762" s="76"/>
    </row>
    <row r="763" spans="1:29">
      <c r="A763" s="76"/>
      <c r="B763" s="76"/>
      <c r="C763" s="76"/>
      <c r="D763" s="76"/>
      <c r="E763" s="76"/>
      <c r="F763" s="76"/>
      <c r="G763" s="76"/>
      <c r="H763" s="76"/>
      <c r="I763" s="76"/>
      <c r="J763" s="76"/>
      <c r="K763" s="76"/>
      <c r="L763" s="76"/>
      <c r="M763" s="76"/>
      <c r="N763" s="76"/>
      <c r="O763" s="76"/>
      <c r="P763" s="76"/>
      <c r="Q763" s="76"/>
      <c r="R763" s="76"/>
      <c r="S763" s="76"/>
      <c r="T763" s="76"/>
      <c r="U763" s="76"/>
      <c r="V763" s="76"/>
      <c r="W763" s="76"/>
      <c r="X763" s="76"/>
      <c r="Y763" s="76"/>
      <c r="Z763" s="76"/>
      <c r="AA763" s="76"/>
      <c r="AB763" s="76"/>
      <c r="AC763" s="76"/>
    </row>
    <row r="764" spans="1:29">
      <c r="A764" s="76"/>
      <c r="B764" s="76"/>
      <c r="C764" s="76"/>
      <c r="D764" s="76"/>
      <c r="E764" s="76"/>
      <c r="F764" s="76"/>
      <c r="G764" s="76"/>
      <c r="H764" s="76"/>
      <c r="I764" s="76"/>
      <c r="J764" s="76"/>
      <c r="K764" s="76"/>
      <c r="L764" s="76"/>
      <c r="M764" s="76"/>
      <c r="N764" s="76"/>
      <c r="O764" s="76"/>
      <c r="P764" s="76"/>
      <c r="Q764" s="76"/>
      <c r="R764" s="76"/>
      <c r="S764" s="76"/>
      <c r="T764" s="76"/>
      <c r="U764" s="76"/>
      <c r="V764" s="76"/>
      <c r="W764" s="76"/>
      <c r="X764" s="76"/>
      <c r="Y764" s="76"/>
      <c r="Z764" s="76"/>
      <c r="AA764" s="76"/>
      <c r="AB764" s="76"/>
      <c r="AC764" s="76"/>
    </row>
    <row r="765" spans="1:29">
      <c r="A765" s="76"/>
      <c r="B765" s="76"/>
      <c r="C765" s="76"/>
      <c r="D765" s="76"/>
      <c r="E765" s="76"/>
      <c r="F765" s="76"/>
      <c r="G765" s="76"/>
      <c r="H765" s="76"/>
      <c r="I765" s="76"/>
      <c r="J765" s="76"/>
      <c r="K765" s="76"/>
      <c r="L765" s="76"/>
      <c r="M765" s="76"/>
      <c r="N765" s="76"/>
      <c r="O765" s="76"/>
      <c r="P765" s="76"/>
      <c r="Q765" s="76"/>
      <c r="R765" s="76"/>
      <c r="S765" s="76"/>
      <c r="T765" s="76"/>
      <c r="U765" s="76"/>
      <c r="V765" s="76"/>
      <c r="W765" s="76"/>
      <c r="X765" s="76"/>
      <c r="Y765" s="76"/>
      <c r="Z765" s="76"/>
      <c r="AA765" s="76"/>
      <c r="AB765" s="76"/>
      <c r="AC765" s="76"/>
    </row>
    <row r="766" spans="1:29">
      <c r="A766" s="76"/>
      <c r="B766" s="76"/>
      <c r="C766" s="76"/>
      <c r="D766" s="76"/>
      <c r="E766" s="76"/>
      <c r="F766" s="76"/>
      <c r="G766" s="76"/>
      <c r="H766" s="76"/>
      <c r="I766" s="76"/>
      <c r="J766" s="76"/>
      <c r="K766" s="76"/>
      <c r="L766" s="76"/>
      <c r="M766" s="76"/>
      <c r="N766" s="76"/>
      <c r="O766" s="76"/>
      <c r="P766" s="76"/>
      <c r="Q766" s="76"/>
      <c r="R766" s="76"/>
      <c r="S766" s="76"/>
      <c r="T766" s="76"/>
      <c r="U766" s="76"/>
      <c r="V766" s="76"/>
      <c r="W766" s="76"/>
      <c r="X766" s="76"/>
      <c r="Y766" s="76"/>
      <c r="Z766" s="76"/>
      <c r="AA766" s="76"/>
      <c r="AB766" s="76"/>
      <c r="AC766" s="76"/>
    </row>
    <row r="767" spans="1:29">
      <c r="A767" s="76"/>
      <c r="B767" s="76"/>
      <c r="C767" s="76"/>
      <c r="D767" s="76"/>
      <c r="E767" s="76"/>
      <c r="F767" s="76"/>
      <c r="G767" s="76"/>
      <c r="H767" s="76"/>
      <c r="I767" s="76"/>
      <c r="J767" s="76"/>
      <c r="K767" s="76"/>
      <c r="L767" s="76"/>
      <c r="M767" s="76"/>
      <c r="N767" s="76"/>
      <c r="O767" s="76"/>
      <c r="P767" s="76"/>
      <c r="Q767" s="76"/>
      <c r="R767" s="76"/>
      <c r="S767" s="76"/>
      <c r="T767" s="76"/>
      <c r="U767" s="76"/>
      <c r="V767" s="76"/>
      <c r="W767" s="76"/>
      <c r="X767" s="76"/>
      <c r="Y767" s="76"/>
      <c r="Z767" s="76"/>
      <c r="AA767" s="76"/>
      <c r="AB767" s="76"/>
      <c r="AC767" s="76"/>
    </row>
    <row r="768" spans="1:29">
      <c r="A768" s="76"/>
      <c r="B768" s="76"/>
      <c r="C768" s="76"/>
      <c r="D768" s="76"/>
      <c r="E768" s="76"/>
      <c r="F768" s="76"/>
      <c r="G768" s="76"/>
      <c r="H768" s="76"/>
      <c r="I768" s="76"/>
      <c r="J768" s="76"/>
      <c r="K768" s="76"/>
      <c r="L768" s="76"/>
      <c r="M768" s="76"/>
      <c r="N768" s="76"/>
      <c r="O768" s="76"/>
      <c r="P768" s="76"/>
      <c r="Q768" s="76"/>
      <c r="R768" s="76"/>
      <c r="S768" s="76"/>
      <c r="T768" s="76"/>
      <c r="U768" s="76"/>
      <c r="V768" s="76"/>
      <c r="W768" s="76"/>
      <c r="X768" s="76"/>
      <c r="Y768" s="76"/>
      <c r="Z768" s="76"/>
      <c r="AA768" s="76"/>
      <c r="AB768" s="76"/>
      <c r="AC768" s="76"/>
    </row>
    <row r="769" spans="1:29">
      <c r="A769" s="76"/>
      <c r="B769" s="76"/>
      <c r="C769" s="76"/>
      <c r="D769" s="76"/>
      <c r="E769" s="76"/>
      <c r="F769" s="76"/>
      <c r="G769" s="76"/>
      <c r="H769" s="76"/>
      <c r="I769" s="76"/>
      <c r="J769" s="76"/>
      <c r="K769" s="76"/>
      <c r="L769" s="76"/>
      <c r="M769" s="76"/>
      <c r="N769" s="76"/>
      <c r="O769" s="76"/>
      <c r="P769" s="76"/>
      <c r="Q769" s="76"/>
      <c r="R769" s="76"/>
      <c r="S769" s="76"/>
      <c r="T769" s="76"/>
      <c r="U769" s="76"/>
      <c r="V769" s="76"/>
      <c r="W769" s="76"/>
      <c r="X769" s="76"/>
      <c r="Y769" s="76"/>
      <c r="Z769" s="76"/>
      <c r="AA769" s="76"/>
      <c r="AB769" s="76"/>
      <c r="AC769" s="76"/>
    </row>
    <row r="770" spans="1:29">
      <c r="A770" s="76"/>
      <c r="B770" s="76"/>
      <c r="C770" s="76"/>
      <c r="D770" s="76"/>
      <c r="E770" s="76"/>
      <c r="F770" s="76"/>
      <c r="G770" s="76"/>
      <c r="H770" s="76"/>
      <c r="I770" s="76"/>
      <c r="J770" s="76"/>
      <c r="K770" s="76"/>
      <c r="L770" s="76"/>
      <c r="M770" s="76"/>
      <c r="N770" s="76"/>
      <c r="O770" s="76"/>
      <c r="P770" s="76"/>
      <c r="Q770" s="76"/>
      <c r="R770" s="76"/>
      <c r="S770" s="76"/>
      <c r="T770" s="76"/>
      <c r="U770" s="76"/>
      <c r="V770" s="76"/>
      <c r="W770" s="76"/>
      <c r="X770" s="76"/>
      <c r="Y770" s="76"/>
      <c r="Z770" s="76"/>
      <c r="AA770" s="76"/>
      <c r="AB770" s="76"/>
      <c r="AC770" s="76"/>
    </row>
    <row r="771" spans="1:29">
      <c r="A771" s="76"/>
      <c r="B771" s="76"/>
      <c r="C771" s="76"/>
      <c r="D771" s="76"/>
      <c r="E771" s="76"/>
      <c r="F771" s="76"/>
      <c r="G771" s="76"/>
      <c r="H771" s="76"/>
      <c r="I771" s="76"/>
      <c r="J771" s="76"/>
      <c r="K771" s="76"/>
      <c r="L771" s="76"/>
      <c r="M771" s="76"/>
      <c r="N771" s="76"/>
      <c r="O771" s="76"/>
      <c r="P771" s="76"/>
      <c r="Q771" s="76"/>
      <c r="R771" s="76"/>
      <c r="S771" s="76"/>
      <c r="T771" s="76"/>
      <c r="U771" s="76"/>
      <c r="V771" s="76"/>
      <c r="W771" s="76"/>
      <c r="X771" s="76"/>
      <c r="Y771" s="76"/>
      <c r="Z771" s="76"/>
      <c r="AA771" s="76"/>
      <c r="AB771" s="76"/>
      <c r="AC771" s="76"/>
    </row>
    <row r="772" spans="1:29">
      <c r="A772" s="76"/>
      <c r="B772" s="76"/>
      <c r="C772" s="76"/>
      <c r="D772" s="76"/>
      <c r="E772" s="76"/>
      <c r="F772" s="76"/>
      <c r="G772" s="76"/>
      <c r="H772" s="76"/>
      <c r="I772" s="76"/>
      <c r="J772" s="76"/>
      <c r="K772" s="76"/>
      <c r="L772" s="76"/>
      <c r="M772" s="76"/>
      <c r="N772" s="76"/>
      <c r="O772" s="76"/>
      <c r="P772" s="76"/>
      <c r="Q772" s="76"/>
      <c r="R772" s="76"/>
      <c r="S772" s="76"/>
      <c r="T772" s="76"/>
      <c r="U772" s="76"/>
      <c r="V772" s="76"/>
      <c r="W772" s="76"/>
      <c r="X772" s="76"/>
      <c r="Y772" s="76"/>
      <c r="Z772" s="76"/>
      <c r="AA772" s="76"/>
      <c r="AB772" s="76"/>
      <c r="AC772" s="76"/>
    </row>
    <row r="773" spans="1:29">
      <c r="A773" s="76"/>
      <c r="B773" s="76"/>
      <c r="C773" s="76"/>
      <c r="D773" s="76"/>
      <c r="E773" s="76"/>
      <c r="F773" s="76"/>
      <c r="G773" s="76"/>
      <c r="H773" s="76"/>
      <c r="I773" s="76"/>
      <c r="J773" s="76"/>
      <c r="K773" s="76"/>
      <c r="L773" s="76"/>
      <c r="M773" s="76"/>
      <c r="N773" s="76"/>
      <c r="O773" s="76"/>
      <c r="P773" s="76"/>
      <c r="Q773" s="76"/>
      <c r="R773" s="76"/>
      <c r="S773" s="76"/>
      <c r="T773" s="76"/>
      <c r="U773" s="76"/>
      <c r="V773" s="76"/>
      <c r="W773" s="76"/>
      <c r="X773" s="76"/>
      <c r="Y773" s="76"/>
      <c r="Z773" s="76"/>
      <c r="AA773" s="76"/>
      <c r="AB773" s="76"/>
      <c r="AC773" s="76"/>
    </row>
    <row r="774" spans="1:29">
      <c r="A774" s="76"/>
      <c r="B774" s="76"/>
      <c r="C774" s="76"/>
      <c r="D774" s="76"/>
      <c r="E774" s="76"/>
      <c r="F774" s="76"/>
      <c r="G774" s="76"/>
      <c r="H774" s="76"/>
      <c r="I774" s="76"/>
      <c r="J774" s="76"/>
      <c r="K774" s="76"/>
      <c r="L774" s="76"/>
      <c r="M774" s="76"/>
      <c r="N774" s="76"/>
      <c r="O774" s="76"/>
      <c r="P774" s="76"/>
      <c r="Q774" s="76"/>
      <c r="R774" s="76"/>
      <c r="S774" s="76"/>
      <c r="T774" s="76"/>
      <c r="U774" s="76"/>
      <c r="V774" s="76"/>
      <c r="W774" s="76"/>
      <c r="X774" s="76"/>
      <c r="Y774" s="76"/>
      <c r="Z774" s="76"/>
      <c r="AA774" s="76"/>
      <c r="AB774" s="76"/>
      <c r="AC774" s="76"/>
    </row>
    <row r="775" spans="1:29">
      <c r="A775" s="76"/>
      <c r="B775" s="76"/>
      <c r="C775" s="76"/>
      <c r="D775" s="76"/>
      <c r="E775" s="76"/>
      <c r="F775" s="76"/>
      <c r="G775" s="76"/>
      <c r="H775" s="76"/>
      <c r="I775" s="76"/>
      <c r="J775" s="76"/>
      <c r="K775" s="76"/>
      <c r="L775" s="76"/>
      <c r="M775" s="76"/>
      <c r="N775" s="76"/>
      <c r="O775" s="76"/>
      <c r="P775" s="76"/>
      <c r="Q775" s="76"/>
      <c r="R775" s="76"/>
      <c r="S775" s="76"/>
      <c r="T775" s="76"/>
      <c r="U775" s="76"/>
      <c r="V775" s="76"/>
      <c r="W775" s="76"/>
      <c r="X775" s="76"/>
      <c r="Y775" s="76"/>
      <c r="Z775" s="76"/>
      <c r="AA775" s="76"/>
      <c r="AB775" s="76"/>
      <c r="AC775" s="76"/>
    </row>
    <row r="776" spans="1:29">
      <c r="A776" s="76"/>
      <c r="B776" s="76"/>
      <c r="C776" s="76"/>
      <c r="D776" s="76"/>
      <c r="E776" s="76"/>
      <c r="F776" s="76"/>
      <c r="G776" s="76"/>
      <c r="H776" s="76"/>
      <c r="I776" s="76"/>
      <c r="J776" s="76"/>
      <c r="K776" s="76"/>
      <c r="L776" s="76"/>
      <c r="M776" s="76"/>
      <c r="N776" s="76"/>
      <c r="O776" s="76"/>
      <c r="P776" s="76"/>
      <c r="Q776" s="76"/>
      <c r="R776" s="76"/>
      <c r="S776" s="76"/>
      <c r="T776" s="76"/>
      <c r="U776" s="76"/>
      <c r="V776" s="76"/>
      <c r="W776" s="76"/>
      <c r="X776" s="76"/>
      <c r="Y776" s="76"/>
      <c r="Z776" s="76"/>
      <c r="AA776" s="76"/>
      <c r="AB776" s="76"/>
      <c r="AC776" s="76"/>
    </row>
    <row r="777" spans="1:29">
      <c r="A777" s="76"/>
      <c r="B777" s="76"/>
      <c r="C777" s="76"/>
      <c r="D777" s="76"/>
      <c r="E777" s="76"/>
      <c r="F777" s="76"/>
      <c r="G777" s="76"/>
      <c r="H777" s="76"/>
      <c r="I777" s="76"/>
      <c r="J777" s="76"/>
      <c r="K777" s="76"/>
      <c r="L777" s="76"/>
      <c r="M777" s="76"/>
      <c r="N777" s="76"/>
      <c r="O777" s="76"/>
      <c r="P777" s="76"/>
      <c r="Q777" s="76"/>
      <c r="R777" s="76"/>
      <c r="S777" s="76"/>
      <c r="T777" s="76"/>
      <c r="U777" s="76"/>
      <c r="V777" s="76"/>
      <c r="W777" s="76"/>
      <c r="X777" s="76"/>
      <c r="Y777" s="76"/>
      <c r="Z777" s="76"/>
      <c r="AA777" s="76"/>
      <c r="AB777" s="76"/>
      <c r="AC777" s="76"/>
    </row>
    <row r="778" spans="1:29">
      <c r="A778" s="76"/>
      <c r="B778" s="76"/>
      <c r="C778" s="76"/>
      <c r="D778" s="76"/>
      <c r="E778" s="76"/>
      <c r="F778" s="76"/>
      <c r="G778" s="76"/>
      <c r="H778" s="76"/>
      <c r="I778" s="76"/>
      <c r="J778" s="76"/>
      <c r="K778" s="76"/>
      <c r="L778" s="76"/>
      <c r="M778" s="76"/>
      <c r="N778" s="76"/>
      <c r="O778" s="76"/>
      <c r="P778" s="76"/>
      <c r="Q778" s="76"/>
      <c r="R778" s="76"/>
      <c r="S778" s="76"/>
      <c r="T778" s="76"/>
      <c r="U778" s="76"/>
      <c r="V778" s="76"/>
      <c r="W778" s="76"/>
      <c r="X778" s="76"/>
      <c r="Y778" s="76"/>
      <c r="Z778" s="76"/>
      <c r="AA778" s="76"/>
      <c r="AB778" s="76"/>
      <c r="AC778" s="76"/>
    </row>
    <row r="779" spans="1:29">
      <c r="A779" s="76"/>
      <c r="B779" s="76"/>
      <c r="C779" s="76"/>
      <c r="D779" s="76"/>
      <c r="E779" s="76"/>
      <c r="F779" s="76"/>
      <c r="G779" s="76"/>
      <c r="H779" s="76"/>
      <c r="I779" s="76"/>
      <c r="J779" s="76"/>
      <c r="K779" s="76"/>
      <c r="L779" s="76"/>
      <c r="M779" s="76"/>
      <c r="N779" s="76"/>
      <c r="O779" s="76"/>
      <c r="P779" s="76"/>
      <c r="Q779" s="76"/>
      <c r="R779" s="76"/>
      <c r="S779" s="76"/>
      <c r="T779" s="76"/>
      <c r="U779" s="76"/>
      <c r="V779" s="76"/>
      <c r="W779" s="76"/>
      <c r="X779" s="76"/>
      <c r="Y779" s="76"/>
      <c r="Z779" s="76"/>
      <c r="AA779" s="76"/>
      <c r="AB779" s="76"/>
      <c r="AC779" s="76"/>
    </row>
    <row r="780" spans="1:29">
      <c r="A780" s="76"/>
      <c r="B780" s="76"/>
      <c r="C780" s="76"/>
      <c r="D780" s="76"/>
      <c r="E780" s="76"/>
      <c r="F780" s="76"/>
      <c r="G780" s="76"/>
      <c r="H780" s="76"/>
      <c r="I780" s="76"/>
      <c r="J780" s="76"/>
      <c r="K780" s="76"/>
      <c r="L780" s="76"/>
      <c r="M780" s="76"/>
      <c r="N780" s="76"/>
      <c r="O780" s="76"/>
      <c r="P780" s="76"/>
      <c r="Q780" s="76"/>
      <c r="R780" s="76"/>
      <c r="S780" s="76"/>
      <c r="T780" s="76"/>
      <c r="U780" s="76"/>
      <c r="V780" s="76"/>
      <c r="W780" s="76"/>
      <c r="X780" s="76"/>
      <c r="Y780" s="76"/>
      <c r="Z780" s="76"/>
      <c r="AA780" s="76"/>
      <c r="AB780" s="76"/>
      <c r="AC780" s="76"/>
    </row>
    <row r="781" spans="1:29">
      <c r="A781" s="76"/>
      <c r="B781" s="76"/>
      <c r="C781" s="76"/>
      <c r="D781" s="76"/>
      <c r="E781" s="76"/>
      <c r="F781" s="76"/>
      <c r="G781" s="76"/>
      <c r="H781" s="76"/>
      <c r="I781" s="76"/>
      <c r="J781" s="76"/>
      <c r="K781" s="76"/>
      <c r="L781" s="76"/>
      <c r="M781" s="76"/>
      <c r="N781" s="76"/>
      <c r="O781" s="76"/>
      <c r="P781" s="76"/>
      <c r="Q781" s="76"/>
      <c r="R781" s="76"/>
      <c r="S781" s="76"/>
      <c r="T781" s="76"/>
      <c r="U781" s="76"/>
      <c r="V781" s="76"/>
      <c r="W781" s="76"/>
      <c r="X781" s="76"/>
      <c r="Y781" s="76"/>
      <c r="Z781" s="76"/>
      <c r="AA781" s="76"/>
      <c r="AB781" s="76"/>
      <c r="AC781" s="76"/>
    </row>
    <row r="782" spans="1:29">
      <c r="A782" s="76"/>
      <c r="B782" s="76"/>
      <c r="C782" s="76"/>
      <c r="D782" s="76"/>
      <c r="E782" s="76"/>
      <c r="F782" s="76"/>
      <c r="G782" s="76"/>
      <c r="H782" s="76"/>
      <c r="I782" s="76"/>
      <c r="J782" s="76"/>
      <c r="K782" s="76"/>
      <c r="L782" s="76"/>
      <c r="M782" s="76"/>
      <c r="N782" s="76"/>
      <c r="O782" s="76"/>
      <c r="P782" s="76"/>
      <c r="Q782" s="76"/>
      <c r="R782" s="76"/>
      <c r="S782" s="76"/>
      <c r="T782" s="76"/>
      <c r="U782" s="76"/>
      <c r="V782" s="76"/>
      <c r="W782" s="76"/>
      <c r="X782" s="76"/>
      <c r="Y782" s="76"/>
      <c r="Z782" s="76"/>
      <c r="AA782" s="76"/>
      <c r="AB782" s="76"/>
      <c r="AC782" s="76"/>
    </row>
    <row r="783" spans="1:29">
      <c r="A783" s="76"/>
      <c r="B783" s="76"/>
      <c r="C783" s="76"/>
      <c r="D783" s="76"/>
      <c r="E783" s="76"/>
      <c r="F783" s="76"/>
      <c r="G783" s="76"/>
      <c r="H783" s="76"/>
      <c r="I783" s="76"/>
      <c r="J783" s="76"/>
      <c r="K783" s="76"/>
      <c r="L783" s="76"/>
      <c r="M783" s="76"/>
      <c r="N783" s="76"/>
      <c r="O783" s="76"/>
      <c r="P783" s="76"/>
      <c r="Q783" s="76"/>
      <c r="R783" s="76"/>
      <c r="S783" s="76"/>
      <c r="T783" s="76"/>
      <c r="U783" s="76"/>
      <c r="V783" s="76"/>
      <c r="W783" s="76"/>
      <c r="X783" s="76"/>
      <c r="Y783" s="76"/>
      <c r="Z783" s="76"/>
      <c r="AA783" s="76"/>
      <c r="AB783" s="76"/>
      <c r="AC783" s="76"/>
    </row>
    <row r="784" spans="1:29">
      <c r="A784" s="76"/>
      <c r="B784" s="76"/>
      <c r="C784" s="76"/>
      <c r="D784" s="76"/>
      <c r="E784" s="76"/>
      <c r="F784" s="76"/>
      <c r="G784" s="76"/>
      <c r="H784" s="76"/>
      <c r="I784" s="76"/>
      <c r="J784" s="76"/>
      <c r="K784" s="76"/>
      <c r="L784" s="76"/>
      <c r="M784" s="76"/>
      <c r="N784" s="76"/>
      <c r="O784" s="76"/>
      <c r="P784" s="76"/>
      <c r="Q784" s="76"/>
      <c r="R784" s="76"/>
      <c r="S784" s="76"/>
      <c r="T784" s="76"/>
      <c r="U784" s="76"/>
      <c r="V784" s="76"/>
      <c r="W784" s="76"/>
      <c r="X784" s="76"/>
      <c r="Y784" s="76"/>
      <c r="Z784" s="76"/>
      <c r="AA784" s="76"/>
      <c r="AB784" s="76"/>
      <c r="AC784" s="76"/>
    </row>
    <row r="785" spans="1:29">
      <c r="A785" s="76"/>
      <c r="B785" s="76"/>
      <c r="C785" s="76"/>
      <c r="D785" s="76"/>
      <c r="E785" s="76"/>
      <c r="F785" s="76"/>
      <c r="G785" s="76"/>
      <c r="H785" s="76"/>
      <c r="I785" s="76"/>
      <c r="J785" s="76"/>
      <c r="K785" s="76"/>
      <c r="L785" s="76"/>
      <c r="M785" s="76"/>
      <c r="N785" s="76"/>
      <c r="O785" s="76"/>
      <c r="P785" s="76"/>
      <c r="Q785" s="76"/>
      <c r="R785" s="76"/>
      <c r="S785" s="76"/>
      <c r="T785" s="76"/>
      <c r="U785" s="76"/>
      <c r="V785" s="76"/>
      <c r="W785" s="76"/>
      <c r="X785" s="76"/>
      <c r="Y785" s="76"/>
      <c r="Z785" s="76"/>
      <c r="AA785" s="76"/>
      <c r="AB785" s="76"/>
      <c r="AC785" s="76"/>
    </row>
    <row r="786" spans="1:29">
      <c r="A786" s="76"/>
      <c r="B786" s="76"/>
      <c r="C786" s="76"/>
      <c r="D786" s="76"/>
      <c r="E786" s="76"/>
      <c r="F786" s="76"/>
      <c r="G786" s="76"/>
      <c r="H786" s="76"/>
      <c r="I786" s="76"/>
      <c r="J786" s="76"/>
      <c r="K786" s="76"/>
      <c r="L786" s="76"/>
      <c r="M786" s="76"/>
      <c r="N786" s="76"/>
      <c r="O786" s="76"/>
      <c r="P786" s="76"/>
      <c r="Q786" s="76"/>
      <c r="R786" s="76"/>
      <c r="S786" s="76"/>
      <c r="T786" s="76"/>
      <c r="U786" s="76"/>
      <c r="V786" s="76"/>
      <c r="W786" s="76"/>
      <c r="X786" s="76"/>
      <c r="Y786" s="76"/>
      <c r="Z786" s="76"/>
      <c r="AA786" s="76"/>
      <c r="AB786" s="76"/>
      <c r="AC786" s="76"/>
    </row>
    <row r="787" spans="1:29">
      <c r="A787" s="76"/>
      <c r="B787" s="76"/>
      <c r="C787" s="76"/>
      <c r="D787" s="76"/>
      <c r="E787" s="76"/>
      <c r="F787" s="76"/>
      <c r="G787" s="76"/>
      <c r="H787" s="76"/>
      <c r="I787" s="76"/>
      <c r="J787" s="76"/>
      <c r="K787" s="76"/>
      <c r="L787" s="76"/>
      <c r="M787" s="76"/>
      <c r="N787" s="76"/>
      <c r="O787" s="76"/>
      <c r="P787" s="76"/>
      <c r="Q787" s="76"/>
      <c r="R787" s="76"/>
      <c r="S787" s="76"/>
      <c r="T787" s="76"/>
      <c r="U787" s="76"/>
      <c r="V787" s="76"/>
      <c r="W787" s="76"/>
      <c r="X787" s="76"/>
      <c r="Y787" s="76"/>
      <c r="Z787" s="76"/>
      <c r="AA787" s="76"/>
      <c r="AB787" s="76"/>
      <c r="AC787" s="76"/>
    </row>
    <row r="788" spans="1:29">
      <c r="A788" s="76"/>
      <c r="B788" s="76"/>
      <c r="C788" s="76"/>
      <c r="D788" s="76"/>
      <c r="E788" s="76"/>
      <c r="F788" s="76"/>
      <c r="G788" s="76"/>
      <c r="H788" s="76"/>
      <c r="I788" s="76"/>
      <c r="J788" s="76"/>
      <c r="K788" s="76"/>
      <c r="L788" s="76"/>
      <c r="M788" s="76"/>
      <c r="N788" s="76"/>
      <c r="O788" s="76"/>
      <c r="P788" s="76"/>
      <c r="Q788" s="76"/>
      <c r="R788" s="76"/>
      <c r="S788" s="76"/>
      <c r="T788" s="76"/>
      <c r="U788" s="76"/>
      <c r="V788" s="76"/>
      <c r="W788" s="76"/>
      <c r="X788" s="76"/>
      <c r="Y788" s="76"/>
      <c r="Z788" s="76"/>
      <c r="AA788" s="76"/>
      <c r="AB788" s="76"/>
      <c r="AC788" s="76"/>
    </row>
    <row r="789" spans="1:29">
      <c r="A789" s="76"/>
      <c r="B789" s="76"/>
      <c r="C789" s="76"/>
      <c r="D789" s="76"/>
      <c r="E789" s="76"/>
      <c r="F789" s="76"/>
      <c r="G789" s="76"/>
      <c r="H789" s="76"/>
      <c r="I789" s="76"/>
      <c r="J789" s="76"/>
      <c r="K789" s="76"/>
      <c r="L789" s="76"/>
      <c r="M789" s="76"/>
      <c r="N789" s="76"/>
      <c r="O789" s="76"/>
      <c r="P789" s="76"/>
      <c r="Q789" s="76"/>
      <c r="R789" s="76"/>
      <c r="S789" s="76"/>
      <c r="T789" s="76"/>
      <c r="U789" s="76"/>
      <c r="V789" s="76"/>
      <c r="W789" s="76"/>
      <c r="X789" s="76"/>
      <c r="Y789" s="76"/>
      <c r="Z789" s="76"/>
      <c r="AA789" s="76"/>
      <c r="AB789" s="76"/>
      <c r="AC789" s="76"/>
    </row>
    <row r="790" spans="1:29">
      <c r="A790" s="76"/>
      <c r="B790" s="76"/>
      <c r="C790" s="76"/>
      <c r="D790" s="76"/>
      <c r="E790" s="76"/>
      <c r="F790" s="76"/>
      <c r="G790" s="76"/>
      <c r="H790" s="76"/>
      <c r="I790" s="76"/>
      <c r="J790" s="76"/>
      <c r="K790" s="76"/>
      <c r="L790" s="76"/>
      <c r="M790" s="76"/>
      <c r="N790" s="76"/>
      <c r="O790" s="76"/>
      <c r="P790" s="76"/>
      <c r="Q790" s="76"/>
      <c r="R790" s="76"/>
      <c r="S790" s="76"/>
      <c r="T790" s="76"/>
      <c r="U790" s="76"/>
      <c r="V790" s="76"/>
      <c r="W790" s="76"/>
      <c r="X790" s="76"/>
      <c r="Y790" s="76"/>
      <c r="Z790" s="76"/>
      <c r="AA790" s="76"/>
      <c r="AB790" s="76"/>
      <c r="AC790" s="76"/>
    </row>
    <row r="791" spans="1:29">
      <c r="A791" s="76"/>
      <c r="B791" s="76"/>
      <c r="C791" s="76"/>
      <c r="D791" s="76"/>
      <c r="E791" s="76"/>
      <c r="F791" s="76"/>
      <c r="G791" s="76"/>
      <c r="H791" s="76"/>
      <c r="I791" s="76"/>
      <c r="J791" s="76"/>
      <c r="K791" s="76"/>
      <c r="L791" s="76"/>
      <c r="M791" s="76"/>
      <c r="N791" s="76"/>
      <c r="O791" s="76"/>
      <c r="P791" s="76"/>
      <c r="Q791" s="76"/>
      <c r="R791" s="76"/>
      <c r="S791" s="76"/>
      <c r="T791" s="76"/>
      <c r="U791" s="76"/>
      <c r="V791" s="76"/>
      <c r="W791" s="76"/>
      <c r="X791" s="76"/>
      <c r="Y791" s="76"/>
      <c r="Z791" s="76"/>
      <c r="AA791" s="76"/>
      <c r="AB791" s="76"/>
      <c r="AC791" s="76"/>
    </row>
    <row r="792" spans="1:29">
      <c r="A792" s="76"/>
      <c r="B792" s="76"/>
      <c r="C792" s="76"/>
      <c r="D792" s="76"/>
      <c r="E792" s="76"/>
      <c r="F792" s="76"/>
      <c r="G792" s="76"/>
      <c r="H792" s="76"/>
      <c r="I792" s="76"/>
      <c r="J792" s="76"/>
      <c r="K792" s="76"/>
      <c r="L792" s="76"/>
      <c r="M792" s="76"/>
      <c r="N792" s="76"/>
      <c r="O792" s="76"/>
      <c r="P792" s="76"/>
      <c r="Q792" s="76"/>
      <c r="R792" s="76"/>
      <c r="S792" s="76"/>
      <c r="T792" s="76"/>
      <c r="U792" s="76"/>
      <c r="V792" s="76"/>
      <c r="W792" s="76"/>
      <c r="X792" s="76"/>
      <c r="Y792" s="76"/>
      <c r="Z792" s="76"/>
      <c r="AA792" s="76"/>
      <c r="AB792" s="76"/>
      <c r="AC792" s="76"/>
    </row>
    <row r="793" spans="1:29">
      <c r="A793" s="76"/>
      <c r="B793" s="76"/>
      <c r="C793" s="76"/>
      <c r="D793" s="76"/>
      <c r="E793" s="76"/>
      <c r="F793" s="76"/>
      <c r="G793" s="76"/>
      <c r="H793" s="76"/>
      <c r="I793" s="76"/>
      <c r="J793" s="76"/>
      <c r="K793" s="76"/>
      <c r="L793" s="76"/>
      <c r="M793" s="76"/>
      <c r="N793" s="76"/>
      <c r="O793" s="76"/>
      <c r="P793" s="76"/>
      <c r="Q793" s="76"/>
      <c r="R793" s="76"/>
      <c r="S793" s="76"/>
      <c r="T793" s="76"/>
      <c r="U793" s="76"/>
      <c r="V793" s="76"/>
      <c r="W793" s="76"/>
      <c r="X793" s="76"/>
      <c r="Y793" s="76"/>
      <c r="Z793" s="76"/>
      <c r="AA793" s="76"/>
      <c r="AB793" s="76"/>
      <c r="AC793" s="76"/>
    </row>
    <row r="794" spans="1:29">
      <c r="A794" s="76"/>
      <c r="B794" s="76"/>
      <c r="C794" s="76"/>
      <c r="D794" s="76"/>
      <c r="E794" s="76"/>
      <c r="F794" s="76"/>
      <c r="G794" s="76"/>
      <c r="H794" s="76"/>
      <c r="I794" s="76"/>
      <c r="J794" s="76"/>
      <c r="K794" s="76"/>
      <c r="L794" s="76"/>
      <c r="M794" s="76"/>
      <c r="N794" s="76"/>
      <c r="O794" s="76"/>
      <c r="P794" s="76"/>
      <c r="Q794" s="76"/>
      <c r="R794" s="76"/>
      <c r="S794" s="76"/>
      <c r="T794" s="76"/>
      <c r="U794" s="76"/>
      <c r="V794" s="76"/>
      <c r="W794" s="76"/>
      <c r="X794" s="76"/>
      <c r="Y794" s="76"/>
      <c r="Z794" s="76"/>
      <c r="AA794" s="76"/>
      <c r="AB794" s="76"/>
      <c r="AC794" s="76"/>
    </row>
    <row r="795" spans="1:29">
      <c r="A795" s="76"/>
      <c r="B795" s="76"/>
      <c r="C795" s="76"/>
      <c r="D795" s="76"/>
      <c r="E795" s="76"/>
      <c r="F795" s="76"/>
      <c r="G795" s="76"/>
      <c r="H795" s="76"/>
      <c r="I795" s="76"/>
      <c r="J795" s="76"/>
      <c r="K795" s="76"/>
      <c r="L795" s="76"/>
      <c r="M795" s="76"/>
      <c r="N795" s="76"/>
      <c r="O795" s="76"/>
      <c r="P795" s="76"/>
      <c r="Q795" s="76"/>
      <c r="R795" s="76"/>
      <c r="S795" s="76"/>
      <c r="T795" s="76"/>
      <c r="U795" s="76"/>
      <c r="V795" s="76"/>
      <c r="W795" s="76"/>
      <c r="X795" s="76"/>
      <c r="Y795" s="76"/>
      <c r="Z795" s="76"/>
      <c r="AA795" s="76"/>
      <c r="AB795" s="76"/>
      <c r="AC795" s="76"/>
    </row>
    <row r="796" spans="1:29">
      <c r="A796" s="76"/>
      <c r="B796" s="76"/>
      <c r="C796" s="76"/>
      <c r="D796" s="76"/>
      <c r="E796" s="76"/>
      <c r="F796" s="76"/>
      <c r="G796" s="76"/>
      <c r="H796" s="76"/>
      <c r="I796" s="76"/>
      <c r="J796" s="76"/>
      <c r="K796" s="76"/>
      <c r="L796" s="76"/>
      <c r="M796" s="76"/>
      <c r="N796" s="76"/>
      <c r="O796" s="76"/>
      <c r="P796" s="76"/>
      <c r="Q796" s="76"/>
      <c r="R796" s="76"/>
      <c r="S796" s="76"/>
      <c r="T796" s="76"/>
      <c r="U796" s="76"/>
      <c r="V796" s="76"/>
      <c r="W796" s="76"/>
      <c r="X796" s="76"/>
      <c r="Y796" s="76"/>
      <c r="Z796" s="76"/>
      <c r="AA796" s="76"/>
      <c r="AB796" s="76"/>
      <c r="AC796" s="76"/>
    </row>
    <row r="797" spans="1:29">
      <c r="A797" s="76"/>
      <c r="B797" s="76"/>
      <c r="C797" s="76"/>
      <c r="D797" s="76"/>
      <c r="E797" s="76"/>
      <c r="F797" s="76"/>
      <c r="G797" s="76"/>
      <c r="H797" s="76"/>
      <c r="I797" s="76"/>
      <c r="J797" s="76"/>
      <c r="K797" s="76"/>
      <c r="L797" s="76"/>
      <c r="M797" s="76"/>
      <c r="N797" s="76"/>
      <c r="O797" s="76"/>
      <c r="P797" s="76"/>
      <c r="Q797" s="76"/>
      <c r="R797" s="76"/>
      <c r="S797" s="76"/>
      <c r="T797" s="76"/>
      <c r="U797" s="76"/>
      <c r="V797" s="76"/>
      <c r="W797" s="76"/>
      <c r="X797" s="76"/>
      <c r="Y797" s="76"/>
      <c r="Z797" s="76"/>
      <c r="AA797" s="76"/>
      <c r="AB797" s="76"/>
      <c r="AC797" s="76"/>
    </row>
    <row r="798" spans="1:29">
      <c r="A798" s="76"/>
      <c r="B798" s="76"/>
      <c r="C798" s="76"/>
      <c r="D798" s="76"/>
      <c r="E798" s="76"/>
      <c r="F798" s="76"/>
      <c r="G798" s="76"/>
      <c r="H798" s="76"/>
      <c r="I798" s="76"/>
      <c r="J798" s="76"/>
      <c r="K798" s="76"/>
      <c r="L798" s="76"/>
      <c r="M798" s="76"/>
      <c r="N798" s="76"/>
      <c r="O798" s="76"/>
      <c r="P798" s="76"/>
      <c r="Q798" s="76"/>
      <c r="R798" s="76"/>
      <c r="S798" s="76"/>
      <c r="T798" s="76"/>
      <c r="U798" s="76"/>
      <c r="V798" s="76"/>
      <c r="W798" s="76"/>
      <c r="X798" s="76"/>
      <c r="Y798" s="76"/>
      <c r="Z798" s="76"/>
      <c r="AA798" s="76"/>
      <c r="AB798" s="76"/>
      <c r="AC798" s="76"/>
    </row>
    <row r="799" spans="1:29">
      <c r="A799" s="76"/>
      <c r="B799" s="76"/>
      <c r="C799" s="76"/>
      <c r="D799" s="76"/>
      <c r="E799" s="76"/>
      <c r="F799" s="76"/>
      <c r="G799" s="76"/>
      <c r="H799" s="76"/>
      <c r="I799" s="76"/>
      <c r="J799" s="76"/>
      <c r="K799" s="76"/>
      <c r="L799" s="76"/>
      <c r="M799" s="76"/>
      <c r="N799" s="76"/>
      <c r="O799" s="76"/>
      <c r="P799" s="76"/>
      <c r="Q799" s="76"/>
      <c r="R799" s="76"/>
      <c r="S799" s="76"/>
      <c r="T799" s="76"/>
      <c r="U799" s="76"/>
      <c r="V799" s="76"/>
      <c r="W799" s="76"/>
      <c r="X799" s="76"/>
      <c r="Y799" s="76"/>
      <c r="Z799" s="76"/>
      <c r="AA799" s="76"/>
      <c r="AB799" s="76"/>
      <c r="AC799" s="76"/>
    </row>
    <row r="800" spans="1:29">
      <c r="A800" s="76"/>
      <c r="B800" s="76"/>
      <c r="C800" s="76"/>
      <c r="D800" s="76"/>
      <c r="E800" s="76"/>
      <c r="F800" s="76"/>
      <c r="G800" s="76"/>
      <c r="H800" s="76"/>
      <c r="I800" s="76"/>
      <c r="J800" s="76"/>
      <c r="K800" s="76"/>
      <c r="L800" s="76"/>
      <c r="M800" s="76"/>
      <c r="N800" s="76"/>
      <c r="O800" s="76"/>
      <c r="P800" s="76"/>
      <c r="Q800" s="76"/>
      <c r="R800" s="76"/>
      <c r="S800" s="76"/>
      <c r="T800" s="76"/>
      <c r="U800" s="76"/>
      <c r="V800" s="76"/>
      <c r="W800" s="76"/>
      <c r="X800" s="76"/>
      <c r="Y800" s="76"/>
      <c r="Z800" s="76"/>
      <c r="AA800" s="76"/>
      <c r="AB800" s="76"/>
      <c r="AC800" s="76"/>
    </row>
    <row r="801" spans="1:29">
      <c r="A801" s="76"/>
      <c r="B801" s="76"/>
      <c r="C801" s="76"/>
      <c r="D801" s="76"/>
      <c r="E801" s="76"/>
      <c r="F801" s="76"/>
      <c r="G801" s="76"/>
      <c r="H801" s="76"/>
      <c r="I801" s="76"/>
      <c r="J801" s="76"/>
      <c r="K801" s="76"/>
      <c r="L801" s="76"/>
      <c r="M801" s="76"/>
      <c r="N801" s="76"/>
      <c r="O801" s="76"/>
      <c r="P801" s="76"/>
      <c r="Q801" s="76"/>
      <c r="R801" s="76"/>
      <c r="S801" s="76"/>
      <c r="T801" s="76"/>
      <c r="U801" s="76"/>
      <c r="V801" s="76"/>
      <c r="W801" s="76"/>
      <c r="X801" s="76"/>
      <c r="Y801" s="76"/>
      <c r="Z801" s="76"/>
      <c r="AA801" s="76"/>
      <c r="AB801" s="76"/>
      <c r="AC801" s="76"/>
    </row>
    <row r="802" spans="1:29">
      <c r="A802" s="76"/>
      <c r="B802" s="76"/>
      <c r="C802" s="76"/>
      <c r="D802" s="76"/>
      <c r="E802" s="76"/>
      <c r="F802" s="76"/>
      <c r="G802" s="76"/>
      <c r="H802" s="76"/>
      <c r="I802" s="76"/>
      <c r="J802" s="76"/>
      <c r="K802" s="76"/>
      <c r="L802" s="76"/>
      <c r="M802" s="76"/>
      <c r="N802" s="76"/>
      <c r="O802" s="76"/>
      <c r="P802" s="76"/>
      <c r="Q802" s="76"/>
      <c r="R802" s="76"/>
      <c r="S802" s="76"/>
      <c r="T802" s="76"/>
      <c r="U802" s="76"/>
      <c r="V802" s="76"/>
      <c r="W802" s="76"/>
      <c r="X802" s="76"/>
      <c r="Y802" s="76"/>
      <c r="Z802" s="76"/>
      <c r="AA802" s="76"/>
      <c r="AB802" s="76"/>
      <c r="AC802" s="76"/>
    </row>
    <row r="803" spans="1:29">
      <c r="A803" s="76"/>
      <c r="B803" s="76"/>
      <c r="C803" s="76"/>
      <c r="D803" s="76"/>
      <c r="E803" s="76"/>
      <c r="F803" s="76"/>
      <c r="G803" s="76"/>
      <c r="H803" s="76"/>
      <c r="I803" s="76"/>
      <c r="J803" s="76"/>
      <c r="K803" s="76"/>
      <c r="L803" s="76"/>
      <c r="M803" s="76"/>
      <c r="N803" s="76"/>
      <c r="O803" s="76"/>
      <c r="P803" s="76"/>
      <c r="Q803" s="76"/>
      <c r="R803" s="76"/>
      <c r="S803" s="76"/>
      <c r="T803" s="76"/>
      <c r="U803" s="76"/>
      <c r="V803" s="76"/>
      <c r="W803" s="76"/>
      <c r="X803" s="76"/>
      <c r="Y803" s="76"/>
      <c r="Z803" s="76"/>
      <c r="AA803" s="76"/>
      <c r="AB803" s="76"/>
      <c r="AC803" s="76"/>
    </row>
    <row r="804" spans="1:29">
      <c r="A804" s="76"/>
      <c r="B804" s="76"/>
      <c r="C804" s="76"/>
      <c r="D804" s="76"/>
      <c r="E804" s="76"/>
      <c r="F804" s="76"/>
      <c r="G804" s="76"/>
      <c r="H804" s="76"/>
      <c r="I804" s="76"/>
      <c r="J804" s="76"/>
      <c r="K804" s="76"/>
      <c r="L804" s="76"/>
      <c r="M804" s="76"/>
      <c r="N804" s="76"/>
      <c r="O804" s="76"/>
      <c r="P804" s="76"/>
      <c r="Q804" s="76"/>
      <c r="R804" s="76"/>
      <c r="S804" s="76"/>
      <c r="T804" s="76"/>
      <c r="U804" s="76"/>
      <c r="V804" s="76"/>
      <c r="W804" s="76"/>
      <c r="X804" s="76"/>
      <c r="Y804" s="76"/>
      <c r="Z804" s="76"/>
      <c r="AA804" s="76"/>
      <c r="AB804" s="76"/>
      <c r="AC804" s="76"/>
    </row>
    <row r="805" spans="1:29">
      <c r="A805" s="76"/>
      <c r="B805" s="76"/>
      <c r="C805" s="76"/>
      <c r="D805" s="76"/>
      <c r="E805" s="76"/>
      <c r="F805" s="76"/>
      <c r="G805" s="76"/>
      <c r="H805" s="76"/>
      <c r="I805" s="76"/>
      <c r="J805" s="76"/>
      <c r="K805" s="76"/>
      <c r="L805" s="76"/>
      <c r="M805" s="76"/>
      <c r="N805" s="76"/>
      <c r="O805" s="76"/>
      <c r="P805" s="76"/>
      <c r="Q805" s="76"/>
      <c r="R805" s="76"/>
      <c r="S805" s="76"/>
      <c r="T805" s="76"/>
      <c r="U805" s="76"/>
      <c r="V805" s="76"/>
      <c r="W805" s="76"/>
      <c r="X805" s="76"/>
      <c r="Y805" s="76"/>
      <c r="Z805" s="76"/>
      <c r="AA805" s="76"/>
      <c r="AB805" s="76"/>
      <c r="AC805" s="76"/>
    </row>
    <row r="806" spans="1:29">
      <c r="A806" s="76"/>
      <c r="B806" s="76"/>
      <c r="C806" s="76"/>
      <c r="D806" s="76"/>
      <c r="E806" s="76"/>
      <c r="F806" s="76"/>
      <c r="G806" s="76"/>
      <c r="H806" s="76"/>
      <c r="I806" s="76"/>
      <c r="J806" s="76"/>
      <c r="K806" s="76"/>
      <c r="L806" s="76"/>
      <c r="M806" s="76"/>
      <c r="N806" s="76"/>
      <c r="O806" s="76"/>
      <c r="P806" s="76"/>
      <c r="Q806" s="76"/>
      <c r="R806" s="76"/>
      <c r="S806" s="76"/>
      <c r="T806" s="76"/>
      <c r="U806" s="76"/>
      <c r="V806" s="76"/>
      <c r="W806" s="76"/>
      <c r="X806" s="76"/>
      <c r="Y806" s="76"/>
      <c r="Z806" s="76"/>
      <c r="AA806" s="76"/>
      <c r="AB806" s="76"/>
      <c r="AC806" s="76"/>
    </row>
    <row r="807" spans="1:29">
      <c r="A807" s="76"/>
      <c r="B807" s="76"/>
      <c r="C807" s="76"/>
      <c r="D807" s="76"/>
      <c r="E807" s="76"/>
      <c r="F807" s="76"/>
      <c r="G807" s="76"/>
      <c r="H807" s="76"/>
      <c r="I807" s="76"/>
      <c r="J807" s="76"/>
      <c r="K807" s="76"/>
      <c r="L807" s="76"/>
      <c r="M807" s="76"/>
      <c r="N807" s="76"/>
      <c r="O807" s="76"/>
      <c r="P807" s="76"/>
      <c r="Q807" s="76"/>
      <c r="R807" s="76"/>
      <c r="S807" s="76"/>
      <c r="T807" s="76"/>
      <c r="U807" s="76"/>
      <c r="V807" s="76"/>
      <c r="W807" s="76"/>
      <c r="X807" s="76"/>
      <c r="Y807" s="76"/>
      <c r="Z807" s="76"/>
      <c r="AA807" s="76"/>
      <c r="AB807" s="76"/>
      <c r="AC807" s="76"/>
    </row>
    <row r="808" spans="1:29">
      <c r="A808" s="76"/>
      <c r="B808" s="76"/>
      <c r="C808" s="76"/>
      <c r="D808" s="76"/>
      <c r="E808" s="76"/>
      <c r="F808" s="76"/>
      <c r="G808" s="76"/>
      <c r="H808" s="76"/>
      <c r="I808" s="76"/>
      <c r="J808" s="76"/>
      <c r="K808" s="76"/>
      <c r="L808" s="76"/>
      <c r="M808" s="76"/>
      <c r="N808" s="76"/>
      <c r="O808" s="76"/>
      <c r="P808" s="76"/>
      <c r="Q808" s="76"/>
      <c r="R808" s="76"/>
      <c r="S808" s="76"/>
      <c r="T808" s="76"/>
      <c r="U808" s="76"/>
      <c r="V808" s="76"/>
      <c r="W808" s="76"/>
      <c r="X808" s="76"/>
      <c r="Y808" s="76"/>
      <c r="Z808" s="76"/>
      <c r="AA808" s="76"/>
      <c r="AB808" s="76"/>
      <c r="AC808" s="76"/>
    </row>
    <row r="809" spans="1:29">
      <c r="A809" s="76"/>
      <c r="B809" s="76"/>
      <c r="C809" s="76"/>
      <c r="D809" s="76"/>
      <c r="E809" s="76"/>
      <c r="F809" s="76"/>
      <c r="G809" s="76"/>
      <c r="H809" s="76"/>
      <c r="I809" s="76"/>
      <c r="J809" s="76"/>
      <c r="K809" s="76"/>
      <c r="L809" s="76"/>
      <c r="M809" s="76"/>
      <c r="N809" s="76"/>
      <c r="O809" s="76"/>
      <c r="P809" s="76"/>
      <c r="Q809" s="76"/>
      <c r="R809" s="76"/>
      <c r="S809" s="76"/>
      <c r="T809" s="76"/>
      <c r="U809" s="76"/>
      <c r="V809" s="76"/>
      <c r="W809" s="76"/>
      <c r="X809" s="76"/>
      <c r="Y809" s="76"/>
      <c r="Z809" s="76"/>
      <c r="AA809" s="76"/>
      <c r="AB809" s="76"/>
      <c r="AC809" s="76"/>
    </row>
    <row r="810" spans="1:29">
      <c r="A810" s="76"/>
      <c r="B810" s="76"/>
      <c r="C810" s="76"/>
      <c r="D810" s="76"/>
      <c r="E810" s="76"/>
      <c r="F810" s="76"/>
      <c r="G810" s="76"/>
      <c r="H810" s="76"/>
      <c r="I810" s="76"/>
      <c r="J810" s="76"/>
      <c r="K810" s="76"/>
      <c r="L810" s="76"/>
      <c r="M810" s="76"/>
      <c r="N810" s="76"/>
      <c r="O810" s="76"/>
      <c r="P810" s="76"/>
      <c r="Q810" s="76"/>
      <c r="R810" s="76"/>
      <c r="S810" s="76"/>
      <c r="T810" s="76"/>
      <c r="U810" s="76"/>
      <c r="V810" s="76"/>
      <c r="W810" s="76"/>
      <c r="X810" s="76"/>
      <c r="Y810" s="76"/>
      <c r="Z810" s="76"/>
      <c r="AA810" s="76"/>
      <c r="AB810" s="76"/>
      <c r="AC810" s="76"/>
    </row>
    <row r="811" spans="1:29">
      <c r="A811" s="76"/>
      <c r="B811" s="76"/>
      <c r="C811" s="76"/>
      <c r="D811" s="76"/>
      <c r="E811" s="76"/>
      <c r="F811" s="76"/>
      <c r="G811" s="76"/>
      <c r="H811" s="76"/>
      <c r="I811" s="76"/>
      <c r="J811" s="76"/>
      <c r="K811" s="76"/>
      <c r="L811" s="76"/>
      <c r="M811" s="76"/>
      <c r="N811" s="76"/>
      <c r="O811" s="76"/>
      <c r="P811" s="76"/>
      <c r="Q811" s="76"/>
      <c r="R811" s="76"/>
      <c r="S811" s="76"/>
      <c r="T811" s="76"/>
      <c r="U811" s="76"/>
      <c r="V811" s="76"/>
      <c r="W811" s="76"/>
      <c r="X811" s="76"/>
      <c r="Y811" s="76"/>
      <c r="Z811" s="76"/>
      <c r="AA811" s="76"/>
      <c r="AB811" s="76"/>
      <c r="AC811" s="76"/>
    </row>
    <row r="812" spans="1:29">
      <c r="A812" s="76"/>
      <c r="B812" s="76"/>
      <c r="C812" s="76"/>
      <c r="D812" s="76"/>
      <c r="E812" s="76"/>
      <c r="F812" s="76"/>
      <c r="G812" s="76"/>
      <c r="H812" s="76"/>
      <c r="I812" s="76"/>
      <c r="J812" s="76"/>
      <c r="K812" s="76"/>
      <c r="L812" s="76"/>
      <c r="M812" s="76"/>
      <c r="N812" s="76"/>
      <c r="O812" s="76"/>
      <c r="P812" s="76"/>
      <c r="Q812" s="76"/>
      <c r="R812" s="76"/>
      <c r="S812" s="76"/>
      <c r="T812" s="76"/>
      <c r="U812" s="76"/>
      <c r="V812" s="76"/>
      <c r="W812" s="76"/>
      <c r="X812" s="76"/>
      <c r="Y812" s="76"/>
      <c r="Z812" s="76"/>
      <c r="AA812" s="76"/>
      <c r="AB812" s="76"/>
      <c r="AC812" s="76"/>
    </row>
    <row r="813" spans="1:29">
      <c r="A813" s="76"/>
      <c r="B813" s="76"/>
      <c r="C813" s="76"/>
      <c r="D813" s="76"/>
      <c r="E813" s="76"/>
      <c r="F813" s="76"/>
      <c r="G813" s="76"/>
      <c r="H813" s="76"/>
      <c r="I813" s="76"/>
      <c r="J813" s="76"/>
      <c r="K813" s="76"/>
      <c r="L813" s="76"/>
      <c r="M813" s="76"/>
      <c r="N813" s="76"/>
      <c r="O813" s="76"/>
      <c r="P813" s="76"/>
      <c r="Q813" s="76"/>
      <c r="R813" s="76"/>
      <c r="S813" s="76"/>
      <c r="T813" s="76"/>
      <c r="U813" s="76"/>
      <c r="V813" s="76"/>
      <c r="W813" s="76"/>
      <c r="X813" s="76"/>
      <c r="Y813" s="76"/>
      <c r="Z813" s="76"/>
      <c r="AA813" s="76"/>
      <c r="AB813" s="76"/>
      <c r="AC813" s="76"/>
    </row>
    <row r="814" spans="1:29">
      <c r="A814" s="76"/>
      <c r="B814" s="76"/>
      <c r="C814" s="76"/>
      <c r="D814" s="76"/>
      <c r="E814" s="76"/>
      <c r="F814" s="76"/>
      <c r="G814" s="76"/>
      <c r="H814" s="76"/>
      <c r="I814" s="76"/>
      <c r="J814" s="76"/>
      <c r="K814" s="76"/>
      <c r="L814" s="76"/>
      <c r="M814" s="76"/>
      <c r="N814" s="76"/>
      <c r="O814" s="76"/>
      <c r="P814" s="76"/>
      <c r="Q814" s="76"/>
      <c r="R814" s="76"/>
      <c r="S814" s="76"/>
      <c r="T814" s="76"/>
      <c r="U814" s="76"/>
      <c r="V814" s="76"/>
      <c r="W814" s="76"/>
      <c r="X814" s="76"/>
      <c r="Y814" s="76"/>
      <c r="Z814" s="76"/>
      <c r="AA814" s="76"/>
      <c r="AB814" s="76"/>
      <c r="AC814" s="76"/>
    </row>
    <row r="815" spans="1:29">
      <c r="A815" s="76"/>
      <c r="B815" s="76"/>
      <c r="C815" s="76"/>
      <c r="D815" s="76"/>
      <c r="E815" s="76"/>
      <c r="F815" s="76"/>
      <c r="G815" s="76"/>
      <c r="H815" s="76"/>
      <c r="I815" s="76"/>
      <c r="J815" s="76"/>
      <c r="K815" s="76"/>
      <c r="L815" s="76"/>
      <c r="M815" s="76"/>
      <c r="N815" s="76"/>
      <c r="O815" s="76"/>
      <c r="P815" s="76"/>
      <c r="Q815" s="76"/>
      <c r="R815" s="76"/>
      <c r="S815" s="76"/>
      <c r="T815" s="76"/>
      <c r="U815" s="76"/>
      <c r="V815" s="76"/>
      <c r="W815" s="76"/>
      <c r="X815" s="76"/>
      <c r="Y815" s="76"/>
      <c r="Z815" s="76"/>
      <c r="AA815" s="76"/>
      <c r="AB815" s="76"/>
      <c r="AC815" s="76"/>
    </row>
    <row r="816" spans="1:29">
      <c r="A816" s="76"/>
      <c r="B816" s="76"/>
      <c r="C816" s="76"/>
      <c r="D816" s="76"/>
      <c r="E816" s="76"/>
      <c r="F816" s="76"/>
      <c r="G816" s="76"/>
      <c r="H816" s="76"/>
      <c r="I816" s="76"/>
      <c r="J816" s="76"/>
      <c r="K816" s="76"/>
      <c r="L816" s="76"/>
      <c r="M816" s="76"/>
      <c r="N816" s="76"/>
      <c r="O816" s="76"/>
      <c r="P816" s="76"/>
      <c r="Q816" s="76"/>
      <c r="R816" s="76"/>
      <c r="S816" s="76"/>
      <c r="T816" s="76"/>
      <c r="U816" s="76"/>
      <c r="V816" s="76"/>
      <c r="W816" s="76"/>
      <c r="X816" s="76"/>
      <c r="Y816" s="76"/>
      <c r="Z816" s="76"/>
      <c r="AA816" s="76"/>
      <c r="AB816" s="76"/>
      <c r="AC816" s="76"/>
    </row>
    <row r="817" spans="1:29">
      <c r="A817" s="76"/>
      <c r="B817" s="76"/>
      <c r="C817" s="76"/>
      <c r="D817" s="76"/>
      <c r="E817" s="76"/>
      <c r="F817" s="76"/>
      <c r="G817" s="76"/>
      <c r="H817" s="76"/>
      <c r="I817" s="76"/>
      <c r="J817" s="76"/>
      <c r="K817" s="76"/>
      <c r="L817" s="76"/>
      <c r="M817" s="76"/>
      <c r="N817" s="76"/>
      <c r="O817" s="76"/>
      <c r="P817" s="76"/>
      <c r="Q817" s="76"/>
      <c r="R817" s="76"/>
      <c r="S817" s="76"/>
      <c r="T817" s="76"/>
      <c r="U817" s="76"/>
      <c r="V817" s="76"/>
      <c r="W817" s="76"/>
      <c r="X817" s="76"/>
      <c r="Y817" s="76"/>
      <c r="Z817" s="76"/>
      <c r="AA817" s="76"/>
      <c r="AB817" s="76"/>
      <c r="AC817" s="76"/>
    </row>
    <row r="818" spans="1:29">
      <c r="A818" s="76"/>
      <c r="B818" s="76"/>
      <c r="C818" s="76"/>
      <c r="D818" s="76"/>
      <c r="E818" s="76"/>
      <c r="F818" s="76"/>
      <c r="G818" s="76"/>
      <c r="H818" s="76"/>
      <c r="I818" s="76"/>
      <c r="J818" s="76"/>
      <c r="K818" s="76"/>
      <c r="L818" s="76"/>
      <c r="M818" s="76"/>
      <c r="N818" s="76"/>
      <c r="O818" s="76"/>
      <c r="P818" s="76"/>
      <c r="Q818" s="76"/>
      <c r="R818" s="76"/>
      <c r="S818" s="76"/>
      <c r="T818" s="76"/>
      <c r="U818" s="76"/>
      <c r="V818" s="76"/>
      <c r="W818" s="76"/>
      <c r="X818" s="76"/>
      <c r="Y818" s="76"/>
      <c r="Z818" s="76"/>
      <c r="AA818" s="76"/>
      <c r="AB818" s="76"/>
      <c r="AC818" s="76"/>
    </row>
    <row r="819" spans="1:29">
      <c r="A819" s="76"/>
      <c r="B819" s="76"/>
      <c r="C819" s="76"/>
      <c r="D819" s="76"/>
      <c r="E819" s="76"/>
      <c r="F819" s="76"/>
      <c r="G819" s="76"/>
      <c r="H819" s="76"/>
      <c r="I819" s="76"/>
      <c r="J819" s="76"/>
      <c r="K819" s="76"/>
      <c r="L819" s="76"/>
      <c r="M819" s="76"/>
      <c r="N819" s="76"/>
      <c r="O819" s="76"/>
      <c r="P819" s="76"/>
      <c r="Q819" s="76"/>
      <c r="R819" s="76"/>
      <c r="S819" s="76"/>
      <c r="T819" s="76"/>
      <c r="U819" s="76"/>
      <c r="V819" s="76"/>
      <c r="W819" s="76"/>
      <c r="X819" s="76"/>
      <c r="Y819" s="76"/>
      <c r="Z819" s="76"/>
      <c r="AA819" s="76"/>
      <c r="AB819" s="76"/>
      <c r="AC819" s="76"/>
    </row>
    <row r="820" spans="1:29">
      <c r="A820" s="76"/>
      <c r="B820" s="76"/>
      <c r="C820" s="76"/>
      <c r="D820" s="76"/>
      <c r="E820" s="76"/>
      <c r="F820" s="76"/>
      <c r="G820" s="76"/>
      <c r="H820" s="76"/>
      <c r="I820" s="76"/>
      <c r="J820" s="76"/>
      <c r="K820" s="76"/>
      <c r="L820" s="76"/>
      <c r="M820" s="76"/>
      <c r="N820" s="76"/>
      <c r="O820" s="76"/>
      <c r="P820" s="76"/>
      <c r="Q820" s="76"/>
      <c r="R820" s="76"/>
      <c r="S820" s="76"/>
      <c r="T820" s="76"/>
      <c r="U820" s="76"/>
      <c r="V820" s="76"/>
      <c r="W820" s="76"/>
      <c r="X820" s="76"/>
      <c r="Y820" s="76"/>
      <c r="Z820" s="76"/>
      <c r="AA820" s="76"/>
      <c r="AB820" s="76"/>
      <c r="AC820" s="76"/>
    </row>
    <row r="821" spans="1:29">
      <c r="A821" s="76"/>
      <c r="B821" s="76"/>
      <c r="C821" s="76"/>
      <c r="D821" s="76"/>
      <c r="E821" s="76"/>
      <c r="F821" s="76"/>
      <c r="G821" s="76"/>
      <c r="H821" s="76"/>
      <c r="I821" s="76"/>
      <c r="J821" s="76"/>
      <c r="K821" s="76"/>
      <c r="L821" s="76"/>
      <c r="M821" s="76"/>
      <c r="N821" s="76"/>
      <c r="O821" s="76"/>
      <c r="P821" s="76"/>
      <c r="Q821" s="76"/>
      <c r="R821" s="76"/>
      <c r="S821" s="76"/>
      <c r="T821" s="76"/>
      <c r="U821" s="76"/>
      <c r="V821" s="76"/>
      <c r="W821" s="76"/>
      <c r="X821" s="76"/>
      <c r="Y821" s="76"/>
      <c r="Z821" s="76"/>
      <c r="AA821" s="76"/>
      <c r="AB821" s="76"/>
      <c r="AC821" s="76"/>
    </row>
    <row r="822" spans="1:29">
      <c r="A822" s="76"/>
      <c r="B822" s="76"/>
      <c r="C822" s="76"/>
      <c r="D822" s="76"/>
      <c r="E822" s="76"/>
      <c r="F822" s="76"/>
      <c r="G822" s="76"/>
      <c r="H822" s="76"/>
      <c r="I822" s="76"/>
      <c r="J822" s="76"/>
      <c r="K822" s="76"/>
      <c r="L822" s="76"/>
      <c r="M822" s="76"/>
      <c r="N822" s="76"/>
      <c r="O822" s="76"/>
      <c r="P822" s="76"/>
      <c r="Q822" s="76"/>
      <c r="R822" s="76"/>
      <c r="S822" s="76"/>
      <c r="T822" s="76"/>
      <c r="U822" s="76"/>
      <c r="V822" s="76"/>
      <c r="W822" s="76"/>
      <c r="X822" s="76"/>
      <c r="Y822" s="76"/>
      <c r="Z822" s="76"/>
      <c r="AA822" s="76"/>
      <c r="AB822" s="76"/>
      <c r="AC822" s="76"/>
    </row>
    <row r="823" spans="1:29">
      <c r="A823" s="76"/>
      <c r="B823" s="76"/>
      <c r="C823" s="76"/>
      <c r="D823" s="76"/>
      <c r="E823" s="76"/>
      <c r="F823" s="76"/>
      <c r="G823" s="76"/>
      <c r="H823" s="76"/>
      <c r="I823" s="76"/>
      <c r="J823" s="76"/>
      <c r="K823" s="76"/>
      <c r="L823" s="76"/>
      <c r="M823" s="76"/>
      <c r="N823" s="76"/>
      <c r="O823" s="76"/>
      <c r="P823" s="76"/>
      <c r="Q823" s="76"/>
      <c r="R823" s="76"/>
      <c r="S823" s="76"/>
      <c r="T823" s="76"/>
      <c r="U823" s="76"/>
      <c r="V823" s="76"/>
      <c r="W823" s="76"/>
      <c r="X823" s="76"/>
      <c r="Y823" s="76"/>
      <c r="Z823" s="76"/>
      <c r="AA823" s="76"/>
      <c r="AB823" s="76"/>
      <c r="AC823" s="76"/>
    </row>
    <row r="824" spans="1:29">
      <c r="A824" s="76"/>
      <c r="B824" s="76"/>
      <c r="C824" s="76"/>
      <c r="D824" s="76"/>
      <c r="E824" s="76"/>
      <c r="F824" s="76"/>
      <c r="G824" s="76"/>
      <c r="H824" s="76"/>
      <c r="I824" s="76"/>
      <c r="J824" s="76"/>
      <c r="K824" s="76"/>
      <c r="L824" s="76"/>
      <c r="M824" s="76"/>
      <c r="N824" s="76"/>
      <c r="O824" s="76"/>
      <c r="P824" s="76"/>
      <c r="Q824" s="76"/>
      <c r="R824" s="76"/>
      <c r="S824" s="76"/>
      <c r="T824" s="76"/>
      <c r="U824" s="76"/>
      <c r="V824" s="76"/>
      <c r="W824" s="76"/>
      <c r="X824" s="76"/>
      <c r="Y824" s="76"/>
      <c r="Z824" s="76"/>
      <c r="AA824" s="76"/>
      <c r="AB824" s="76"/>
      <c r="AC824" s="76"/>
    </row>
    <row r="825" spans="1:29">
      <c r="A825" s="76"/>
      <c r="B825" s="76"/>
      <c r="C825" s="76"/>
      <c r="D825" s="76"/>
      <c r="E825" s="76"/>
      <c r="F825" s="76"/>
      <c r="G825" s="76"/>
      <c r="H825" s="76"/>
      <c r="I825" s="76"/>
      <c r="J825" s="76"/>
      <c r="K825" s="76"/>
      <c r="L825" s="76"/>
      <c r="M825" s="76"/>
      <c r="N825" s="76"/>
      <c r="O825" s="76"/>
      <c r="P825" s="76"/>
      <c r="Q825" s="76"/>
      <c r="R825" s="76"/>
      <c r="S825" s="76"/>
      <c r="T825" s="76"/>
      <c r="U825" s="76"/>
      <c r="V825" s="76"/>
      <c r="W825" s="76"/>
      <c r="X825" s="76"/>
      <c r="Y825" s="76"/>
      <c r="Z825" s="76"/>
      <c r="AA825" s="76"/>
      <c r="AB825" s="76"/>
      <c r="AC825" s="76"/>
    </row>
    <row r="826" spans="1:29">
      <c r="A826" s="76"/>
      <c r="B826" s="76"/>
      <c r="C826" s="76"/>
      <c r="D826" s="76"/>
      <c r="E826" s="76"/>
      <c r="F826" s="76"/>
      <c r="G826" s="76"/>
      <c r="H826" s="76"/>
      <c r="I826" s="76"/>
      <c r="J826" s="76"/>
      <c r="K826" s="76"/>
      <c r="L826" s="76"/>
      <c r="M826" s="76"/>
      <c r="N826" s="76"/>
      <c r="O826" s="76"/>
      <c r="P826" s="76"/>
      <c r="Q826" s="76"/>
      <c r="R826" s="76"/>
      <c r="S826" s="76"/>
      <c r="T826" s="76"/>
      <c r="U826" s="76"/>
      <c r="V826" s="76"/>
      <c r="W826" s="76"/>
      <c r="X826" s="76"/>
      <c r="Y826" s="76"/>
      <c r="Z826" s="76"/>
      <c r="AA826" s="76"/>
      <c r="AB826" s="76"/>
      <c r="AC826" s="76"/>
    </row>
    <row r="827" spans="1:29">
      <c r="A827" s="76"/>
      <c r="B827" s="76"/>
      <c r="C827" s="76"/>
      <c r="D827" s="76"/>
      <c r="E827" s="76"/>
      <c r="F827" s="76"/>
      <c r="G827" s="76"/>
      <c r="H827" s="76"/>
      <c r="I827" s="76"/>
      <c r="J827" s="76"/>
      <c r="K827" s="76"/>
      <c r="L827" s="76"/>
      <c r="M827" s="76"/>
      <c r="N827" s="76"/>
      <c r="O827" s="76"/>
      <c r="P827" s="76"/>
      <c r="Q827" s="76"/>
      <c r="R827" s="76"/>
      <c r="S827" s="76"/>
      <c r="T827" s="76"/>
      <c r="U827" s="76"/>
      <c r="V827" s="76"/>
      <c r="W827" s="76"/>
      <c r="X827" s="76"/>
      <c r="Y827" s="76"/>
      <c r="Z827" s="76"/>
      <c r="AA827" s="76"/>
      <c r="AB827" s="76"/>
      <c r="AC827" s="76"/>
    </row>
    <row r="828" spans="1:29">
      <c r="A828" s="76"/>
      <c r="B828" s="76"/>
      <c r="C828" s="76"/>
      <c r="D828" s="76"/>
      <c r="E828" s="76"/>
      <c r="F828" s="76"/>
      <c r="G828" s="76"/>
      <c r="H828" s="76"/>
      <c r="I828" s="76"/>
      <c r="J828" s="76"/>
      <c r="K828" s="76"/>
      <c r="L828" s="76"/>
      <c r="M828" s="76"/>
      <c r="N828" s="76"/>
      <c r="O828" s="76"/>
      <c r="P828" s="76"/>
      <c r="Q828" s="76"/>
      <c r="R828" s="76"/>
      <c r="S828" s="76"/>
      <c r="T828" s="76"/>
      <c r="U828" s="76"/>
      <c r="V828" s="76"/>
      <c r="W828" s="76"/>
      <c r="X828" s="76"/>
      <c r="Y828" s="76"/>
      <c r="Z828" s="76"/>
      <c r="AA828" s="76"/>
      <c r="AB828" s="76"/>
      <c r="AC828" s="76"/>
    </row>
    <row r="829" spans="1:29">
      <c r="A829" s="76"/>
      <c r="B829" s="76"/>
      <c r="C829" s="76"/>
      <c r="D829" s="76"/>
      <c r="E829" s="76"/>
      <c r="F829" s="76"/>
      <c r="G829" s="76"/>
      <c r="H829" s="76"/>
      <c r="I829" s="76"/>
      <c r="J829" s="76"/>
      <c r="K829" s="76"/>
      <c r="L829" s="76"/>
      <c r="M829" s="76"/>
      <c r="N829" s="76"/>
      <c r="O829" s="76"/>
      <c r="P829" s="76"/>
      <c r="Q829" s="76"/>
      <c r="R829" s="76"/>
      <c r="S829" s="76"/>
      <c r="T829" s="76"/>
      <c r="U829" s="76"/>
      <c r="V829" s="76"/>
      <c r="W829" s="76"/>
      <c r="X829" s="76"/>
      <c r="Y829" s="76"/>
      <c r="Z829" s="76"/>
      <c r="AA829" s="76"/>
      <c r="AB829" s="76"/>
      <c r="AC829" s="76"/>
    </row>
    <row r="830" spans="1:29">
      <c r="A830" s="76"/>
      <c r="B830" s="76"/>
      <c r="C830" s="76"/>
      <c r="D830" s="76"/>
      <c r="E830" s="76"/>
      <c r="F830" s="76"/>
      <c r="G830" s="76"/>
      <c r="H830" s="76"/>
      <c r="I830" s="76"/>
      <c r="J830" s="76"/>
      <c r="K830" s="76"/>
      <c r="L830" s="76"/>
      <c r="M830" s="76"/>
      <c r="N830" s="76"/>
      <c r="O830" s="76"/>
      <c r="P830" s="76"/>
      <c r="Q830" s="76"/>
      <c r="R830" s="76"/>
      <c r="S830" s="76"/>
      <c r="T830" s="76"/>
      <c r="U830" s="76"/>
      <c r="V830" s="76"/>
      <c r="W830" s="76"/>
      <c r="X830" s="76"/>
      <c r="Y830" s="76"/>
      <c r="Z830" s="76"/>
      <c r="AA830" s="76"/>
      <c r="AB830" s="76"/>
      <c r="AC830" s="76"/>
    </row>
    <row r="831" spans="1:29">
      <c r="A831" s="76"/>
      <c r="B831" s="76"/>
      <c r="C831" s="76"/>
      <c r="D831" s="76"/>
      <c r="E831" s="76"/>
      <c r="F831" s="76"/>
      <c r="G831" s="76"/>
      <c r="H831" s="76"/>
      <c r="I831" s="76"/>
      <c r="J831" s="76"/>
      <c r="K831" s="76"/>
      <c r="L831" s="76"/>
      <c r="M831" s="76"/>
      <c r="N831" s="76"/>
      <c r="O831" s="76"/>
      <c r="P831" s="76"/>
      <c r="Q831" s="76"/>
      <c r="R831" s="76"/>
      <c r="S831" s="76"/>
      <c r="T831" s="76"/>
      <c r="U831" s="76"/>
      <c r="V831" s="76"/>
      <c r="W831" s="76"/>
      <c r="X831" s="76"/>
      <c r="Y831" s="76"/>
      <c r="Z831" s="76"/>
      <c r="AA831" s="76"/>
      <c r="AB831" s="76"/>
      <c r="AC831" s="76"/>
    </row>
    <row r="832" spans="1:29">
      <c r="A832" s="76"/>
      <c r="B832" s="76"/>
      <c r="C832" s="76"/>
      <c r="D832" s="76"/>
      <c r="E832" s="76"/>
      <c r="F832" s="76"/>
      <c r="G832" s="76"/>
      <c r="H832" s="76"/>
      <c r="I832" s="76"/>
      <c r="J832" s="76"/>
      <c r="K832" s="76"/>
      <c r="L832" s="76"/>
      <c r="M832" s="76"/>
      <c r="N832" s="76"/>
      <c r="O832" s="76"/>
      <c r="P832" s="76"/>
      <c r="Q832" s="76"/>
      <c r="R832" s="76"/>
      <c r="S832" s="76"/>
      <c r="T832" s="76"/>
      <c r="U832" s="76"/>
      <c r="V832" s="76"/>
      <c r="W832" s="76"/>
      <c r="X832" s="76"/>
      <c r="Y832" s="76"/>
      <c r="Z832" s="76"/>
      <c r="AA832" s="76"/>
      <c r="AB832" s="76"/>
      <c r="AC832" s="76"/>
    </row>
    <row r="833" spans="1:29">
      <c r="A833" s="76"/>
      <c r="B833" s="76"/>
      <c r="C833" s="76"/>
      <c r="D833" s="76"/>
      <c r="E833" s="76"/>
      <c r="F833" s="76"/>
      <c r="G833" s="76"/>
      <c r="H833" s="76"/>
      <c r="I833" s="76"/>
      <c r="J833" s="76"/>
      <c r="K833" s="76"/>
      <c r="L833" s="76"/>
      <c r="M833" s="76"/>
      <c r="N833" s="76"/>
      <c r="O833" s="76"/>
      <c r="P833" s="76"/>
      <c r="Q833" s="76"/>
      <c r="R833" s="76"/>
      <c r="S833" s="76"/>
      <c r="T833" s="76"/>
      <c r="U833" s="76"/>
      <c r="V833" s="76"/>
      <c r="W833" s="76"/>
      <c r="X833" s="76"/>
      <c r="Y833" s="76"/>
      <c r="Z833" s="76"/>
      <c r="AA833" s="76"/>
      <c r="AB833" s="76"/>
      <c r="AC833" s="76"/>
    </row>
    <row r="834" spans="1:29">
      <c r="A834" s="76"/>
      <c r="B834" s="76"/>
      <c r="C834" s="76"/>
      <c r="D834" s="76"/>
      <c r="E834" s="76"/>
      <c r="F834" s="76"/>
      <c r="G834" s="76"/>
      <c r="H834" s="76"/>
      <c r="I834" s="76"/>
      <c r="J834" s="76"/>
      <c r="K834" s="76"/>
      <c r="L834" s="76"/>
      <c r="M834" s="76"/>
      <c r="N834" s="76"/>
      <c r="O834" s="76"/>
      <c r="P834" s="76"/>
      <c r="Q834" s="76"/>
      <c r="R834" s="76"/>
      <c r="S834" s="76"/>
      <c r="T834" s="76"/>
      <c r="U834" s="76"/>
      <c r="V834" s="76"/>
      <c r="W834" s="76"/>
      <c r="X834" s="76"/>
      <c r="Y834" s="76"/>
      <c r="Z834" s="76"/>
      <c r="AA834" s="76"/>
      <c r="AB834" s="76"/>
      <c r="AC834" s="76"/>
    </row>
    <row r="835" spans="1:29">
      <c r="A835" s="76"/>
      <c r="B835" s="76"/>
      <c r="C835" s="76"/>
      <c r="D835" s="76"/>
      <c r="E835" s="76"/>
      <c r="F835" s="76"/>
      <c r="G835" s="76"/>
      <c r="H835" s="76"/>
      <c r="I835" s="76"/>
      <c r="J835" s="76"/>
      <c r="K835" s="76"/>
      <c r="L835" s="76"/>
      <c r="M835" s="76"/>
      <c r="N835" s="76"/>
      <c r="O835" s="76"/>
      <c r="P835" s="76"/>
      <c r="Q835" s="76"/>
      <c r="R835" s="76"/>
      <c r="S835" s="76"/>
      <c r="T835" s="76"/>
      <c r="U835" s="76"/>
      <c r="V835" s="76"/>
      <c r="W835" s="76"/>
      <c r="X835" s="76"/>
      <c r="Y835" s="76"/>
      <c r="Z835" s="76"/>
      <c r="AA835" s="76"/>
      <c r="AB835" s="76"/>
      <c r="AC835" s="76"/>
    </row>
    <row r="836" spans="1:29">
      <c r="A836" s="76"/>
      <c r="B836" s="76"/>
      <c r="C836" s="76"/>
      <c r="D836" s="76"/>
      <c r="E836" s="76"/>
      <c r="F836" s="76"/>
      <c r="G836" s="76"/>
      <c r="H836" s="76"/>
      <c r="I836" s="76"/>
      <c r="J836" s="76"/>
      <c r="K836" s="76"/>
      <c r="L836" s="76"/>
      <c r="M836" s="76"/>
      <c r="N836" s="76"/>
      <c r="O836" s="76"/>
      <c r="P836" s="76"/>
      <c r="Q836" s="76"/>
      <c r="R836" s="76"/>
      <c r="S836" s="76"/>
      <c r="T836" s="76"/>
      <c r="U836" s="76"/>
      <c r="V836" s="76"/>
      <c r="W836" s="76"/>
      <c r="X836" s="76"/>
      <c r="Y836" s="76"/>
      <c r="Z836" s="76"/>
      <c r="AA836" s="76"/>
      <c r="AB836" s="76"/>
      <c r="AC836" s="76"/>
    </row>
    <row r="837" spans="1:29">
      <c r="A837" s="76"/>
      <c r="B837" s="76"/>
      <c r="C837" s="76"/>
      <c r="D837" s="76"/>
      <c r="E837" s="76"/>
      <c r="F837" s="76"/>
      <c r="G837" s="76"/>
      <c r="H837" s="76"/>
      <c r="I837" s="76"/>
      <c r="J837" s="76"/>
      <c r="K837" s="76"/>
      <c r="L837" s="76"/>
      <c r="M837" s="76"/>
      <c r="N837" s="76"/>
      <c r="O837" s="76"/>
      <c r="P837" s="76"/>
      <c r="Q837" s="76"/>
      <c r="R837" s="76"/>
      <c r="S837" s="76"/>
      <c r="T837" s="76"/>
      <c r="U837" s="76"/>
      <c r="V837" s="76"/>
      <c r="W837" s="76"/>
      <c r="X837" s="76"/>
      <c r="Y837" s="76"/>
      <c r="Z837" s="76"/>
      <c r="AA837" s="76"/>
      <c r="AB837" s="76"/>
      <c r="AC837" s="76"/>
    </row>
    <row r="838" spans="1:29">
      <c r="A838" s="76"/>
      <c r="B838" s="76"/>
      <c r="C838" s="76"/>
      <c r="D838" s="76"/>
      <c r="E838" s="76"/>
      <c r="F838" s="76"/>
      <c r="G838" s="76"/>
      <c r="H838" s="76"/>
      <c r="I838" s="76"/>
      <c r="J838" s="76"/>
      <c r="K838" s="76"/>
      <c r="L838" s="76"/>
      <c r="M838" s="76"/>
      <c r="N838" s="76"/>
      <c r="O838" s="76"/>
      <c r="P838" s="76"/>
      <c r="Q838" s="76"/>
      <c r="R838" s="76"/>
      <c r="S838" s="76"/>
      <c r="T838" s="76"/>
      <c r="U838" s="76"/>
      <c r="V838" s="76"/>
      <c r="W838" s="76"/>
      <c r="X838" s="76"/>
      <c r="Y838" s="76"/>
      <c r="Z838" s="76"/>
      <c r="AA838" s="76"/>
      <c r="AB838" s="76"/>
      <c r="AC838" s="76"/>
    </row>
    <row r="839" spans="1:29">
      <c r="A839" s="76"/>
      <c r="B839" s="76"/>
      <c r="C839" s="76"/>
      <c r="D839" s="76"/>
      <c r="E839" s="76"/>
      <c r="F839" s="76"/>
      <c r="G839" s="76"/>
      <c r="H839" s="76"/>
      <c r="I839" s="76"/>
      <c r="J839" s="76"/>
      <c r="K839" s="76"/>
      <c r="L839" s="76"/>
      <c r="M839" s="76"/>
      <c r="N839" s="76"/>
      <c r="O839" s="76"/>
      <c r="P839" s="76"/>
      <c r="Q839" s="76"/>
      <c r="R839" s="76"/>
      <c r="S839" s="76"/>
      <c r="T839" s="76"/>
      <c r="U839" s="76"/>
      <c r="V839" s="76"/>
      <c r="W839" s="76"/>
      <c r="X839" s="76"/>
      <c r="Y839" s="76"/>
      <c r="Z839" s="76"/>
      <c r="AA839" s="76"/>
      <c r="AB839" s="76"/>
      <c r="AC839" s="76"/>
    </row>
    <row r="840" spans="1:29">
      <c r="A840" s="76"/>
      <c r="B840" s="76"/>
      <c r="C840" s="76"/>
      <c r="D840" s="76"/>
      <c r="E840" s="76"/>
      <c r="F840" s="76"/>
      <c r="G840" s="76"/>
      <c r="H840" s="76"/>
      <c r="I840" s="76"/>
      <c r="J840" s="76"/>
      <c r="K840" s="76"/>
      <c r="L840" s="76"/>
      <c r="M840" s="76"/>
      <c r="N840" s="76"/>
      <c r="O840" s="76"/>
      <c r="P840" s="76"/>
      <c r="Q840" s="76"/>
      <c r="R840" s="76"/>
      <c r="S840" s="76"/>
      <c r="T840" s="76"/>
      <c r="U840" s="76"/>
      <c r="V840" s="76"/>
      <c r="W840" s="76"/>
      <c r="X840" s="76"/>
      <c r="Y840" s="76"/>
      <c r="Z840" s="76"/>
      <c r="AA840" s="76"/>
      <c r="AB840" s="76"/>
      <c r="AC840" s="76"/>
    </row>
    <row r="841" spans="1:29">
      <c r="A841" s="76"/>
      <c r="B841" s="76"/>
      <c r="C841" s="76"/>
      <c r="D841" s="76"/>
      <c r="E841" s="76"/>
      <c r="F841" s="76"/>
      <c r="G841" s="76"/>
      <c r="H841" s="76"/>
      <c r="I841" s="76"/>
      <c r="J841" s="76"/>
      <c r="K841" s="76"/>
      <c r="L841" s="76"/>
      <c r="M841" s="76"/>
      <c r="N841" s="76"/>
      <c r="O841" s="76"/>
      <c r="P841" s="76"/>
      <c r="Q841" s="76"/>
      <c r="R841" s="76"/>
      <c r="S841" s="76"/>
      <c r="T841" s="76"/>
      <c r="U841" s="76"/>
      <c r="V841" s="76"/>
      <c r="W841" s="76"/>
      <c r="X841" s="76"/>
      <c r="Y841" s="76"/>
      <c r="Z841" s="76"/>
      <c r="AA841" s="76"/>
      <c r="AB841" s="76"/>
      <c r="AC841" s="76"/>
    </row>
    <row r="842" spans="1:29">
      <c r="A842" s="76"/>
      <c r="B842" s="76"/>
      <c r="C842" s="76"/>
      <c r="D842" s="76"/>
      <c r="E842" s="76"/>
      <c r="F842" s="76"/>
      <c r="G842" s="76"/>
      <c r="H842" s="76"/>
      <c r="I842" s="76"/>
      <c r="J842" s="76"/>
      <c r="K842" s="76"/>
      <c r="L842" s="76"/>
      <c r="M842" s="76"/>
      <c r="N842" s="76"/>
      <c r="O842" s="76"/>
      <c r="P842" s="76"/>
      <c r="Q842" s="76"/>
      <c r="R842" s="76"/>
      <c r="S842" s="76"/>
      <c r="T842" s="76"/>
      <c r="U842" s="76"/>
      <c r="V842" s="76"/>
      <c r="W842" s="76"/>
      <c r="X842" s="76"/>
      <c r="Y842" s="76"/>
      <c r="Z842" s="76"/>
      <c r="AA842" s="76"/>
      <c r="AB842" s="76"/>
      <c r="AC842" s="76"/>
    </row>
    <row r="843" spans="1:29">
      <c r="A843" s="76"/>
      <c r="B843" s="76"/>
      <c r="C843" s="76"/>
      <c r="D843" s="76"/>
      <c r="E843" s="76"/>
      <c r="F843" s="76"/>
      <c r="G843" s="76"/>
      <c r="H843" s="76"/>
      <c r="I843" s="76"/>
      <c r="J843" s="76"/>
      <c r="K843" s="76"/>
      <c r="L843" s="76"/>
      <c r="M843" s="76"/>
      <c r="N843" s="76"/>
      <c r="O843" s="76"/>
      <c r="P843" s="76"/>
      <c r="Q843" s="76"/>
      <c r="R843" s="76"/>
      <c r="S843" s="76"/>
      <c r="T843" s="76"/>
      <c r="U843" s="76"/>
      <c r="V843" s="76"/>
      <c r="W843" s="76"/>
      <c r="X843" s="76"/>
      <c r="Y843" s="76"/>
      <c r="Z843" s="76"/>
      <c r="AA843" s="76"/>
      <c r="AB843" s="76"/>
      <c r="AC843" s="76"/>
    </row>
    <row r="844" spans="1:29">
      <c r="A844" s="76"/>
      <c r="B844" s="76"/>
      <c r="C844" s="76"/>
      <c r="D844" s="76"/>
      <c r="E844" s="76"/>
      <c r="F844" s="76"/>
      <c r="G844" s="76"/>
      <c r="H844" s="76"/>
      <c r="I844" s="76"/>
      <c r="J844" s="76"/>
      <c r="K844" s="76"/>
      <c r="L844" s="76"/>
      <c r="M844" s="76"/>
      <c r="N844" s="76"/>
      <c r="O844" s="76"/>
      <c r="P844" s="76"/>
      <c r="Q844" s="76"/>
      <c r="R844" s="76"/>
      <c r="S844" s="76"/>
      <c r="T844" s="76"/>
      <c r="U844" s="76"/>
      <c r="V844" s="76"/>
      <c r="W844" s="76"/>
      <c r="X844" s="76"/>
      <c r="Y844" s="76"/>
      <c r="Z844" s="76"/>
      <c r="AA844" s="76"/>
      <c r="AB844" s="76"/>
      <c r="AC844" s="76"/>
    </row>
    <row r="845" spans="1:29">
      <c r="A845" s="76"/>
      <c r="B845" s="76"/>
      <c r="C845" s="76"/>
      <c r="D845" s="76"/>
      <c r="E845" s="76"/>
      <c r="F845" s="76"/>
      <c r="G845" s="76"/>
      <c r="H845" s="76"/>
      <c r="I845" s="76"/>
      <c r="J845" s="76"/>
      <c r="K845" s="76"/>
      <c r="L845" s="76"/>
      <c r="M845" s="76"/>
      <c r="N845" s="76"/>
      <c r="O845" s="76"/>
      <c r="P845" s="76"/>
      <c r="Q845" s="76"/>
      <c r="R845" s="76"/>
      <c r="S845" s="76"/>
      <c r="T845" s="76"/>
      <c r="U845" s="76"/>
      <c r="V845" s="76"/>
      <c r="W845" s="76"/>
      <c r="X845" s="76"/>
      <c r="Y845" s="76"/>
      <c r="Z845" s="76"/>
      <c r="AA845" s="76"/>
      <c r="AB845" s="76"/>
      <c r="AC845" s="76"/>
    </row>
    <row r="846" spans="1:29">
      <c r="A846" s="76"/>
      <c r="B846" s="76"/>
      <c r="C846" s="76"/>
      <c r="D846" s="76"/>
      <c r="E846" s="76"/>
      <c r="F846" s="76"/>
      <c r="G846" s="76"/>
      <c r="H846" s="76"/>
      <c r="I846" s="76"/>
      <c r="J846" s="76"/>
      <c r="K846" s="76"/>
      <c r="L846" s="76"/>
      <c r="M846" s="76"/>
      <c r="N846" s="76"/>
      <c r="O846" s="76"/>
      <c r="P846" s="76"/>
      <c r="Q846" s="76"/>
      <c r="R846" s="76"/>
      <c r="S846" s="76"/>
      <c r="T846" s="76"/>
      <c r="U846" s="76"/>
      <c r="V846" s="76"/>
      <c r="W846" s="76"/>
      <c r="X846" s="76"/>
      <c r="Y846" s="76"/>
      <c r="Z846" s="76"/>
      <c r="AA846" s="76"/>
      <c r="AB846" s="76"/>
      <c r="AC846" s="76"/>
    </row>
    <row r="847" spans="1:29">
      <c r="A847" s="76"/>
      <c r="B847" s="76"/>
      <c r="C847" s="76"/>
      <c r="D847" s="76"/>
      <c r="E847" s="76"/>
      <c r="F847" s="76"/>
      <c r="G847" s="76"/>
      <c r="H847" s="76"/>
      <c r="I847" s="76"/>
      <c r="J847" s="76"/>
      <c r="K847" s="76"/>
      <c r="L847" s="76"/>
      <c r="M847" s="76"/>
      <c r="N847" s="76"/>
      <c r="O847" s="76"/>
      <c r="P847" s="76"/>
      <c r="Q847" s="76"/>
      <c r="R847" s="76"/>
      <c r="S847" s="76"/>
      <c r="T847" s="76"/>
      <c r="U847" s="76"/>
      <c r="V847" s="76"/>
      <c r="W847" s="76"/>
      <c r="X847" s="76"/>
      <c r="Y847" s="76"/>
      <c r="Z847" s="76"/>
      <c r="AA847" s="76"/>
      <c r="AB847" s="76"/>
      <c r="AC847" s="76"/>
    </row>
    <row r="848" spans="1:29">
      <c r="A848" s="76"/>
      <c r="B848" s="76"/>
      <c r="C848" s="76"/>
      <c r="D848" s="76"/>
      <c r="E848" s="76"/>
      <c r="F848" s="76"/>
      <c r="G848" s="76"/>
      <c r="H848" s="76"/>
      <c r="I848" s="76"/>
      <c r="J848" s="76"/>
      <c r="K848" s="76"/>
      <c r="L848" s="76"/>
      <c r="M848" s="76"/>
      <c r="N848" s="76"/>
      <c r="O848" s="76"/>
      <c r="P848" s="76"/>
      <c r="Q848" s="76"/>
      <c r="R848" s="76"/>
      <c r="S848" s="76"/>
      <c r="T848" s="76"/>
      <c r="U848" s="76"/>
      <c r="V848" s="76"/>
      <c r="W848" s="76"/>
      <c r="X848" s="76"/>
      <c r="Y848" s="76"/>
      <c r="Z848" s="76"/>
      <c r="AA848" s="76"/>
      <c r="AB848" s="76"/>
      <c r="AC848" s="76"/>
    </row>
    <row r="849" spans="1:29">
      <c r="A849" s="76"/>
      <c r="B849" s="76"/>
      <c r="C849" s="76"/>
      <c r="D849" s="76"/>
      <c r="E849" s="76"/>
      <c r="F849" s="76"/>
      <c r="G849" s="76"/>
      <c r="H849" s="76"/>
      <c r="I849" s="76"/>
      <c r="J849" s="76"/>
      <c r="K849" s="76"/>
      <c r="L849" s="76"/>
      <c r="M849" s="76"/>
      <c r="N849" s="76"/>
      <c r="O849" s="76"/>
      <c r="P849" s="76"/>
      <c r="Q849" s="76"/>
      <c r="R849" s="76"/>
      <c r="S849" s="76"/>
      <c r="T849" s="76"/>
      <c r="U849" s="76"/>
      <c r="V849" s="76"/>
      <c r="W849" s="76"/>
      <c r="X849" s="76"/>
      <c r="Y849" s="76"/>
      <c r="Z849" s="76"/>
      <c r="AA849" s="76"/>
      <c r="AB849" s="76"/>
      <c r="AC849" s="76"/>
    </row>
    <row r="850" spans="1:29">
      <c r="A850" s="76"/>
      <c r="B850" s="76"/>
      <c r="C850" s="76"/>
      <c r="D850" s="76"/>
      <c r="E850" s="76"/>
      <c r="F850" s="76"/>
      <c r="G850" s="76"/>
      <c r="H850" s="76"/>
      <c r="I850" s="76"/>
      <c r="J850" s="76"/>
      <c r="K850" s="76"/>
      <c r="L850" s="76"/>
      <c r="M850" s="76"/>
      <c r="N850" s="76"/>
      <c r="O850" s="76"/>
      <c r="P850" s="76"/>
      <c r="Q850" s="76"/>
      <c r="R850" s="76"/>
      <c r="S850" s="76"/>
      <c r="T850" s="76"/>
      <c r="U850" s="76"/>
      <c r="V850" s="76"/>
      <c r="W850" s="76"/>
      <c r="X850" s="76"/>
      <c r="Y850" s="76"/>
      <c r="Z850" s="76"/>
      <c r="AA850" s="76"/>
      <c r="AB850" s="76"/>
      <c r="AC850" s="76"/>
    </row>
    <row r="851" spans="1:29">
      <c r="A851" s="76"/>
      <c r="B851" s="76"/>
      <c r="C851" s="76"/>
      <c r="D851" s="76"/>
      <c r="E851" s="76"/>
      <c r="F851" s="76"/>
      <c r="G851" s="76"/>
      <c r="H851" s="76"/>
      <c r="I851" s="76"/>
      <c r="J851" s="76"/>
      <c r="K851" s="76"/>
      <c r="L851" s="76"/>
      <c r="M851" s="76"/>
      <c r="N851" s="76"/>
      <c r="O851" s="76"/>
      <c r="P851" s="76"/>
      <c r="Q851" s="76"/>
      <c r="R851" s="76"/>
      <c r="S851" s="76"/>
      <c r="T851" s="76"/>
      <c r="U851" s="76"/>
      <c r="V851" s="76"/>
      <c r="W851" s="76"/>
      <c r="X851" s="76"/>
      <c r="Y851" s="76"/>
      <c r="Z851" s="76"/>
      <c r="AA851" s="76"/>
      <c r="AB851" s="76"/>
      <c r="AC851" s="76"/>
    </row>
    <row r="852" spans="1:29">
      <c r="A852" s="76"/>
      <c r="B852" s="76"/>
      <c r="C852" s="76"/>
      <c r="D852" s="76"/>
      <c r="E852" s="76"/>
      <c r="F852" s="76"/>
      <c r="G852" s="76"/>
      <c r="H852" s="76"/>
      <c r="I852" s="76"/>
      <c r="J852" s="76"/>
      <c r="K852" s="76"/>
      <c r="L852" s="76"/>
      <c r="M852" s="76"/>
      <c r="N852" s="76"/>
      <c r="O852" s="76"/>
      <c r="P852" s="76"/>
      <c r="Q852" s="76"/>
      <c r="R852" s="76"/>
      <c r="S852" s="76"/>
      <c r="T852" s="76"/>
      <c r="U852" s="76"/>
      <c r="V852" s="76"/>
      <c r="W852" s="76"/>
      <c r="X852" s="76"/>
      <c r="Y852" s="76"/>
      <c r="Z852" s="76"/>
      <c r="AA852" s="76"/>
      <c r="AB852" s="76"/>
      <c r="AC852" s="76"/>
    </row>
    <row r="853" spans="1:29">
      <c r="A853" s="76"/>
      <c r="B853" s="76"/>
      <c r="C853" s="76"/>
      <c r="D853" s="76"/>
      <c r="E853" s="76"/>
      <c r="F853" s="76"/>
      <c r="G853" s="76"/>
      <c r="H853" s="76"/>
      <c r="I853" s="76"/>
      <c r="J853" s="76"/>
      <c r="K853" s="76"/>
      <c r="L853" s="76"/>
      <c r="M853" s="76"/>
      <c r="N853" s="76"/>
      <c r="O853" s="76"/>
      <c r="P853" s="76"/>
      <c r="Q853" s="76"/>
      <c r="R853" s="76"/>
      <c r="S853" s="76"/>
      <c r="T853" s="76"/>
      <c r="U853" s="76"/>
      <c r="V853" s="76"/>
      <c r="W853" s="76"/>
      <c r="X853" s="76"/>
      <c r="Y853" s="76"/>
      <c r="Z853" s="76"/>
      <c r="AA853" s="76"/>
      <c r="AB853" s="76"/>
      <c r="AC853" s="76"/>
    </row>
    <row r="854" spans="1:29">
      <c r="A854" s="76"/>
      <c r="B854" s="76"/>
      <c r="C854" s="76"/>
      <c r="D854" s="76"/>
      <c r="E854" s="76"/>
      <c r="F854" s="76"/>
      <c r="G854" s="76"/>
      <c r="H854" s="76"/>
      <c r="I854" s="76"/>
      <c r="J854" s="76"/>
      <c r="K854" s="76"/>
      <c r="L854" s="76"/>
      <c r="M854" s="76"/>
      <c r="N854" s="76"/>
      <c r="O854" s="76"/>
      <c r="P854" s="76"/>
      <c r="Q854" s="76"/>
      <c r="R854" s="76"/>
      <c r="S854" s="76"/>
      <c r="T854" s="76"/>
      <c r="U854" s="76"/>
      <c r="V854" s="76"/>
      <c r="W854" s="76"/>
      <c r="X854" s="76"/>
      <c r="Y854" s="76"/>
      <c r="Z854" s="76"/>
      <c r="AA854" s="76"/>
      <c r="AB854" s="76"/>
      <c r="AC854" s="76"/>
    </row>
    <row r="855" spans="1:29">
      <c r="A855" s="76"/>
      <c r="B855" s="76"/>
      <c r="C855" s="76"/>
      <c r="D855" s="76"/>
      <c r="E855" s="76"/>
      <c r="F855" s="76"/>
      <c r="G855" s="76"/>
      <c r="H855" s="76"/>
      <c r="I855" s="76"/>
      <c r="J855" s="76"/>
      <c r="K855" s="76"/>
      <c r="L855" s="76"/>
      <c r="M855" s="76"/>
      <c r="N855" s="76"/>
      <c r="O855" s="76"/>
      <c r="P855" s="76"/>
      <c r="Q855" s="76"/>
      <c r="R855" s="76"/>
      <c r="S855" s="76"/>
      <c r="T855" s="76"/>
      <c r="U855" s="76"/>
      <c r="V855" s="76"/>
      <c r="W855" s="76"/>
      <c r="X855" s="76"/>
      <c r="Y855" s="76"/>
      <c r="Z855" s="76"/>
      <c r="AA855" s="76"/>
      <c r="AB855" s="76"/>
      <c r="AC855" s="76"/>
    </row>
    <row r="856" spans="1:29">
      <c r="A856" s="76"/>
      <c r="B856" s="76"/>
      <c r="C856" s="76"/>
      <c r="D856" s="76"/>
      <c r="E856" s="76"/>
      <c r="F856" s="76"/>
      <c r="G856" s="76"/>
      <c r="H856" s="76"/>
      <c r="I856" s="76"/>
      <c r="J856" s="76"/>
      <c r="K856" s="76"/>
      <c r="L856" s="76"/>
      <c r="M856" s="76"/>
      <c r="N856" s="76"/>
      <c r="O856" s="76"/>
      <c r="P856" s="76"/>
      <c r="Q856" s="76"/>
      <c r="R856" s="76"/>
      <c r="S856" s="76"/>
      <c r="T856" s="76"/>
      <c r="U856" s="76"/>
      <c r="V856" s="76"/>
      <c r="W856" s="76"/>
      <c r="X856" s="76"/>
      <c r="Y856" s="76"/>
      <c r="Z856" s="76"/>
      <c r="AA856" s="76"/>
      <c r="AB856" s="76"/>
      <c r="AC856" s="76"/>
    </row>
    <row r="857" spans="1:29">
      <c r="A857" s="76"/>
      <c r="B857" s="76"/>
      <c r="C857" s="76"/>
      <c r="D857" s="76"/>
      <c r="E857" s="76"/>
      <c r="F857" s="76"/>
      <c r="G857" s="76"/>
      <c r="H857" s="76"/>
      <c r="I857" s="76"/>
      <c r="J857" s="76"/>
      <c r="K857" s="76"/>
      <c r="L857" s="76"/>
      <c r="M857" s="76"/>
      <c r="N857" s="76"/>
      <c r="O857" s="76"/>
      <c r="P857" s="76"/>
      <c r="Q857" s="76"/>
      <c r="R857" s="76"/>
      <c r="S857" s="76"/>
      <c r="T857" s="76"/>
      <c r="U857" s="76"/>
      <c r="V857" s="76"/>
      <c r="W857" s="76"/>
      <c r="X857" s="76"/>
      <c r="Y857" s="76"/>
      <c r="Z857" s="76"/>
      <c r="AA857" s="76"/>
      <c r="AB857" s="76"/>
      <c r="AC857" s="76"/>
    </row>
    <row r="858" spans="1:29">
      <c r="A858" s="76"/>
      <c r="B858" s="76"/>
      <c r="C858" s="76"/>
      <c r="D858" s="76"/>
      <c r="E858" s="76"/>
      <c r="F858" s="76"/>
      <c r="G858" s="76"/>
      <c r="H858" s="76"/>
      <c r="I858" s="76"/>
      <c r="J858" s="76"/>
      <c r="K858" s="76"/>
      <c r="L858" s="76"/>
      <c r="M858" s="76"/>
      <c r="N858" s="76"/>
      <c r="O858" s="76"/>
      <c r="P858" s="76"/>
      <c r="Q858" s="76"/>
      <c r="R858" s="76"/>
      <c r="S858" s="76"/>
      <c r="T858" s="76"/>
      <c r="U858" s="76"/>
      <c r="V858" s="76"/>
      <c r="W858" s="76"/>
      <c r="X858" s="76"/>
      <c r="Y858" s="76"/>
      <c r="Z858" s="76"/>
      <c r="AA858" s="76"/>
      <c r="AB858" s="76"/>
      <c r="AC858" s="76"/>
    </row>
    <row r="859" spans="1:29">
      <c r="A859" s="76"/>
      <c r="B859" s="76"/>
      <c r="C859" s="76"/>
      <c r="D859" s="76"/>
      <c r="E859" s="76"/>
      <c r="F859" s="76"/>
      <c r="G859" s="76"/>
      <c r="H859" s="76"/>
      <c r="I859" s="76"/>
      <c r="J859" s="76"/>
      <c r="K859" s="76"/>
      <c r="L859" s="76"/>
      <c r="M859" s="76"/>
      <c r="N859" s="76"/>
      <c r="O859" s="76"/>
      <c r="P859" s="76"/>
      <c r="Q859" s="76"/>
      <c r="R859" s="76"/>
      <c r="S859" s="76"/>
      <c r="T859" s="76"/>
      <c r="U859" s="76"/>
      <c r="V859" s="76"/>
      <c r="W859" s="76"/>
      <c r="X859" s="76"/>
      <c r="Y859" s="76"/>
      <c r="Z859" s="76"/>
      <c r="AA859" s="76"/>
      <c r="AB859" s="76"/>
      <c r="AC859" s="76"/>
    </row>
    <row r="860" spans="1:29">
      <c r="A860" s="76"/>
      <c r="B860" s="76"/>
      <c r="C860" s="76"/>
      <c r="D860" s="76"/>
      <c r="E860" s="76"/>
      <c r="F860" s="76"/>
      <c r="G860" s="76"/>
      <c r="H860" s="76"/>
      <c r="I860" s="76"/>
      <c r="J860" s="76"/>
      <c r="K860" s="76"/>
      <c r="L860" s="76"/>
      <c r="M860" s="76"/>
      <c r="N860" s="76"/>
      <c r="O860" s="76"/>
      <c r="P860" s="76"/>
      <c r="Q860" s="76"/>
      <c r="R860" s="76"/>
      <c r="S860" s="76"/>
      <c r="T860" s="76"/>
      <c r="U860" s="76"/>
      <c r="V860" s="76"/>
      <c r="W860" s="76"/>
      <c r="X860" s="76"/>
      <c r="Y860" s="76"/>
      <c r="Z860" s="76"/>
      <c r="AA860" s="76"/>
      <c r="AB860" s="76"/>
      <c r="AC860" s="76"/>
    </row>
    <row r="861" spans="1:29">
      <c r="A861" s="76"/>
      <c r="B861" s="76"/>
      <c r="C861" s="76"/>
      <c r="D861" s="76"/>
      <c r="E861" s="76"/>
      <c r="F861" s="76"/>
      <c r="G861" s="76"/>
      <c r="H861" s="76"/>
      <c r="I861" s="76"/>
      <c r="J861" s="76"/>
      <c r="K861" s="76"/>
      <c r="L861" s="76"/>
      <c r="M861" s="76"/>
      <c r="N861" s="76"/>
      <c r="O861" s="76"/>
      <c r="P861" s="76"/>
      <c r="Q861" s="76"/>
      <c r="R861" s="76"/>
      <c r="S861" s="76"/>
      <c r="T861" s="76"/>
      <c r="U861" s="76"/>
      <c r="V861" s="76"/>
      <c r="W861" s="76"/>
      <c r="X861" s="76"/>
      <c r="Y861" s="76"/>
      <c r="Z861" s="76"/>
      <c r="AA861" s="76"/>
      <c r="AB861" s="76"/>
      <c r="AC861" s="76"/>
    </row>
    <row r="862" spans="1:29">
      <c r="A862" s="76"/>
      <c r="B862" s="76"/>
      <c r="C862" s="76"/>
      <c r="D862" s="76"/>
      <c r="E862" s="76"/>
      <c r="F862" s="76"/>
      <c r="G862" s="76"/>
      <c r="H862" s="76"/>
      <c r="I862" s="76"/>
      <c r="J862" s="76"/>
      <c r="K862" s="76"/>
      <c r="L862" s="76"/>
      <c r="M862" s="76"/>
      <c r="N862" s="76"/>
      <c r="O862" s="76"/>
      <c r="P862" s="76"/>
      <c r="Q862" s="76"/>
      <c r="R862" s="76"/>
      <c r="S862" s="76"/>
      <c r="T862" s="76"/>
      <c r="U862" s="76"/>
      <c r="V862" s="76"/>
      <c r="W862" s="76"/>
      <c r="X862" s="76"/>
      <c r="Y862" s="76"/>
      <c r="Z862" s="76"/>
      <c r="AA862" s="76"/>
      <c r="AB862" s="76"/>
      <c r="AC862" s="76"/>
    </row>
    <row r="863" spans="1:29">
      <c r="A863" s="76"/>
      <c r="B863" s="76"/>
      <c r="C863" s="76"/>
      <c r="D863" s="76"/>
      <c r="E863" s="76"/>
      <c r="F863" s="76"/>
      <c r="G863" s="76"/>
      <c r="H863" s="76"/>
      <c r="I863" s="76"/>
      <c r="J863" s="76"/>
      <c r="K863" s="76"/>
      <c r="L863" s="76"/>
      <c r="M863" s="76"/>
      <c r="N863" s="76"/>
      <c r="O863" s="76"/>
      <c r="P863" s="76"/>
      <c r="Q863" s="76"/>
      <c r="R863" s="76"/>
      <c r="S863" s="76"/>
      <c r="T863" s="76"/>
      <c r="U863" s="76"/>
      <c r="V863" s="76"/>
      <c r="W863" s="76"/>
      <c r="X863" s="76"/>
      <c r="Y863" s="76"/>
      <c r="Z863" s="76"/>
      <c r="AA863" s="76"/>
      <c r="AB863" s="76"/>
      <c r="AC863" s="76"/>
    </row>
    <row r="864" spans="1:29">
      <c r="A864" s="76"/>
      <c r="B864" s="76"/>
      <c r="C864" s="76"/>
      <c r="D864" s="76"/>
      <c r="E864" s="76"/>
      <c r="F864" s="76"/>
      <c r="G864" s="76"/>
      <c r="H864" s="76"/>
      <c r="I864" s="76"/>
      <c r="J864" s="76"/>
      <c r="K864" s="76"/>
      <c r="L864" s="76"/>
      <c r="M864" s="76"/>
      <c r="N864" s="76"/>
      <c r="O864" s="76"/>
      <c r="P864" s="76"/>
      <c r="Q864" s="76"/>
      <c r="R864" s="76"/>
      <c r="S864" s="76"/>
      <c r="T864" s="76"/>
      <c r="U864" s="76"/>
      <c r="V864" s="76"/>
      <c r="W864" s="76"/>
      <c r="X864" s="76"/>
      <c r="Y864" s="76"/>
      <c r="Z864" s="76"/>
      <c r="AA864" s="76"/>
      <c r="AB864" s="76"/>
      <c r="AC864" s="76"/>
    </row>
    <row r="865" spans="1:29">
      <c r="A865" s="76"/>
      <c r="B865" s="76"/>
      <c r="C865" s="76"/>
      <c r="D865" s="76"/>
      <c r="E865" s="76"/>
      <c r="F865" s="76"/>
      <c r="G865" s="76"/>
      <c r="H865" s="76"/>
      <c r="I865" s="76"/>
      <c r="J865" s="76"/>
      <c r="K865" s="76"/>
      <c r="L865" s="76"/>
      <c r="M865" s="76"/>
      <c r="N865" s="76"/>
      <c r="O865" s="76"/>
      <c r="P865" s="76"/>
      <c r="Q865" s="76"/>
      <c r="R865" s="76"/>
      <c r="S865" s="76"/>
      <c r="T865" s="76"/>
      <c r="U865" s="76"/>
      <c r="V865" s="76"/>
      <c r="W865" s="76"/>
      <c r="X865" s="76"/>
      <c r="Y865" s="76"/>
      <c r="Z865" s="76"/>
      <c r="AA865" s="76"/>
      <c r="AB865" s="76"/>
      <c r="AC865" s="76"/>
    </row>
    <row r="866" spans="1:29">
      <c r="A866" s="76"/>
      <c r="B866" s="76"/>
      <c r="C866" s="76"/>
      <c r="D866" s="76"/>
      <c r="E866" s="76"/>
      <c r="F866" s="76"/>
      <c r="G866" s="76"/>
      <c r="H866" s="76"/>
      <c r="I866" s="76"/>
      <c r="J866" s="76"/>
      <c r="K866" s="76"/>
      <c r="L866" s="76"/>
      <c r="M866" s="76"/>
      <c r="N866" s="76"/>
      <c r="O866" s="76"/>
      <c r="P866" s="76"/>
      <c r="Q866" s="76"/>
      <c r="R866" s="76"/>
      <c r="S866" s="76"/>
      <c r="T866" s="76"/>
      <c r="U866" s="76"/>
      <c r="V866" s="76"/>
      <c r="W866" s="76"/>
      <c r="X866" s="76"/>
      <c r="Y866" s="76"/>
      <c r="Z866" s="76"/>
      <c r="AA866" s="76"/>
      <c r="AB866" s="76"/>
      <c r="AC866" s="76"/>
    </row>
    <row r="867" spans="1:29">
      <c r="A867" s="76"/>
      <c r="B867" s="76"/>
      <c r="C867" s="76"/>
      <c r="D867" s="76"/>
      <c r="E867" s="76"/>
      <c r="F867" s="76"/>
      <c r="G867" s="76"/>
      <c r="H867" s="76"/>
      <c r="I867" s="76"/>
      <c r="J867" s="76"/>
      <c r="K867" s="76"/>
      <c r="L867" s="76"/>
      <c r="M867" s="76"/>
      <c r="N867" s="76"/>
      <c r="O867" s="76"/>
      <c r="P867" s="76"/>
      <c r="Q867" s="76"/>
      <c r="R867" s="76"/>
      <c r="S867" s="76"/>
      <c r="T867" s="76"/>
      <c r="U867" s="76"/>
      <c r="V867" s="76"/>
      <c r="W867" s="76"/>
      <c r="X867" s="76"/>
      <c r="Y867" s="76"/>
      <c r="Z867" s="76"/>
      <c r="AA867" s="76"/>
      <c r="AB867" s="76"/>
      <c r="AC867" s="76"/>
    </row>
    <row r="868" spans="1:29">
      <c r="A868" s="76"/>
      <c r="B868" s="76"/>
      <c r="C868" s="76"/>
      <c r="D868" s="76"/>
      <c r="E868" s="76"/>
      <c r="F868" s="76"/>
      <c r="G868" s="76"/>
      <c r="H868" s="76"/>
      <c r="I868" s="76"/>
      <c r="J868" s="76"/>
      <c r="K868" s="76"/>
      <c r="L868" s="76"/>
      <c r="M868" s="76"/>
      <c r="N868" s="76"/>
      <c r="O868" s="76"/>
      <c r="P868" s="76"/>
      <c r="Q868" s="76"/>
      <c r="R868" s="76"/>
      <c r="S868" s="76"/>
      <c r="T868" s="76"/>
      <c r="U868" s="76"/>
      <c r="V868" s="76"/>
      <c r="W868" s="76"/>
      <c r="X868" s="76"/>
      <c r="Y868" s="76"/>
      <c r="Z868" s="76"/>
      <c r="AA868" s="76"/>
      <c r="AB868" s="76"/>
      <c r="AC868" s="76"/>
    </row>
    <row r="869" spans="1:29">
      <c r="A869" s="76"/>
      <c r="B869" s="76"/>
      <c r="C869" s="76"/>
      <c r="D869" s="76"/>
      <c r="E869" s="76"/>
      <c r="F869" s="76"/>
      <c r="G869" s="76"/>
      <c r="H869" s="76"/>
      <c r="I869" s="76"/>
      <c r="J869" s="76"/>
      <c r="K869" s="76"/>
      <c r="L869" s="76"/>
      <c r="M869" s="76"/>
      <c r="N869" s="76"/>
      <c r="O869" s="76"/>
      <c r="P869" s="76"/>
      <c r="Q869" s="76"/>
      <c r="R869" s="76"/>
      <c r="S869" s="76"/>
      <c r="T869" s="76"/>
      <c r="U869" s="76"/>
      <c r="V869" s="76"/>
      <c r="W869" s="76"/>
      <c r="X869" s="76"/>
      <c r="Y869" s="76"/>
      <c r="Z869" s="76"/>
      <c r="AA869" s="76"/>
      <c r="AB869" s="76"/>
      <c r="AC869" s="76"/>
    </row>
    <row r="870" spans="1:29">
      <c r="A870" s="76"/>
      <c r="B870" s="76"/>
      <c r="C870" s="76"/>
      <c r="D870" s="76"/>
      <c r="E870" s="76"/>
      <c r="F870" s="76"/>
      <c r="G870" s="76"/>
      <c r="H870" s="76"/>
      <c r="I870" s="76"/>
      <c r="J870" s="76"/>
      <c r="K870" s="76"/>
      <c r="L870" s="76"/>
      <c r="M870" s="76"/>
      <c r="N870" s="76"/>
      <c r="O870" s="76"/>
      <c r="P870" s="76"/>
      <c r="Q870" s="76"/>
      <c r="R870" s="76"/>
      <c r="S870" s="76"/>
      <c r="T870" s="76"/>
      <c r="U870" s="76"/>
      <c r="V870" s="76"/>
      <c r="W870" s="76"/>
      <c r="X870" s="76"/>
      <c r="Y870" s="76"/>
      <c r="Z870" s="76"/>
      <c r="AA870" s="76"/>
      <c r="AB870" s="76"/>
      <c r="AC870" s="76"/>
    </row>
    <row r="871" spans="1:29">
      <c r="A871" s="76"/>
      <c r="B871" s="76"/>
      <c r="C871" s="76"/>
      <c r="D871" s="76"/>
      <c r="E871" s="76"/>
      <c r="F871" s="76"/>
      <c r="G871" s="76"/>
      <c r="H871" s="76"/>
      <c r="I871" s="76"/>
      <c r="J871" s="76"/>
      <c r="K871" s="76"/>
      <c r="L871" s="76"/>
      <c r="M871" s="76"/>
      <c r="N871" s="76"/>
      <c r="O871" s="76"/>
      <c r="P871" s="76"/>
      <c r="Q871" s="76"/>
      <c r="R871" s="76"/>
      <c r="S871" s="76"/>
      <c r="T871" s="76"/>
      <c r="U871" s="76"/>
      <c r="V871" s="76"/>
      <c r="W871" s="76"/>
      <c r="X871" s="76"/>
      <c r="Y871" s="76"/>
      <c r="Z871" s="76"/>
      <c r="AA871" s="76"/>
      <c r="AB871" s="76"/>
      <c r="AC871" s="76"/>
    </row>
    <row r="872" spans="1:29">
      <c r="A872" s="76"/>
      <c r="B872" s="76"/>
      <c r="C872" s="76"/>
      <c r="D872" s="76"/>
      <c r="E872" s="76"/>
      <c r="F872" s="76"/>
      <c r="G872" s="76"/>
      <c r="H872" s="76"/>
      <c r="I872" s="76"/>
      <c r="J872" s="76"/>
      <c r="K872" s="76"/>
      <c r="L872" s="76"/>
      <c r="M872" s="76"/>
      <c r="N872" s="76"/>
      <c r="O872" s="76"/>
      <c r="P872" s="76"/>
      <c r="Q872" s="76"/>
      <c r="R872" s="76"/>
      <c r="S872" s="76"/>
      <c r="T872" s="76"/>
      <c r="U872" s="76"/>
      <c r="V872" s="76"/>
      <c r="W872" s="76"/>
      <c r="X872" s="76"/>
      <c r="Y872" s="76"/>
      <c r="Z872" s="76"/>
      <c r="AA872" s="76"/>
      <c r="AB872" s="76"/>
      <c r="AC872" s="76"/>
    </row>
    <row r="873" spans="1:29">
      <c r="A873" s="76"/>
      <c r="B873" s="76"/>
      <c r="C873" s="76"/>
      <c r="D873" s="76"/>
      <c r="E873" s="76"/>
      <c r="F873" s="76"/>
      <c r="G873" s="76"/>
      <c r="H873" s="76"/>
      <c r="I873" s="76"/>
      <c r="J873" s="76"/>
      <c r="K873" s="76"/>
      <c r="L873" s="76"/>
      <c r="M873" s="76"/>
      <c r="N873" s="76"/>
      <c r="O873" s="76"/>
      <c r="P873" s="76"/>
      <c r="Q873" s="76"/>
      <c r="R873" s="76"/>
      <c r="S873" s="76"/>
      <c r="T873" s="76"/>
      <c r="U873" s="76"/>
      <c r="V873" s="76"/>
      <c r="W873" s="76"/>
      <c r="X873" s="76"/>
      <c r="Y873" s="76"/>
      <c r="Z873" s="76"/>
      <c r="AA873" s="76"/>
      <c r="AB873" s="76"/>
      <c r="AC873" s="76"/>
    </row>
    <row r="874" spans="1:29">
      <c r="A874" s="76"/>
      <c r="B874" s="76"/>
      <c r="C874" s="76"/>
      <c r="D874" s="76"/>
      <c r="E874" s="76"/>
      <c r="F874" s="76"/>
      <c r="G874" s="76"/>
      <c r="H874" s="76"/>
      <c r="I874" s="76"/>
      <c r="J874" s="76"/>
      <c r="K874" s="76"/>
      <c r="L874" s="76"/>
      <c r="M874" s="76"/>
      <c r="N874" s="76"/>
      <c r="O874" s="76"/>
      <c r="P874" s="76"/>
      <c r="Q874" s="76"/>
      <c r="R874" s="76"/>
      <c r="S874" s="76"/>
      <c r="T874" s="76"/>
      <c r="U874" s="76"/>
      <c r="V874" s="76"/>
      <c r="W874" s="76"/>
      <c r="X874" s="76"/>
      <c r="Y874" s="76"/>
      <c r="Z874" s="76"/>
      <c r="AA874" s="76"/>
      <c r="AB874" s="76"/>
      <c r="AC874" s="76"/>
    </row>
    <row r="875" spans="1:29">
      <c r="A875" s="76"/>
      <c r="B875" s="76"/>
      <c r="C875" s="76"/>
      <c r="D875" s="76"/>
      <c r="E875" s="76"/>
      <c r="F875" s="76"/>
      <c r="G875" s="76"/>
      <c r="H875" s="76"/>
      <c r="I875" s="76"/>
      <c r="J875" s="76"/>
      <c r="K875" s="76"/>
      <c r="L875" s="76"/>
      <c r="M875" s="76"/>
      <c r="N875" s="76"/>
      <c r="O875" s="76"/>
      <c r="P875" s="76"/>
      <c r="Q875" s="76"/>
      <c r="R875" s="76"/>
      <c r="S875" s="76"/>
      <c r="T875" s="76"/>
      <c r="U875" s="76"/>
      <c r="V875" s="76"/>
      <c r="W875" s="76"/>
      <c r="X875" s="76"/>
      <c r="Y875" s="76"/>
      <c r="Z875" s="76"/>
      <c r="AA875" s="76"/>
      <c r="AB875" s="76"/>
      <c r="AC875" s="76"/>
    </row>
    <row r="876" spans="1:29">
      <c r="A876" s="76"/>
      <c r="B876" s="76"/>
      <c r="C876" s="76"/>
      <c r="D876" s="76"/>
      <c r="E876" s="76"/>
      <c r="F876" s="76"/>
      <c r="G876" s="76"/>
      <c r="H876" s="76"/>
      <c r="I876" s="76"/>
      <c r="J876" s="76"/>
      <c r="K876" s="76"/>
      <c r="L876" s="76"/>
      <c r="M876" s="76"/>
      <c r="N876" s="76"/>
      <c r="O876" s="76"/>
      <c r="P876" s="76"/>
      <c r="Q876" s="76"/>
      <c r="R876" s="76"/>
      <c r="S876" s="76"/>
      <c r="T876" s="76"/>
      <c r="U876" s="76"/>
      <c r="V876" s="76"/>
      <c r="W876" s="76"/>
      <c r="X876" s="76"/>
      <c r="Y876" s="76"/>
      <c r="Z876" s="76"/>
      <c r="AA876" s="76"/>
      <c r="AB876" s="76"/>
      <c r="AC876" s="76"/>
    </row>
    <row r="877" spans="1:29">
      <c r="A877" s="76"/>
      <c r="B877" s="76"/>
      <c r="C877" s="76"/>
      <c r="D877" s="76"/>
      <c r="E877" s="76"/>
      <c r="F877" s="76"/>
      <c r="G877" s="76"/>
      <c r="H877" s="76"/>
      <c r="I877" s="76"/>
      <c r="J877" s="76"/>
      <c r="K877" s="76"/>
      <c r="L877" s="76"/>
      <c r="M877" s="76"/>
      <c r="N877" s="76"/>
      <c r="O877" s="76"/>
      <c r="P877" s="76"/>
      <c r="Q877" s="76"/>
      <c r="R877" s="76"/>
      <c r="S877" s="76"/>
      <c r="T877" s="76"/>
      <c r="U877" s="76"/>
      <c r="V877" s="76"/>
      <c r="W877" s="76"/>
      <c r="X877" s="76"/>
      <c r="Y877" s="76"/>
      <c r="Z877" s="76"/>
      <c r="AA877" s="76"/>
      <c r="AB877" s="76"/>
      <c r="AC877" s="76"/>
    </row>
    <row r="878" spans="1:29">
      <c r="A878" s="76"/>
      <c r="B878" s="76"/>
      <c r="C878" s="76"/>
      <c r="D878" s="76"/>
      <c r="E878" s="76"/>
      <c r="F878" s="76"/>
      <c r="G878" s="76"/>
      <c r="H878" s="76"/>
      <c r="I878" s="76"/>
      <c r="J878" s="76"/>
      <c r="K878" s="76"/>
      <c r="L878" s="76"/>
      <c r="M878" s="76"/>
      <c r="N878" s="76"/>
      <c r="O878" s="76"/>
      <c r="P878" s="76"/>
      <c r="Q878" s="76"/>
      <c r="R878" s="76"/>
      <c r="S878" s="76"/>
      <c r="T878" s="76"/>
      <c r="U878" s="76"/>
      <c r="V878" s="76"/>
      <c r="W878" s="76"/>
      <c r="X878" s="76"/>
      <c r="Y878" s="76"/>
      <c r="Z878" s="76"/>
      <c r="AA878" s="76"/>
      <c r="AB878" s="76"/>
      <c r="AC878" s="76"/>
    </row>
    <row r="879" spans="1:29">
      <c r="A879" s="76"/>
      <c r="B879" s="76"/>
      <c r="C879" s="76"/>
      <c r="D879" s="76"/>
      <c r="E879" s="76"/>
      <c r="F879" s="76"/>
      <c r="G879" s="76"/>
      <c r="H879" s="76"/>
      <c r="I879" s="76"/>
      <c r="J879" s="76"/>
      <c r="K879" s="76"/>
      <c r="L879" s="76"/>
      <c r="M879" s="76"/>
      <c r="N879" s="76"/>
      <c r="O879" s="76"/>
      <c r="P879" s="76"/>
      <c r="Q879" s="76"/>
      <c r="R879" s="76"/>
      <c r="S879" s="76"/>
      <c r="T879" s="76"/>
      <c r="U879" s="76"/>
      <c r="V879" s="76"/>
      <c r="W879" s="76"/>
      <c r="X879" s="76"/>
      <c r="Y879" s="76"/>
      <c r="Z879" s="76"/>
      <c r="AA879" s="76"/>
      <c r="AB879" s="76"/>
      <c r="AC879" s="76"/>
    </row>
    <row r="880" spans="1:29">
      <c r="A880" s="76"/>
      <c r="B880" s="76"/>
      <c r="C880" s="76"/>
      <c r="D880" s="76"/>
      <c r="E880" s="76"/>
      <c r="F880" s="76"/>
      <c r="G880" s="76"/>
      <c r="H880" s="76"/>
      <c r="I880" s="76"/>
      <c r="J880" s="76"/>
      <c r="K880" s="76"/>
      <c r="L880" s="76"/>
      <c r="M880" s="76"/>
      <c r="N880" s="76"/>
      <c r="O880" s="76"/>
      <c r="P880" s="76"/>
      <c r="Q880" s="76"/>
      <c r="R880" s="76"/>
      <c r="S880" s="76"/>
      <c r="T880" s="76"/>
      <c r="U880" s="76"/>
      <c r="V880" s="76"/>
      <c r="W880" s="76"/>
      <c r="X880" s="76"/>
      <c r="Y880" s="76"/>
      <c r="Z880" s="76"/>
      <c r="AA880" s="76"/>
      <c r="AB880" s="76"/>
      <c r="AC880" s="76"/>
    </row>
    <row r="881" spans="1:29">
      <c r="A881" s="76"/>
      <c r="B881" s="76"/>
      <c r="C881" s="76"/>
      <c r="D881" s="76"/>
      <c r="E881" s="76"/>
      <c r="F881" s="76"/>
      <c r="G881" s="76"/>
      <c r="H881" s="76"/>
      <c r="I881" s="76"/>
      <c r="J881" s="76"/>
      <c r="K881" s="76"/>
      <c r="L881" s="76"/>
      <c r="M881" s="76"/>
      <c r="N881" s="76"/>
      <c r="O881" s="76"/>
      <c r="P881" s="76"/>
      <c r="Q881" s="76"/>
      <c r="R881" s="76"/>
      <c r="S881" s="76"/>
      <c r="T881" s="76"/>
      <c r="U881" s="76"/>
      <c r="V881" s="76"/>
      <c r="W881" s="76"/>
      <c r="X881" s="76"/>
      <c r="Y881" s="76"/>
      <c r="Z881" s="76"/>
      <c r="AA881" s="76"/>
      <c r="AB881" s="76"/>
      <c r="AC881" s="76"/>
    </row>
    <row r="882" spans="1:29">
      <c r="A882" s="76"/>
      <c r="B882" s="76"/>
      <c r="C882" s="76"/>
      <c r="D882" s="76"/>
      <c r="E882" s="76"/>
      <c r="F882" s="76"/>
      <c r="G882" s="76"/>
      <c r="H882" s="76"/>
      <c r="I882" s="76"/>
      <c r="J882" s="76"/>
      <c r="K882" s="76"/>
      <c r="L882" s="76"/>
      <c r="M882" s="76"/>
      <c r="N882" s="76"/>
      <c r="O882" s="76"/>
      <c r="P882" s="76"/>
      <c r="Q882" s="76"/>
      <c r="R882" s="76"/>
      <c r="S882" s="76"/>
      <c r="T882" s="76"/>
      <c r="U882" s="76"/>
      <c r="V882" s="76"/>
      <c r="W882" s="76"/>
      <c r="X882" s="76"/>
      <c r="Y882" s="76"/>
      <c r="Z882" s="76"/>
      <c r="AA882" s="76"/>
      <c r="AB882" s="76"/>
      <c r="AC882" s="76"/>
    </row>
    <row r="883" spans="1:29">
      <c r="A883" s="76"/>
      <c r="B883" s="76"/>
      <c r="C883" s="76"/>
      <c r="D883" s="76"/>
      <c r="E883" s="76"/>
      <c r="F883" s="76"/>
      <c r="G883" s="76"/>
      <c r="H883" s="76"/>
      <c r="I883" s="76"/>
      <c r="J883" s="76"/>
      <c r="K883" s="76"/>
      <c r="L883" s="76"/>
      <c r="M883" s="76"/>
      <c r="N883" s="76"/>
      <c r="O883" s="76"/>
      <c r="P883" s="76"/>
      <c r="Q883" s="76"/>
      <c r="R883" s="76"/>
      <c r="S883" s="76"/>
      <c r="T883" s="76"/>
      <c r="U883" s="76"/>
      <c r="V883" s="76"/>
      <c r="W883" s="76"/>
      <c r="X883" s="76"/>
      <c r="Y883" s="76"/>
      <c r="Z883" s="76"/>
      <c r="AA883" s="76"/>
      <c r="AB883" s="76"/>
      <c r="AC883" s="76"/>
    </row>
    <row r="884" spans="1:29">
      <c r="A884" s="76"/>
      <c r="B884" s="76"/>
      <c r="C884" s="76"/>
      <c r="D884" s="76"/>
      <c r="E884" s="76"/>
      <c r="F884" s="76"/>
      <c r="G884" s="76"/>
      <c r="H884" s="76"/>
      <c r="I884" s="76"/>
      <c r="J884" s="76"/>
      <c r="K884" s="76"/>
      <c r="L884" s="76"/>
      <c r="M884" s="76"/>
      <c r="N884" s="76"/>
      <c r="O884" s="76"/>
      <c r="P884" s="76"/>
      <c r="Q884" s="76"/>
      <c r="R884" s="76"/>
      <c r="S884" s="76"/>
      <c r="T884" s="76"/>
      <c r="U884" s="76"/>
      <c r="V884" s="76"/>
      <c r="W884" s="76"/>
      <c r="X884" s="76"/>
      <c r="Y884" s="76"/>
      <c r="Z884" s="76"/>
      <c r="AA884" s="76"/>
      <c r="AB884" s="76"/>
      <c r="AC884" s="76"/>
    </row>
    <row r="885" spans="1:29">
      <c r="A885" s="76"/>
      <c r="B885" s="76"/>
      <c r="C885" s="76"/>
      <c r="D885" s="76"/>
      <c r="E885" s="76"/>
      <c r="F885" s="76"/>
      <c r="G885" s="76"/>
      <c r="H885" s="76"/>
      <c r="I885" s="76"/>
      <c r="J885" s="76"/>
      <c r="K885" s="76"/>
      <c r="L885" s="76"/>
      <c r="M885" s="76"/>
      <c r="N885" s="76"/>
      <c r="O885" s="76"/>
      <c r="P885" s="76"/>
      <c r="Q885" s="76"/>
      <c r="R885" s="76"/>
      <c r="S885" s="76"/>
      <c r="T885" s="76"/>
      <c r="U885" s="76"/>
      <c r="V885" s="76"/>
      <c r="W885" s="76"/>
      <c r="X885" s="76"/>
      <c r="Y885" s="76"/>
      <c r="Z885" s="76"/>
      <c r="AA885" s="76"/>
      <c r="AB885" s="76"/>
      <c r="AC885" s="76"/>
    </row>
    <row r="886" spans="1:29">
      <c r="A886" s="76"/>
      <c r="B886" s="76"/>
      <c r="C886" s="76"/>
      <c r="D886" s="76"/>
      <c r="E886" s="76"/>
      <c r="F886" s="76"/>
      <c r="G886" s="76"/>
      <c r="H886" s="76"/>
      <c r="I886" s="76"/>
      <c r="J886" s="76"/>
      <c r="K886" s="76"/>
      <c r="L886" s="76"/>
      <c r="M886" s="76"/>
      <c r="N886" s="76"/>
      <c r="O886" s="76"/>
      <c r="P886" s="76"/>
      <c r="Q886" s="76"/>
      <c r="R886" s="76"/>
      <c r="S886" s="76"/>
      <c r="T886" s="76"/>
      <c r="U886" s="76"/>
      <c r="V886" s="76"/>
      <c r="W886" s="76"/>
      <c r="X886" s="76"/>
      <c r="Y886" s="76"/>
      <c r="Z886" s="76"/>
      <c r="AA886" s="76"/>
      <c r="AB886" s="76"/>
      <c r="AC886" s="76"/>
    </row>
    <row r="887" spans="1:29">
      <c r="A887" s="76"/>
      <c r="B887" s="76"/>
      <c r="C887" s="76"/>
      <c r="D887" s="76"/>
      <c r="E887" s="76"/>
      <c r="F887" s="76"/>
      <c r="G887" s="76"/>
      <c r="H887" s="76"/>
      <c r="I887" s="76"/>
      <c r="J887" s="76"/>
      <c r="K887" s="76"/>
      <c r="L887" s="76"/>
      <c r="M887" s="76"/>
      <c r="N887" s="76"/>
      <c r="O887" s="76"/>
      <c r="P887" s="76"/>
      <c r="Q887" s="76"/>
      <c r="R887" s="76"/>
      <c r="S887" s="76"/>
      <c r="T887" s="76"/>
      <c r="U887" s="76"/>
      <c r="V887" s="76"/>
      <c r="W887" s="76"/>
      <c r="X887" s="76"/>
      <c r="Y887" s="76"/>
      <c r="Z887" s="76"/>
      <c r="AA887" s="76"/>
      <c r="AB887" s="76"/>
      <c r="AC887" s="76"/>
    </row>
    <row r="888" spans="1:29">
      <c r="A888" s="76"/>
      <c r="B888" s="76"/>
      <c r="C888" s="76"/>
      <c r="D888" s="76"/>
      <c r="E888" s="76"/>
      <c r="F888" s="76"/>
      <c r="G888" s="76"/>
      <c r="H888" s="76"/>
      <c r="I888" s="76"/>
      <c r="J888" s="76"/>
      <c r="K888" s="76"/>
      <c r="L888" s="76"/>
      <c r="M888" s="76"/>
      <c r="N888" s="76"/>
      <c r="O888" s="76"/>
      <c r="P888" s="76"/>
      <c r="Q888" s="76"/>
      <c r="R888" s="76"/>
      <c r="S888" s="76"/>
      <c r="T888" s="76"/>
      <c r="U888" s="76"/>
      <c r="V888" s="76"/>
      <c r="W888" s="76"/>
      <c r="X888" s="76"/>
      <c r="Y888" s="76"/>
      <c r="Z888" s="76"/>
      <c r="AA888" s="76"/>
      <c r="AB888" s="76"/>
      <c r="AC888" s="76"/>
    </row>
    <row r="889" spans="1:29">
      <c r="A889" s="76"/>
      <c r="B889" s="76"/>
      <c r="C889" s="76"/>
      <c r="D889" s="76"/>
      <c r="E889" s="76"/>
      <c r="F889" s="76"/>
      <c r="G889" s="76"/>
      <c r="H889" s="76"/>
      <c r="I889" s="76"/>
      <c r="J889" s="76"/>
      <c r="K889" s="76"/>
      <c r="L889" s="76"/>
      <c r="M889" s="76"/>
      <c r="N889" s="76"/>
      <c r="O889" s="76"/>
      <c r="P889" s="76"/>
      <c r="Q889" s="76"/>
      <c r="R889" s="76"/>
      <c r="S889" s="76"/>
      <c r="T889" s="76"/>
      <c r="U889" s="76"/>
      <c r="V889" s="76"/>
      <c r="W889" s="76"/>
      <c r="X889" s="76"/>
      <c r="Y889" s="76"/>
      <c r="Z889" s="76"/>
      <c r="AA889" s="76"/>
      <c r="AB889" s="76"/>
      <c r="AC889" s="76"/>
    </row>
    <row r="890" spans="1:29">
      <c r="A890" s="76"/>
      <c r="B890" s="76"/>
      <c r="C890" s="76"/>
      <c r="D890" s="76"/>
      <c r="E890" s="76"/>
      <c r="F890" s="76"/>
      <c r="G890" s="76"/>
      <c r="H890" s="76"/>
      <c r="I890" s="76"/>
      <c r="J890" s="76"/>
      <c r="K890" s="76"/>
      <c r="L890" s="76"/>
      <c r="M890" s="76"/>
      <c r="N890" s="76"/>
      <c r="O890" s="76"/>
      <c r="P890" s="76"/>
      <c r="Q890" s="76"/>
      <c r="R890" s="76"/>
      <c r="S890" s="76"/>
      <c r="T890" s="76"/>
      <c r="U890" s="76"/>
      <c r="V890" s="76"/>
      <c r="W890" s="76"/>
      <c r="X890" s="76"/>
      <c r="Y890" s="76"/>
      <c r="Z890" s="76"/>
      <c r="AA890" s="76"/>
      <c r="AB890" s="76"/>
      <c r="AC890" s="76"/>
    </row>
    <row r="891" spans="1:29">
      <c r="A891" s="76"/>
      <c r="B891" s="76"/>
      <c r="C891" s="76"/>
      <c r="D891" s="76"/>
      <c r="E891" s="76"/>
      <c r="F891" s="76"/>
      <c r="G891" s="76"/>
      <c r="H891" s="76"/>
      <c r="I891" s="76"/>
      <c r="J891" s="76"/>
      <c r="K891" s="76"/>
      <c r="L891" s="76"/>
      <c r="M891" s="76"/>
      <c r="N891" s="76"/>
      <c r="O891" s="76"/>
      <c r="P891" s="76"/>
      <c r="Q891" s="76"/>
      <c r="R891" s="76"/>
      <c r="S891" s="76"/>
      <c r="T891" s="76"/>
      <c r="U891" s="76"/>
      <c r="V891" s="76"/>
      <c r="W891" s="76"/>
      <c r="X891" s="76"/>
      <c r="Y891" s="76"/>
      <c r="Z891" s="76"/>
      <c r="AA891" s="76"/>
      <c r="AB891" s="76"/>
      <c r="AC891" s="76"/>
    </row>
    <row r="892" spans="1:29">
      <c r="A892" s="76"/>
      <c r="B892" s="76"/>
      <c r="C892" s="76"/>
      <c r="D892" s="76"/>
      <c r="E892" s="76"/>
      <c r="F892" s="76"/>
      <c r="G892" s="76"/>
      <c r="H892" s="76"/>
      <c r="I892" s="76"/>
      <c r="J892" s="76"/>
      <c r="K892" s="76"/>
      <c r="L892" s="76"/>
      <c r="M892" s="76"/>
      <c r="N892" s="76"/>
      <c r="O892" s="76"/>
      <c r="P892" s="76"/>
      <c r="Q892" s="76"/>
      <c r="R892" s="76"/>
      <c r="S892" s="76"/>
      <c r="T892" s="76"/>
      <c r="U892" s="76"/>
      <c r="V892" s="76"/>
      <c r="W892" s="76"/>
      <c r="X892" s="76"/>
      <c r="Y892" s="76"/>
      <c r="Z892" s="76"/>
      <c r="AA892" s="76"/>
      <c r="AB892" s="76"/>
      <c r="AC892" s="76"/>
    </row>
    <row r="893" spans="1:29">
      <c r="A893" s="76"/>
      <c r="B893" s="76"/>
      <c r="C893" s="76"/>
      <c r="D893" s="76"/>
      <c r="E893" s="76"/>
      <c r="F893" s="76"/>
      <c r="G893" s="76"/>
      <c r="H893" s="76"/>
      <c r="I893" s="76"/>
      <c r="J893" s="76"/>
      <c r="K893" s="76"/>
      <c r="L893" s="76"/>
      <c r="M893" s="76"/>
      <c r="N893" s="76"/>
      <c r="O893" s="76"/>
      <c r="P893" s="76"/>
      <c r="Q893" s="76"/>
      <c r="R893" s="76"/>
      <c r="S893" s="76"/>
      <c r="T893" s="76"/>
      <c r="U893" s="76"/>
      <c r="V893" s="76"/>
      <c r="W893" s="76"/>
      <c r="X893" s="76"/>
      <c r="Y893" s="76"/>
      <c r="Z893" s="76"/>
      <c r="AA893" s="76"/>
      <c r="AB893" s="76"/>
      <c r="AC893" s="76"/>
    </row>
    <row r="894" spans="1:29">
      <c r="A894" s="76"/>
      <c r="B894" s="76"/>
      <c r="C894" s="76"/>
      <c r="D894" s="76"/>
      <c r="E894" s="76"/>
      <c r="F894" s="76"/>
      <c r="G894" s="76"/>
      <c r="H894" s="76"/>
      <c r="I894" s="76"/>
      <c r="J894" s="76"/>
      <c r="K894" s="76"/>
      <c r="L894" s="76"/>
      <c r="M894" s="76"/>
      <c r="N894" s="76"/>
      <c r="O894" s="76"/>
      <c r="P894" s="76"/>
      <c r="Q894" s="76"/>
      <c r="R894" s="76"/>
      <c r="S894" s="76"/>
      <c r="T894" s="76"/>
      <c r="U894" s="76"/>
      <c r="V894" s="76"/>
      <c r="W894" s="76"/>
      <c r="X894" s="76"/>
      <c r="Y894" s="76"/>
      <c r="Z894" s="76"/>
      <c r="AA894" s="76"/>
      <c r="AB894" s="76"/>
      <c r="AC894" s="76"/>
    </row>
    <row r="895" spans="1:29">
      <c r="A895" s="76"/>
      <c r="B895" s="76"/>
      <c r="C895" s="76"/>
      <c r="D895" s="76"/>
      <c r="E895" s="76"/>
      <c r="F895" s="76"/>
      <c r="G895" s="76"/>
      <c r="H895" s="76"/>
      <c r="I895" s="76"/>
      <c r="J895" s="76"/>
      <c r="K895" s="76"/>
      <c r="L895" s="76"/>
      <c r="M895" s="76"/>
      <c r="N895" s="76"/>
      <c r="O895" s="76"/>
      <c r="P895" s="76"/>
      <c r="Q895" s="76"/>
      <c r="R895" s="76"/>
      <c r="S895" s="76"/>
      <c r="T895" s="76"/>
      <c r="U895" s="76"/>
      <c r="V895" s="76"/>
      <c r="W895" s="76"/>
      <c r="X895" s="76"/>
      <c r="Y895" s="76"/>
      <c r="Z895" s="76"/>
      <c r="AA895" s="76"/>
      <c r="AB895" s="76"/>
      <c r="AC895" s="76"/>
    </row>
    <row r="896" spans="1:29">
      <c r="A896" s="76"/>
      <c r="B896" s="76"/>
      <c r="C896" s="76"/>
      <c r="D896" s="76"/>
      <c r="E896" s="76"/>
      <c r="F896" s="76"/>
      <c r="G896" s="76"/>
      <c r="H896" s="76"/>
      <c r="I896" s="76"/>
      <c r="J896" s="76"/>
      <c r="K896" s="76"/>
      <c r="L896" s="76"/>
      <c r="M896" s="76"/>
      <c r="N896" s="76"/>
      <c r="O896" s="76"/>
      <c r="P896" s="76"/>
      <c r="Q896" s="76"/>
      <c r="R896" s="76"/>
      <c r="S896" s="76"/>
      <c r="T896" s="76"/>
      <c r="U896" s="76"/>
      <c r="V896" s="76"/>
      <c r="W896" s="76"/>
      <c r="X896" s="76"/>
      <c r="Y896" s="76"/>
      <c r="Z896" s="76"/>
      <c r="AA896" s="76"/>
      <c r="AB896" s="76"/>
      <c r="AC896" s="76"/>
    </row>
    <row r="897" spans="1:29">
      <c r="A897" s="76"/>
      <c r="B897" s="76"/>
      <c r="C897" s="76"/>
      <c r="D897" s="76"/>
      <c r="E897" s="76"/>
      <c r="F897" s="76"/>
      <c r="G897" s="76"/>
      <c r="H897" s="76"/>
      <c r="I897" s="76"/>
      <c r="J897" s="76"/>
      <c r="K897" s="76"/>
      <c r="L897" s="76"/>
      <c r="M897" s="76"/>
      <c r="N897" s="76"/>
      <c r="O897" s="76"/>
      <c r="P897" s="76"/>
      <c r="Q897" s="76"/>
      <c r="R897" s="76"/>
      <c r="S897" s="76"/>
      <c r="T897" s="76"/>
      <c r="U897" s="76"/>
      <c r="V897" s="76"/>
      <c r="W897" s="76"/>
      <c r="X897" s="76"/>
      <c r="Y897" s="76"/>
      <c r="Z897" s="76"/>
      <c r="AA897" s="76"/>
      <c r="AB897" s="76"/>
      <c r="AC897" s="76"/>
    </row>
    <row r="898" spans="1:29">
      <c r="A898" s="76"/>
      <c r="B898" s="76"/>
      <c r="C898" s="76"/>
      <c r="D898" s="76"/>
      <c r="E898" s="76"/>
      <c r="F898" s="76"/>
      <c r="G898" s="76"/>
      <c r="H898" s="76"/>
      <c r="I898" s="76"/>
      <c r="J898" s="76"/>
      <c r="K898" s="76"/>
      <c r="L898" s="76"/>
      <c r="M898" s="76"/>
      <c r="N898" s="76"/>
      <c r="O898" s="76"/>
      <c r="P898" s="76"/>
      <c r="Q898" s="76"/>
      <c r="R898" s="76"/>
      <c r="S898" s="76"/>
      <c r="T898" s="76"/>
      <c r="U898" s="76"/>
      <c r="V898" s="76"/>
      <c r="W898" s="76"/>
      <c r="X898" s="76"/>
      <c r="Y898" s="76"/>
      <c r="Z898" s="76"/>
      <c r="AA898" s="76"/>
      <c r="AB898" s="76"/>
      <c r="AC898" s="76"/>
    </row>
    <row r="899" spans="1:29">
      <c r="A899" s="76"/>
      <c r="B899" s="76"/>
      <c r="C899" s="76"/>
      <c r="D899" s="76"/>
      <c r="E899" s="76"/>
      <c r="F899" s="76"/>
      <c r="G899" s="76"/>
      <c r="H899" s="76"/>
      <c r="I899" s="76"/>
      <c r="J899" s="76"/>
      <c r="K899" s="76"/>
      <c r="L899" s="76"/>
      <c r="M899" s="76"/>
      <c r="N899" s="76"/>
      <c r="O899" s="76"/>
      <c r="P899" s="76"/>
      <c r="Q899" s="76"/>
      <c r="R899" s="76"/>
      <c r="S899" s="76"/>
      <c r="T899" s="76"/>
      <c r="U899" s="76"/>
      <c r="V899" s="76"/>
      <c r="W899" s="76"/>
      <c r="X899" s="76"/>
      <c r="Y899" s="76"/>
      <c r="Z899" s="76"/>
      <c r="AA899" s="76"/>
      <c r="AB899" s="76"/>
      <c r="AC899" s="76"/>
    </row>
    <row r="900" spans="1:29">
      <c r="A900" s="76"/>
      <c r="B900" s="76"/>
      <c r="C900" s="76"/>
      <c r="D900" s="76"/>
      <c r="E900" s="76"/>
      <c r="F900" s="76"/>
      <c r="G900" s="76"/>
      <c r="H900" s="76"/>
      <c r="I900" s="76"/>
      <c r="J900" s="76"/>
      <c r="K900" s="76"/>
      <c r="L900" s="76"/>
      <c r="M900" s="76"/>
      <c r="N900" s="76"/>
      <c r="O900" s="76"/>
      <c r="P900" s="76"/>
      <c r="Q900" s="76"/>
      <c r="R900" s="76"/>
      <c r="S900" s="76"/>
      <c r="T900" s="76"/>
      <c r="U900" s="76"/>
      <c r="V900" s="76"/>
      <c r="W900" s="76"/>
      <c r="X900" s="76"/>
      <c r="Y900" s="76"/>
      <c r="Z900" s="76"/>
      <c r="AA900" s="76"/>
      <c r="AB900" s="76"/>
      <c r="AC900" s="76"/>
    </row>
    <row r="901" spans="1:29">
      <c r="A901" s="76"/>
      <c r="B901" s="76"/>
      <c r="C901" s="76"/>
      <c r="D901" s="76"/>
      <c r="E901" s="76"/>
      <c r="F901" s="76"/>
      <c r="G901" s="76"/>
      <c r="H901" s="76"/>
      <c r="I901" s="76"/>
      <c r="J901" s="76"/>
      <c r="K901" s="76"/>
      <c r="L901" s="76"/>
      <c r="M901" s="76"/>
      <c r="N901" s="76"/>
      <c r="O901" s="76"/>
      <c r="P901" s="76"/>
      <c r="Q901" s="76"/>
      <c r="R901" s="76"/>
      <c r="S901" s="76"/>
      <c r="T901" s="76"/>
      <c r="U901" s="76"/>
      <c r="V901" s="76"/>
      <c r="W901" s="76"/>
      <c r="X901" s="76"/>
      <c r="Y901" s="76"/>
      <c r="Z901" s="76"/>
      <c r="AA901" s="76"/>
      <c r="AB901" s="76"/>
      <c r="AC901" s="76"/>
    </row>
    <row r="902" spans="1:29">
      <c r="A902" s="76"/>
      <c r="B902" s="76"/>
      <c r="C902" s="76"/>
      <c r="D902" s="76"/>
      <c r="E902" s="76"/>
      <c r="F902" s="76"/>
      <c r="G902" s="76"/>
      <c r="H902" s="76"/>
      <c r="I902" s="76"/>
      <c r="J902" s="76"/>
      <c r="K902" s="76"/>
      <c r="L902" s="76"/>
      <c r="M902" s="76"/>
      <c r="N902" s="76"/>
      <c r="O902" s="76"/>
      <c r="P902" s="76"/>
      <c r="Q902" s="76"/>
      <c r="R902" s="76"/>
      <c r="S902" s="76"/>
      <c r="T902" s="76"/>
      <c r="U902" s="76"/>
      <c r="V902" s="76"/>
      <c r="W902" s="76"/>
      <c r="X902" s="76"/>
      <c r="Y902" s="76"/>
      <c r="Z902" s="76"/>
      <c r="AA902" s="76"/>
      <c r="AB902" s="76"/>
      <c r="AC902" s="76"/>
    </row>
    <row r="903" spans="1:29">
      <c r="A903" s="76"/>
      <c r="B903" s="76"/>
      <c r="C903" s="76"/>
      <c r="D903" s="76"/>
      <c r="E903" s="76"/>
      <c r="F903" s="76"/>
      <c r="G903" s="76"/>
      <c r="H903" s="76"/>
      <c r="I903" s="76"/>
      <c r="J903" s="76"/>
      <c r="K903" s="76"/>
      <c r="L903" s="76"/>
      <c r="M903" s="76"/>
      <c r="N903" s="76"/>
      <c r="O903" s="76"/>
      <c r="P903" s="76"/>
      <c r="Q903" s="76"/>
      <c r="R903" s="76"/>
      <c r="S903" s="76"/>
      <c r="T903" s="76"/>
      <c r="U903" s="76"/>
      <c r="V903" s="76"/>
      <c r="W903" s="76"/>
      <c r="X903" s="76"/>
      <c r="Y903" s="76"/>
      <c r="Z903" s="76"/>
      <c r="AA903" s="76"/>
      <c r="AB903" s="76"/>
      <c r="AC903" s="76"/>
    </row>
    <row r="904" spans="1:29">
      <c r="A904" s="76"/>
      <c r="B904" s="76"/>
      <c r="C904" s="76"/>
      <c r="D904" s="76"/>
      <c r="E904" s="76"/>
      <c r="F904" s="76"/>
      <c r="G904" s="76"/>
      <c r="H904" s="76"/>
      <c r="I904" s="76"/>
      <c r="J904" s="76"/>
      <c r="K904" s="76"/>
      <c r="L904" s="76"/>
      <c r="M904" s="76"/>
      <c r="N904" s="76"/>
      <c r="O904" s="76"/>
      <c r="P904" s="76"/>
      <c r="Q904" s="76"/>
      <c r="R904" s="76"/>
      <c r="S904" s="76"/>
      <c r="T904" s="76"/>
      <c r="U904" s="76"/>
      <c r="V904" s="76"/>
      <c r="W904" s="76"/>
      <c r="X904" s="76"/>
      <c r="Y904" s="76"/>
      <c r="Z904" s="76"/>
      <c r="AA904" s="76"/>
      <c r="AB904" s="76"/>
      <c r="AC904" s="76"/>
    </row>
    <row r="905" spans="1:29">
      <c r="A905" s="76"/>
      <c r="B905" s="76"/>
      <c r="C905" s="76"/>
      <c r="D905" s="76"/>
      <c r="E905" s="76"/>
      <c r="F905" s="76"/>
      <c r="G905" s="76"/>
      <c r="H905" s="76"/>
      <c r="I905" s="76"/>
      <c r="J905" s="76"/>
      <c r="K905" s="76"/>
      <c r="L905" s="76"/>
      <c r="M905" s="76"/>
      <c r="N905" s="76"/>
      <c r="O905" s="76"/>
      <c r="P905" s="76"/>
      <c r="Q905" s="76"/>
      <c r="R905" s="76"/>
      <c r="S905" s="76"/>
      <c r="T905" s="76"/>
      <c r="U905" s="76"/>
      <c r="V905" s="76"/>
      <c r="W905" s="76"/>
      <c r="X905" s="76"/>
      <c r="Y905" s="76"/>
      <c r="Z905" s="76"/>
      <c r="AA905" s="76"/>
      <c r="AB905" s="76"/>
      <c r="AC905" s="76"/>
    </row>
    <row r="906" spans="1:29">
      <c r="A906" s="76"/>
      <c r="B906" s="76"/>
      <c r="C906" s="76"/>
      <c r="D906" s="76"/>
      <c r="E906" s="76"/>
      <c r="F906" s="76"/>
      <c r="G906" s="76"/>
      <c r="H906" s="76"/>
      <c r="I906" s="76"/>
      <c r="J906" s="76"/>
      <c r="K906" s="76"/>
      <c r="L906" s="76"/>
      <c r="M906" s="76"/>
      <c r="N906" s="76"/>
      <c r="O906" s="76"/>
      <c r="P906" s="76"/>
      <c r="Q906" s="76"/>
      <c r="R906" s="76"/>
      <c r="S906" s="76"/>
      <c r="T906" s="76"/>
      <c r="U906" s="76"/>
      <c r="V906" s="76"/>
      <c r="W906" s="76"/>
      <c r="X906" s="76"/>
      <c r="Y906" s="76"/>
      <c r="Z906" s="76"/>
      <c r="AA906" s="76"/>
      <c r="AB906" s="76"/>
      <c r="AC906" s="76"/>
    </row>
    <row r="907" spans="1:29">
      <c r="A907" s="76"/>
      <c r="B907" s="76"/>
      <c r="C907" s="76"/>
      <c r="D907" s="76"/>
      <c r="E907" s="76"/>
      <c r="F907" s="76"/>
      <c r="G907" s="76"/>
      <c r="H907" s="76"/>
      <c r="I907" s="76"/>
      <c r="J907" s="76"/>
      <c r="K907" s="76"/>
      <c r="L907" s="76"/>
      <c r="M907" s="76"/>
      <c r="N907" s="76"/>
      <c r="O907" s="76"/>
      <c r="P907" s="76"/>
      <c r="Q907" s="76"/>
      <c r="R907" s="76"/>
      <c r="S907" s="76"/>
      <c r="T907" s="76"/>
      <c r="U907" s="76"/>
      <c r="V907" s="76"/>
      <c r="W907" s="76"/>
      <c r="X907" s="76"/>
      <c r="Y907" s="76"/>
      <c r="Z907" s="76"/>
      <c r="AA907" s="76"/>
      <c r="AB907" s="76"/>
      <c r="AC907" s="76"/>
    </row>
    <row r="908" spans="1:29">
      <c r="A908" s="76"/>
      <c r="B908" s="76"/>
      <c r="C908" s="76"/>
      <c r="D908" s="76"/>
      <c r="E908" s="76"/>
      <c r="F908" s="76"/>
      <c r="G908" s="76"/>
      <c r="H908" s="76"/>
      <c r="I908" s="76"/>
      <c r="J908" s="76"/>
      <c r="K908" s="76"/>
      <c r="L908" s="76"/>
      <c r="M908" s="76"/>
      <c r="N908" s="76"/>
      <c r="O908" s="76"/>
      <c r="P908" s="76"/>
      <c r="Q908" s="76"/>
      <c r="R908" s="76"/>
      <c r="S908" s="76"/>
      <c r="T908" s="76"/>
      <c r="U908" s="76"/>
      <c r="V908" s="76"/>
      <c r="W908" s="76"/>
      <c r="X908" s="76"/>
      <c r="Y908" s="76"/>
      <c r="Z908" s="76"/>
      <c r="AA908" s="76"/>
      <c r="AB908" s="76"/>
      <c r="AC908" s="76"/>
    </row>
    <row r="909" spans="1:29">
      <c r="A909" s="76"/>
      <c r="B909" s="76"/>
      <c r="C909" s="76"/>
      <c r="D909" s="76"/>
      <c r="E909" s="76"/>
      <c r="F909" s="76"/>
      <c r="G909" s="76"/>
      <c r="H909" s="76"/>
      <c r="I909" s="76"/>
      <c r="J909" s="76"/>
      <c r="K909" s="76"/>
      <c r="L909" s="76"/>
      <c r="M909" s="76"/>
      <c r="N909" s="76"/>
      <c r="O909" s="76"/>
      <c r="P909" s="76"/>
      <c r="Q909" s="76"/>
      <c r="R909" s="76"/>
      <c r="S909" s="76"/>
      <c r="T909" s="76"/>
      <c r="U909" s="76"/>
      <c r="V909" s="76"/>
      <c r="W909" s="76"/>
      <c r="X909" s="76"/>
      <c r="Y909" s="76"/>
      <c r="Z909" s="76"/>
      <c r="AA909" s="76"/>
      <c r="AB909" s="76"/>
      <c r="AC909" s="76"/>
    </row>
    <row r="910" spans="1:29">
      <c r="A910" s="76"/>
      <c r="B910" s="76"/>
      <c r="C910" s="76"/>
      <c r="D910" s="76"/>
      <c r="E910" s="76"/>
      <c r="F910" s="76"/>
      <c r="G910" s="76"/>
      <c r="H910" s="76"/>
      <c r="I910" s="76"/>
      <c r="J910" s="76"/>
      <c r="K910" s="76"/>
      <c r="L910" s="76"/>
      <c r="M910" s="76"/>
      <c r="N910" s="76"/>
      <c r="O910" s="76"/>
      <c r="P910" s="76"/>
      <c r="Q910" s="76"/>
      <c r="R910" s="76"/>
      <c r="S910" s="76"/>
      <c r="T910" s="76"/>
      <c r="U910" s="76"/>
      <c r="V910" s="76"/>
      <c r="W910" s="76"/>
      <c r="X910" s="76"/>
      <c r="Y910" s="76"/>
      <c r="Z910" s="76"/>
      <c r="AA910" s="76"/>
      <c r="AB910" s="76"/>
      <c r="AC910" s="76"/>
    </row>
    <row r="911" spans="1:29">
      <c r="A911" s="76"/>
      <c r="B911" s="76"/>
      <c r="C911" s="76"/>
      <c r="D911" s="76"/>
      <c r="E911" s="76"/>
      <c r="F911" s="76"/>
      <c r="G911" s="76"/>
      <c r="H911" s="76"/>
      <c r="I911" s="76"/>
      <c r="J911" s="76"/>
      <c r="K911" s="76"/>
      <c r="L911" s="76"/>
      <c r="M911" s="76"/>
      <c r="N911" s="76"/>
      <c r="O911" s="76"/>
      <c r="P911" s="76"/>
      <c r="Q911" s="76"/>
      <c r="R911" s="76"/>
      <c r="S911" s="76"/>
      <c r="T911" s="76"/>
      <c r="U911" s="76"/>
      <c r="V911" s="76"/>
      <c r="W911" s="76"/>
      <c r="X911" s="76"/>
      <c r="Y911" s="76"/>
      <c r="Z911" s="76"/>
      <c r="AA911" s="76"/>
      <c r="AB911" s="76"/>
      <c r="AC911" s="76"/>
    </row>
    <row r="912" spans="1:29">
      <c r="A912" s="76"/>
      <c r="B912" s="76"/>
      <c r="C912" s="76"/>
      <c r="D912" s="76"/>
      <c r="E912" s="76"/>
      <c r="F912" s="76"/>
      <c r="G912" s="76"/>
      <c r="H912" s="76"/>
      <c r="I912" s="76"/>
      <c r="J912" s="76"/>
      <c r="K912" s="76"/>
      <c r="L912" s="76"/>
      <c r="M912" s="76"/>
      <c r="N912" s="76"/>
      <c r="O912" s="76"/>
      <c r="P912" s="76"/>
      <c r="Q912" s="76"/>
      <c r="R912" s="76"/>
      <c r="S912" s="76"/>
      <c r="T912" s="76"/>
      <c r="U912" s="76"/>
      <c r="V912" s="76"/>
      <c r="W912" s="76"/>
      <c r="X912" s="76"/>
      <c r="Y912" s="76"/>
      <c r="Z912" s="76"/>
      <c r="AA912" s="76"/>
      <c r="AB912" s="76"/>
      <c r="AC912" s="76"/>
    </row>
    <row r="913" spans="1:29">
      <c r="A913" s="76"/>
      <c r="B913" s="76"/>
      <c r="C913" s="76"/>
      <c r="D913" s="76"/>
      <c r="E913" s="76"/>
      <c r="F913" s="76"/>
      <c r="G913" s="76"/>
      <c r="H913" s="76"/>
      <c r="I913" s="76"/>
      <c r="J913" s="76"/>
      <c r="K913" s="76"/>
      <c r="L913" s="76"/>
      <c r="M913" s="76"/>
      <c r="N913" s="76"/>
      <c r="O913" s="76"/>
      <c r="P913" s="76"/>
      <c r="Q913" s="76"/>
      <c r="R913" s="76"/>
      <c r="S913" s="76"/>
      <c r="T913" s="76"/>
      <c r="U913" s="76"/>
      <c r="V913" s="76"/>
      <c r="W913" s="76"/>
      <c r="X913" s="76"/>
      <c r="Y913" s="76"/>
      <c r="Z913" s="76"/>
      <c r="AA913" s="76"/>
      <c r="AB913" s="76"/>
      <c r="AC913" s="76"/>
    </row>
    <row r="914" spans="1:29">
      <c r="A914" s="76"/>
      <c r="B914" s="76"/>
      <c r="C914" s="76"/>
      <c r="D914" s="76"/>
      <c r="E914" s="76"/>
      <c r="F914" s="76"/>
      <c r="G914" s="76"/>
      <c r="H914" s="76"/>
      <c r="I914" s="76"/>
      <c r="J914" s="76"/>
      <c r="K914" s="76"/>
      <c r="L914" s="76"/>
      <c r="M914" s="76"/>
      <c r="N914" s="76"/>
      <c r="O914" s="76"/>
      <c r="P914" s="76"/>
      <c r="Q914" s="76"/>
      <c r="R914" s="76"/>
      <c r="S914" s="76"/>
      <c r="T914" s="76"/>
      <c r="U914" s="76"/>
      <c r="V914" s="76"/>
      <c r="W914" s="76"/>
      <c r="X914" s="76"/>
      <c r="Y914" s="76"/>
      <c r="Z914" s="76"/>
      <c r="AA914" s="76"/>
      <c r="AB914" s="76"/>
      <c r="AC914" s="76"/>
    </row>
    <row r="915" spans="1:29">
      <c r="A915" s="76"/>
      <c r="B915" s="76"/>
      <c r="C915" s="76"/>
      <c r="D915" s="76"/>
      <c r="E915" s="76"/>
      <c r="F915" s="76"/>
      <c r="G915" s="76"/>
      <c r="H915" s="76"/>
      <c r="I915" s="76"/>
      <c r="J915" s="76"/>
      <c r="K915" s="76"/>
      <c r="L915" s="76"/>
      <c r="M915" s="76"/>
      <c r="N915" s="76"/>
      <c r="O915" s="76"/>
      <c r="P915" s="76"/>
      <c r="Q915" s="76"/>
      <c r="R915" s="76"/>
      <c r="S915" s="76"/>
      <c r="T915" s="76"/>
      <c r="U915" s="76"/>
      <c r="V915" s="76"/>
      <c r="W915" s="76"/>
      <c r="X915" s="76"/>
      <c r="Y915" s="76"/>
      <c r="Z915" s="76"/>
      <c r="AA915" s="76"/>
      <c r="AB915" s="76"/>
      <c r="AC915" s="76"/>
    </row>
    <row r="916" spans="1:29">
      <c r="A916" s="76"/>
      <c r="B916" s="76"/>
      <c r="C916" s="76"/>
      <c r="D916" s="76"/>
      <c r="E916" s="76"/>
      <c r="F916" s="76"/>
      <c r="G916" s="76"/>
      <c r="H916" s="76"/>
      <c r="I916" s="76"/>
      <c r="J916" s="76"/>
      <c r="K916" s="76"/>
      <c r="L916" s="76"/>
      <c r="M916" s="76"/>
      <c r="N916" s="76"/>
      <c r="O916" s="76"/>
      <c r="P916" s="76"/>
      <c r="Q916" s="76"/>
      <c r="R916" s="76"/>
      <c r="S916" s="76"/>
      <c r="T916" s="76"/>
      <c r="U916" s="76"/>
      <c r="V916" s="76"/>
      <c r="W916" s="76"/>
      <c r="X916" s="76"/>
      <c r="Y916" s="76"/>
      <c r="Z916" s="76"/>
      <c r="AA916" s="76"/>
      <c r="AB916" s="76"/>
      <c r="AC916" s="76"/>
    </row>
    <row r="917" spans="1:29">
      <c r="A917" s="76"/>
      <c r="B917" s="76"/>
      <c r="C917" s="76"/>
      <c r="D917" s="76"/>
      <c r="E917" s="76"/>
      <c r="F917" s="76"/>
      <c r="G917" s="76"/>
      <c r="H917" s="76"/>
      <c r="I917" s="76"/>
      <c r="J917" s="76"/>
      <c r="K917" s="76"/>
      <c r="L917" s="76"/>
      <c r="M917" s="76"/>
      <c r="N917" s="76"/>
      <c r="O917" s="76"/>
      <c r="P917" s="76"/>
      <c r="Q917" s="76"/>
      <c r="R917" s="76"/>
      <c r="S917" s="76"/>
      <c r="T917" s="76"/>
      <c r="U917" s="76"/>
      <c r="V917" s="76"/>
      <c r="W917" s="76"/>
      <c r="X917" s="76"/>
      <c r="Y917" s="76"/>
      <c r="Z917" s="76"/>
      <c r="AA917" s="76"/>
      <c r="AB917" s="76"/>
      <c r="AC917" s="76"/>
    </row>
    <row r="918" spans="1:29">
      <c r="A918" s="76"/>
      <c r="B918" s="76"/>
      <c r="C918" s="76"/>
      <c r="D918" s="76"/>
      <c r="E918" s="76"/>
      <c r="F918" s="76"/>
      <c r="G918" s="76"/>
      <c r="H918" s="76"/>
      <c r="I918" s="76"/>
      <c r="J918" s="76"/>
      <c r="K918" s="76"/>
      <c r="L918" s="76"/>
      <c r="M918" s="76"/>
      <c r="N918" s="76"/>
      <c r="O918" s="76"/>
      <c r="P918" s="76"/>
      <c r="Q918" s="76"/>
      <c r="R918" s="76"/>
      <c r="S918" s="76"/>
      <c r="T918" s="76"/>
      <c r="U918" s="76"/>
      <c r="V918" s="76"/>
      <c r="W918" s="76"/>
      <c r="X918" s="76"/>
      <c r="Y918" s="76"/>
      <c r="Z918" s="76"/>
      <c r="AA918" s="76"/>
      <c r="AB918" s="76"/>
      <c r="AC918" s="76"/>
    </row>
    <row r="919" spans="1:29">
      <c r="A919" s="76"/>
      <c r="B919" s="76"/>
      <c r="C919" s="76"/>
      <c r="D919" s="76"/>
      <c r="E919" s="76"/>
      <c r="F919" s="76"/>
      <c r="G919" s="76"/>
      <c r="H919" s="76"/>
      <c r="I919" s="76"/>
      <c r="J919" s="76"/>
      <c r="K919" s="76"/>
      <c r="L919" s="76"/>
      <c r="M919" s="76"/>
      <c r="N919" s="76"/>
      <c r="O919" s="76"/>
      <c r="P919" s="76"/>
      <c r="Q919" s="76"/>
      <c r="R919" s="76"/>
      <c r="S919" s="76"/>
      <c r="T919" s="76"/>
      <c r="U919" s="76"/>
      <c r="V919" s="76"/>
      <c r="W919" s="76"/>
      <c r="X919" s="76"/>
      <c r="Y919" s="76"/>
      <c r="Z919" s="76"/>
      <c r="AA919" s="76"/>
      <c r="AB919" s="76"/>
      <c r="AC919" s="76"/>
    </row>
    <row r="920" spans="1:29">
      <c r="A920" s="76"/>
      <c r="B920" s="76"/>
      <c r="C920" s="76"/>
      <c r="D920" s="76"/>
      <c r="E920" s="76"/>
      <c r="F920" s="76"/>
      <c r="G920" s="76"/>
      <c r="H920" s="76"/>
      <c r="I920" s="76"/>
      <c r="J920" s="76"/>
      <c r="K920" s="76"/>
      <c r="L920" s="76"/>
      <c r="M920" s="76"/>
      <c r="N920" s="76"/>
      <c r="O920" s="76"/>
      <c r="P920" s="76"/>
      <c r="Q920" s="76"/>
      <c r="R920" s="76"/>
      <c r="S920" s="76"/>
      <c r="T920" s="76"/>
      <c r="U920" s="76"/>
      <c r="V920" s="76"/>
      <c r="W920" s="76"/>
      <c r="X920" s="76"/>
      <c r="Y920" s="76"/>
      <c r="Z920" s="76"/>
      <c r="AA920" s="76"/>
      <c r="AB920" s="76"/>
      <c r="AC920" s="76"/>
    </row>
    <row r="921" spans="1:29">
      <c r="A921" s="76"/>
      <c r="B921" s="76"/>
      <c r="C921" s="76"/>
      <c r="D921" s="76"/>
      <c r="E921" s="76"/>
      <c r="F921" s="76"/>
      <c r="G921" s="76"/>
      <c r="H921" s="76"/>
      <c r="I921" s="76"/>
      <c r="J921" s="76"/>
      <c r="K921" s="76"/>
      <c r="L921" s="76"/>
      <c r="M921" s="76"/>
      <c r="N921" s="76"/>
      <c r="O921" s="76"/>
      <c r="P921" s="76"/>
      <c r="Q921" s="76"/>
      <c r="R921" s="76"/>
      <c r="S921" s="76"/>
      <c r="T921" s="76"/>
      <c r="U921" s="76"/>
      <c r="V921" s="76"/>
      <c r="W921" s="76"/>
      <c r="X921" s="76"/>
      <c r="Y921" s="76"/>
      <c r="Z921" s="76"/>
      <c r="AA921" s="76"/>
      <c r="AB921" s="76"/>
      <c r="AC921" s="76"/>
    </row>
    <row r="922" spans="1:29">
      <c r="A922" s="76"/>
      <c r="B922" s="76"/>
      <c r="C922" s="76"/>
      <c r="D922" s="76"/>
      <c r="E922" s="76"/>
      <c r="F922" s="76"/>
      <c r="G922" s="76"/>
      <c r="H922" s="76"/>
      <c r="I922" s="76"/>
      <c r="J922" s="76"/>
      <c r="K922" s="76"/>
      <c r="L922" s="76"/>
      <c r="M922" s="76"/>
      <c r="N922" s="76"/>
      <c r="O922" s="76"/>
      <c r="P922" s="76"/>
      <c r="Q922" s="76"/>
      <c r="R922" s="76"/>
      <c r="S922" s="76"/>
      <c r="T922" s="76"/>
      <c r="U922" s="76"/>
      <c r="V922" s="76"/>
      <c r="W922" s="76"/>
      <c r="X922" s="76"/>
      <c r="Y922" s="76"/>
      <c r="Z922" s="76"/>
      <c r="AA922" s="76"/>
      <c r="AB922" s="76"/>
      <c r="AC922" s="76"/>
    </row>
    <row r="923" spans="1:29">
      <c r="A923" s="76"/>
      <c r="B923" s="76"/>
      <c r="C923" s="76"/>
      <c r="D923" s="76"/>
      <c r="E923" s="76"/>
      <c r="F923" s="76"/>
      <c r="G923" s="76"/>
      <c r="H923" s="76"/>
      <c r="I923" s="76"/>
      <c r="J923" s="76"/>
      <c r="K923" s="76"/>
      <c r="L923" s="76"/>
      <c r="M923" s="76"/>
      <c r="N923" s="76"/>
      <c r="O923" s="76"/>
      <c r="P923" s="76"/>
      <c r="Q923" s="76"/>
      <c r="R923" s="76"/>
      <c r="S923" s="76"/>
      <c r="T923" s="76"/>
      <c r="U923" s="76"/>
      <c r="V923" s="76"/>
      <c r="W923" s="76"/>
      <c r="X923" s="76"/>
      <c r="Y923" s="76"/>
      <c r="Z923" s="76"/>
      <c r="AA923" s="76"/>
      <c r="AB923" s="76"/>
      <c r="AC923" s="76"/>
    </row>
    <row r="924" spans="1:29">
      <c r="A924" s="76"/>
      <c r="B924" s="76"/>
      <c r="C924" s="76"/>
      <c r="D924" s="76"/>
      <c r="E924" s="76"/>
      <c r="F924" s="76"/>
      <c r="G924" s="76"/>
      <c r="H924" s="76"/>
      <c r="I924" s="76"/>
      <c r="J924" s="76"/>
      <c r="K924" s="76"/>
      <c r="L924" s="76"/>
      <c r="M924" s="76"/>
      <c r="N924" s="76"/>
      <c r="O924" s="76"/>
      <c r="P924" s="76"/>
      <c r="Q924" s="76"/>
      <c r="R924" s="76"/>
      <c r="S924" s="76"/>
      <c r="T924" s="76"/>
      <c r="U924" s="76"/>
      <c r="V924" s="76"/>
      <c r="W924" s="76"/>
      <c r="X924" s="76"/>
      <c r="Y924" s="76"/>
      <c r="Z924" s="76"/>
      <c r="AA924" s="76"/>
      <c r="AB924" s="76"/>
      <c r="AC924" s="76"/>
    </row>
    <row r="925" spans="1:29">
      <c r="A925" s="76"/>
      <c r="B925" s="76"/>
      <c r="C925" s="76"/>
      <c r="D925" s="76"/>
      <c r="E925" s="76"/>
      <c r="F925" s="76"/>
      <c r="G925" s="76"/>
      <c r="H925" s="76"/>
      <c r="I925" s="76"/>
      <c r="J925" s="76"/>
      <c r="K925" s="76"/>
      <c r="L925" s="76"/>
      <c r="M925" s="76"/>
      <c r="N925" s="76"/>
      <c r="O925" s="76"/>
      <c r="P925" s="76"/>
      <c r="Q925" s="76"/>
      <c r="R925" s="76"/>
      <c r="S925" s="76"/>
      <c r="T925" s="76"/>
      <c r="U925" s="76"/>
      <c r="V925" s="76"/>
      <c r="W925" s="76"/>
      <c r="X925" s="76"/>
      <c r="Y925" s="76"/>
      <c r="Z925" s="76"/>
      <c r="AA925" s="76"/>
      <c r="AB925" s="76"/>
      <c r="AC925" s="76"/>
    </row>
    <row r="926" spans="1:29">
      <c r="A926" s="76"/>
      <c r="B926" s="76"/>
      <c r="C926" s="76"/>
      <c r="D926" s="76"/>
      <c r="E926" s="76"/>
      <c r="F926" s="76"/>
      <c r="G926" s="76"/>
      <c r="H926" s="76"/>
      <c r="I926" s="76"/>
      <c r="J926" s="76"/>
      <c r="K926" s="76"/>
      <c r="L926" s="76"/>
      <c r="M926" s="76"/>
      <c r="N926" s="76"/>
      <c r="O926" s="76"/>
      <c r="P926" s="76"/>
      <c r="Q926" s="76"/>
      <c r="R926" s="76"/>
      <c r="S926" s="76"/>
      <c r="T926" s="76"/>
      <c r="U926" s="76"/>
      <c r="V926" s="76"/>
      <c r="W926" s="76"/>
      <c r="X926" s="76"/>
      <c r="Y926" s="76"/>
      <c r="Z926" s="76"/>
      <c r="AA926" s="76"/>
      <c r="AB926" s="76"/>
      <c r="AC926" s="76"/>
    </row>
    <row r="927" spans="1:29">
      <c r="A927" s="76"/>
      <c r="B927" s="76"/>
      <c r="C927" s="76"/>
      <c r="D927" s="76"/>
      <c r="E927" s="76"/>
      <c r="F927" s="76"/>
      <c r="G927" s="76"/>
      <c r="H927" s="76"/>
      <c r="I927" s="76"/>
      <c r="J927" s="76"/>
      <c r="K927" s="76"/>
      <c r="L927" s="76"/>
      <c r="M927" s="76"/>
      <c r="N927" s="76"/>
      <c r="O927" s="76"/>
      <c r="P927" s="76"/>
      <c r="Q927" s="76"/>
      <c r="R927" s="76"/>
      <c r="S927" s="76"/>
      <c r="T927" s="76"/>
      <c r="U927" s="76"/>
      <c r="V927" s="76"/>
      <c r="W927" s="76"/>
      <c r="X927" s="76"/>
      <c r="Y927" s="76"/>
      <c r="Z927" s="76"/>
      <c r="AA927" s="76"/>
      <c r="AB927" s="76"/>
      <c r="AC927" s="76"/>
    </row>
    <row r="928" spans="1:29">
      <c r="A928" s="76"/>
      <c r="B928" s="76"/>
      <c r="C928" s="76"/>
      <c r="D928" s="76"/>
      <c r="E928" s="76"/>
      <c r="F928" s="76"/>
      <c r="G928" s="76"/>
      <c r="H928" s="76"/>
      <c r="I928" s="76"/>
      <c r="J928" s="76"/>
      <c r="K928" s="76"/>
      <c r="L928" s="76"/>
      <c r="M928" s="76"/>
      <c r="N928" s="76"/>
      <c r="O928" s="76"/>
      <c r="P928" s="76"/>
      <c r="Q928" s="76"/>
      <c r="R928" s="76"/>
      <c r="S928" s="76"/>
      <c r="T928" s="76"/>
      <c r="U928" s="76"/>
      <c r="V928" s="76"/>
      <c r="W928" s="76"/>
      <c r="X928" s="76"/>
      <c r="Y928" s="76"/>
      <c r="Z928" s="76"/>
      <c r="AA928" s="76"/>
      <c r="AB928" s="76"/>
      <c r="AC928" s="76"/>
    </row>
    <row r="929" spans="1:29">
      <c r="A929" s="76"/>
      <c r="B929" s="76"/>
      <c r="C929" s="76"/>
      <c r="D929" s="76"/>
      <c r="E929" s="76"/>
      <c r="F929" s="76"/>
      <c r="G929" s="76"/>
      <c r="H929" s="76"/>
      <c r="I929" s="76"/>
      <c r="J929" s="76"/>
      <c r="K929" s="76"/>
      <c r="L929" s="76"/>
      <c r="M929" s="76"/>
      <c r="N929" s="76"/>
      <c r="O929" s="76"/>
      <c r="P929" s="76"/>
      <c r="Q929" s="76"/>
      <c r="R929" s="76"/>
      <c r="S929" s="76"/>
      <c r="T929" s="76"/>
      <c r="U929" s="76"/>
      <c r="V929" s="76"/>
      <c r="W929" s="76"/>
      <c r="X929" s="76"/>
      <c r="Y929" s="76"/>
      <c r="Z929" s="76"/>
      <c r="AA929" s="76"/>
      <c r="AB929" s="76"/>
      <c r="AC929" s="76"/>
    </row>
    <row r="930" spans="1:29">
      <c r="A930" s="76"/>
      <c r="B930" s="76"/>
      <c r="C930" s="76"/>
      <c r="D930" s="76"/>
      <c r="E930" s="76"/>
      <c r="F930" s="76"/>
      <c r="G930" s="76"/>
      <c r="H930" s="76"/>
      <c r="I930" s="76"/>
      <c r="J930" s="76"/>
      <c r="K930" s="76"/>
      <c r="L930" s="76"/>
      <c r="M930" s="76"/>
      <c r="N930" s="76"/>
      <c r="O930" s="76"/>
      <c r="P930" s="76"/>
      <c r="Q930" s="76"/>
      <c r="R930" s="76"/>
      <c r="S930" s="76"/>
      <c r="T930" s="76"/>
      <c r="U930" s="76"/>
      <c r="V930" s="76"/>
      <c r="W930" s="76"/>
      <c r="X930" s="76"/>
      <c r="Y930" s="76"/>
      <c r="Z930" s="76"/>
      <c r="AA930" s="76"/>
      <c r="AB930" s="76"/>
      <c r="AC930" s="76"/>
    </row>
    <row r="931" spans="1:29">
      <c r="A931" s="76"/>
      <c r="B931" s="76"/>
      <c r="C931" s="76"/>
      <c r="D931" s="76"/>
      <c r="E931" s="76"/>
      <c r="F931" s="76"/>
      <c r="G931" s="76"/>
      <c r="H931" s="76"/>
      <c r="I931" s="76"/>
      <c r="J931" s="76"/>
      <c r="K931" s="76"/>
      <c r="L931" s="76"/>
      <c r="M931" s="76"/>
      <c r="N931" s="76"/>
      <c r="O931" s="76"/>
      <c r="P931" s="76"/>
      <c r="Q931" s="76"/>
      <c r="R931" s="76"/>
      <c r="S931" s="76"/>
      <c r="T931" s="76"/>
      <c r="U931" s="76"/>
      <c r="V931" s="76"/>
      <c r="W931" s="76"/>
      <c r="X931" s="76"/>
      <c r="Y931" s="76"/>
      <c r="Z931" s="76"/>
      <c r="AA931" s="76"/>
      <c r="AB931" s="76"/>
      <c r="AC931" s="76"/>
    </row>
    <row r="932" spans="1:29">
      <c r="A932" s="76"/>
      <c r="B932" s="76"/>
      <c r="C932" s="76"/>
      <c r="D932" s="76"/>
      <c r="E932" s="76"/>
      <c r="F932" s="76"/>
      <c r="G932" s="76"/>
      <c r="H932" s="76"/>
      <c r="I932" s="76"/>
      <c r="J932" s="76"/>
      <c r="K932" s="76"/>
      <c r="L932" s="76"/>
      <c r="M932" s="76"/>
      <c r="N932" s="76"/>
      <c r="O932" s="76"/>
      <c r="P932" s="76"/>
      <c r="Q932" s="76"/>
      <c r="R932" s="76"/>
      <c r="S932" s="76"/>
      <c r="T932" s="76"/>
      <c r="U932" s="76"/>
      <c r="V932" s="76"/>
      <c r="W932" s="76"/>
      <c r="X932" s="76"/>
      <c r="Y932" s="76"/>
      <c r="Z932" s="76"/>
      <c r="AA932" s="76"/>
      <c r="AB932" s="76"/>
      <c r="AC932" s="76"/>
    </row>
    <row r="933" spans="1:29">
      <c r="A933" s="76"/>
      <c r="B933" s="76"/>
      <c r="C933" s="76"/>
      <c r="D933" s="76"/>
      <c r="E933" s="76"/>
      <c r="F933" s="76"/>
      <c r="G933" s="76"/>
      <c r="H933" s="76"/>
      <c r="I933" s="76"/>
      <c r="J933" s="76"/>
      <c r="K933" s="76"/>
      <c r="L933" s="76"/>
      <c r="M933" s="76"/>
      <c r="N933" s="76"/>
      <c r="O933" s="76"/>
      <c r="P933" s="76"/>
      <c r="Q933" s="76"/>
      <c r="R933" s="76"/>
      <c r="S933" s="76"/>
      <c r="T933" s="76"/>
      <c r="U933" s="76"/>
      <c r="V933" s="76"/>
      <c r="W933" s="76"/>
      <c r="X933" s="76"/>
      <c r="Y933" s="76"/>
      <c r="Z933" s="76"/>
      <c r="AA933" s="76"/>
      <c r="AB933" s="76"/>
      <c r="AC933" s="76"/>
    </row>
    <row r="934" spans="1:29">
      <c r="A934" s="76"/>
      <c r="B934" s="76"/>
      <c r="C934" s="76"/>
      <c r="D934" s="76"/>
      <c r="E934" s="76"/>
      <c r="F934" s="76"/>
      <c r="G934" s="76"/>
      <c r="H934" s="76"/>
      <c r="I934" s="76"/>
      <c r="J934" s="76"/>
      <c r="K934" s="76"/>
      <c r="L934" s="76"/>
      <c r="M934" s="76"/>
      <c r="N934" s="76"/>
      <c r="O934" s="76"/>
      <c r="P934" s="76"/>
      <c r="Q934" s="76"/>
      <c r="R934" s="76"/>
      <c r="S934" s="76"/>
      <c r="T934" s="76"/>
      <c r="U934" s="76"/>
      <c r="V934" s="76"/>
      <c r="W934" s="76"/>
      <c r="X934" s="76"/>
      <c r="Y934" s="76"/>
      <c r="Z934" s="76"/>
      <c r="AA934" s="76"/>
      <c r="AB934" s="76"/>
      <c r="AC934" s="76"/>
    </row>
    <row r="935" spans="1:29">
      <c r="A935" s="76"/>
      <c r="B935" s="76"/>
      <c r="C935" s="76"/>
      <c r="D935" s="76"/>
      <c r="E935" s="76"/>
      <c r="F935" s="76"/>
      <c r="G935" s="76"/>
      <c r="H935" s="76"/>
      <c r="I935" s="76"/>
      <c r="J935" s="76"/>
      <c r="K935" s="76"/>
      <c r="L935" s="76"/>
      <c r="M935" s="76"/>
      <c r="N935" s="76"/>
      <c r="O935" s="76"/>
      <c r="P935" s="76"/>
      <c r="Q935" s="76"/>
      <c r="R935" s="76"/>
      <c r="S935" s="76"/>
      <c r="T935" s="76"/>
      <c r="U935" s="76"/>
      <c r="V935" s="76"/>
      <c r="W935" s="76"/>
      <c r="X935" s="76"/>
      <c r="Y935" s="76"/>
      <c r="Z935" s="76"/>
      <c r="AA935" s="76"/>
      <c r="AB935" s="76"/>
      <c r="AC935" s="76"/>
    </row>
    <row r="936" spans="1:29">
      <c r="A936" s="76"/>
      <c r="B936" s="76"/>
      <c r="C936" s="76"/>
      <c r="D936" s="76"/>
      <c r="E936" s="76"/>
      <c r="F936" s="76"/>
      <c r="G936" s="76"/>
      <c r="H936" s="76"/>
      <c r="I936" s="76"/>
      <c r="J936" s="76"/>
      <c r="K936" s="76"/>
      <c r="L936" s="76"/>
      <c r="M936" s="76"/>
      <c r="N936" s="76"/>
      <c r="O936" s="76"/>
      <c r="P936" s="76"/>
      <c r="Q936" s="76"/>
      <c r="R936" s="76"/>
      <c r="S936" s="76"/>
      <c r="T936" s="76"/>
      <c r="U936" s="76"/>
      <c r="V936" s="76"/>
      <c r="W936" s="76"/>
      <c r="X936" s="76"/>
      <c r="Y936" s="76"/>
      <c r="Z936" s="76"/>
      <c r="AA936" s="76"/>
      <c r="AB936" s="76"/>
      <c r="AC936" s="76"/>
    </row>
    <row r="937" spans="1:29">
      <c r="A937" s="76"/>
      <c r="B937" s="76"/>
      <c r="C937" s="76"/>
      <c r="D937" s="76"/>
      <c r="E937" s="76"/>
      <c r="F937" s="76"/>
      <c r="G937" s="76"/>
      <c r="H937" s="76"/>
      <c r="I937" s="76"/>
      <c r="J937" s="76"/>
      <c r="K937" s="76"/>
      <c r="L937" s="76"/>
      <c r="M937" s="76"/>
      <c r="N937" s="76"/>
      <c r="O937" s="76"/>
      <c r="P937" s="76"/>
      <c r="Q937" s="76"/>
      <c r="R937" s="76"/>
      <c r="S937" s="76"/>
      <c r="T937" s="76"/>
      <c r="U937" s="76"/>
      <c r="V937" s="76"/>
      <c r="W937" s="76"/>
      <c r="X937" s="76"/>
      <c r="Y937" s="76"/>
      <c r="Z937" s="76"/>
      <c r="AA937" s="76"/>
      <c r="AB937" s="76"/>
      <c r="AC937" s="76"/>
    </row>
    <row r="938" spans="1:29">
      <c r="A938" s="76"/>
      <c r="B938" s="76"/>
      <c r="C938" s="76"/>
      <c r="D938" s="76"/>
      <c r="E938" s="76"/>
      <c r="F938" s="76"/>
      <c r="G938" s="76"/>
      <c r="H938" s="76"/>
      <c r="I938" s="76"/>
      <c r="J938" s="76"/>
      <c r="K938" s="76"/>
      <c r="L938" s="76"/>
      <c r="M938" s="76"/>
      <c r="N938" s="76"/>
      <c r="O938" s="76"/>
      <c r="P938" s="76"/>
      <c r="Q938" s="76"/>
      <c r="R938" s="76"/>
      <c r="S938" s="76"/>
      <c r="T938" s="76"/>
      <c r="U938" s="76"/>
      <c r="V938" s="76"/>
      <c r="W938" s="76"/>
      <c r="X938" s="76"/>
      <c r="Y938" s="76"/>
      <c r="Z938" s="76"/>
      <c r="AA938" s="76"/>
      <c r="AB938" s="76"/>
      <c r="AC938" s="76"/>
    </row>
    <row r="939" spans="1:29">
      <c r="A939" s="76"/>
      <c r="B939" s="76"/>
      <c r="C939" s="76"/>
      <c r="D939" s="76"/>
      <c r="E939" s="76"/>
      <c r="F939" s="76"/>
      <c r="G939" s="76"/>
      <c r="H939" s="76"/>
      <c r="I939" s="76"/>
      <c r="J939" s="76"/>
      <c r="K939" s="76"/>
      <c r="L939" s="76"/>
      <c r="M939" s="76"/>
      <c r="N939" s="76"/>
      <c r="O939" s="76"/>
      <c r="P939" s="76"/>
      <c r="Q939" s="76"/>
      <c r="R939" s="76"/>
      <c r="S939" s="76"/>
      <c r="T939" s="76"/>
      <c r="U939" s="76"/>
      <c r="V939" s="76"/>
      <c r="W939" s="76"/>
      <c r="X939" s="76"/>
      <c r="Y939" s="76"/>
      <c r="Z939" s="76"/>
      <c r="AA939" s="76"/>
      <c r="AB939" s="76"/>
      <c r="AC939" s="76"/>
    </row>
    <row r="940" spans="1:29">
      <c r="A940" s="76"/>
      <c r="B940" s="76"/>
      <c r="C940" s="76"/>
      <c r="D940" s="76"/>
      <c r="E940" s="76"/>
      <c r="F940" s="76"/>
      <c r="G940" s="76"/>
      <c r="H940" s="76"/>
      <c r="I940" s="76"/>
      <c r="J940" s="76"/>
      <c r="K940" s="76"/>
      <c r="L940" s="76"/>
      <c r="M940" s="76"/>
      <c r="N940" s="76"/>
      <c r="O940" s="76"/>
      <c r="P940" s="76"/>
      <c r="Q940" s="76"/>
      <c r="R940" s="76"/>
      <c r="S940" s="76"/>
      <c r="T940" s="76"/>
      <c r="U940" s="76"/>
      <c r="V940" s="76"/>
      <c r="W940" s="76"/>
      <c r="X940" s="76"/>
      <c r="Y940" s="76"/>
      <c r="Z940" s="76"/>
      <c r="AA940" s="76"/>
      <c r="AB940" s="76"/>
      <c r="AC940" s="76"/>
    </row>
    <row r="941" spans="1:29">
      <c r="A941" s="76"/>
      <c r="B941" s="76"/>
      <c r="C941" s="76"/>
      <c r="D941" s="76"/>
      <c r="E941" s="76"/>
      <c r="F941" s="76"/>
      <c r="G941" s="76"/>
      <c r="H941" s="76"/>
      <c r="I941" s="76"/>
      <c r="J941" s="76"/>
      <c r="K941" s="76"/>
      <c r="L941" s="76"/>
      <c r="M941" s="76"/>
      <c r="N941" s="76"/>
      <c r="O941" s="76"/>
      <c r="P941" s="76"/>
      <c r="Q941" s="76"/>
      <c r="R941" s="76"/>
      <c r="S941" s="76"/>
      <c r="T941" s="76"/>
      <c r="U941" s="76"/>
      <c r="V941" s="76"/>
      <c r="W941" s="76"/>
      <c r="X941" s="76"/>
      <c r="Y941" s="76"/>
      <c r="Z941" s="76"/>
      <c r="AA941" s="76"/>
      <c r="AB941" s="76"/>
      <c r="AC941" s="76"/>
    </row>
    <row r="942" spans="1:29">
      <c r="A942" s="76"/>
      <c r="B942" s="76"/>
      <c r="C942" s="76"/>
      <c r="D942" s="76"/>
      <c r="E942" s="76"/>
      <c r="F942" s="76"/>
      <c r="G942" s="76"/>
      <c r="H942" s="76"/>
      <c r="I942" s="76"/>
      <c r="J942" s="76"/>
      <c r="K942" s="76"/>
      <c r="L942" s="76"/>
      <c r="M942" s="76"/>
      <c r="N942" s="76"/>
      <c r="O942" s="76"/>
      <c r="P942" s="76"/>
      <c r="Q942" s="76"/>
      <c r="R942" s="76"/>
      <c r="S942" s="76"/>
      <c r="T942" s="76"/>
      <c r="U942" s="76"/>
      <c r="V942" s="76"/>
      <c r="W942" s="76"/>
      <c r="X942" s="76"/>
      <c r="Y942" s="76"/>
      <c r="Z942" s="76"/>
      <c r="AA942" s="76"/>
      <c r="AB942" s="76"/>
      <c r="AC942" s="76"/>
    </row>
    <row r="943" spans="1:29">
      <c r="A943" s="76"/>
      <c r="B943" s="76"/>
      <c r="C943" s="76"/>
      <c r="D943" s="76"/>
      <c r="E943" s="76"/>
      <c r="F943" s="76"/>
      <c r="G943" s="76"/>
      <c r="H943" s="76"/>
      <c r="I943" s="76"/>
      <c r="J943" s="76"/>
      <c r="K943" s="76"/>
      <c r="L943" s="76"/>
      <c r="M943" s="76"/>
      <c r="N943" s="76"/>
      <c r="O943" s="76"/>
      <c r="P943" s="76"/>
      <c r="Q943" s="76"/>
      <c r="R943" s="76"/>
      <c r="S943" s="76"/>
      <c r="T943" s="76"/>
      <c r="U943" s="76"/>
      <c r="V943" s="76"/>
      <c r="W943" s="76"/>
      <c r="X943" s="76"/>
      <c r="Y943" s="76"/>
      <c r="Z943" s="76"/>
      <c r="AA943" s="76"/>
      <c r="AB943" s="76"/>
      <c r="AC943" s="76"/>
    </row>
    <row r="944" spans="1:29">
      <c r="A944" s="76"/>
      <c r="B944" s="76"/>
      <c r="C944" s="76"/>
      <c r="D944" s="76"/>
      <c r="E944" s="76"/>
      <c r="F944" s="76"/>
      <c r="G944" s="76"/>
      <c r="H944" s="76"/>
      <c r="I944" s="76"/>
      <c r="J944" s="76"/>
      <c r="K944" s="76"/>
      <c r="L944" s="76"/>
      <c r="M944" s="76"/>
      <c r="N944" s="76"/>
      <c r="O944" s="76"/>
      <c r="P944" s="76"/>
      <c r="Q944" s="76"/>
      <c r="R944" s="76"/>
      <c r="S944" s="76"/>
      <c r="T944" s="76"/>
      <c r="U944" s="76"/>
      <c r="V944" s="76"/>
      <c r="W944" s="76"/>
      <c r="X944" s="76"/>
      <c r="Y944" s="76"/>
      <c r="Z944" s="76"/>
      <c r="AA944" s="76"/>
      <c r="AB944" s="76"/>
      <c r="AC944" s="76"/>
    </row>
    <row r="945" spans="1:29">
      <c r="A945" s="76"/>
      <c r="B945" s="76"/>
      <c r="C945" s="76"/>
      <c r="D945" s="76"/>
      <c r="E945" s="76"/>
      <c r="F945" s="76"/>
      <c r="G945" s="76"/>
      <c r="H945" s="76"/>
      <c r="I945" s="76"/>
      <c r="J945" s="76"/>
      <c r="K945" s="76"/>
      <c r="L945" s="76"/>
      <c r="M945" s="76"/>
      <c r="N945" s="76"/>
      <c r="O945" s="76"/>
      <c r="P945" s="76"/>
      <c r="Q945" s="76"/>
      <c r="R945" s="76"/>
      <c r="S945" s="76"/>
      <c r="T945" s="76"/>
      <c r="U945" s="76"/>
      <c r="V945" s="76"/>
      <c r="W945" s="76"/>
      <c r="X945" s="76"/>
      <c r="Y945" s="76"/>
      <c r="Z945" s="76"/>
      <c r="AA945" s="76"/>
      <c r="AB945" s="76"/>
      <c r="AC945" s="76"/>
    </row>
    <row r="946" spans="1:29">
      <c r="A946" s="76"/>
      <c r="B946" s="76"/>
      <c r="C946" s="76"/>
      <c r="D946" s="76"/>
      <c r="E946" s="76"/>
      <c r="F946" s="76"/>
      <c r="G946" s="76"/>
      <c r="H946" s="76"/>
      <c r="I946" s="76"/>
      <c r="J946" s="76"/>
      <c r="K946" s="76"/>
      <c r="L946" s="76"/>
      <c r="M946" s="76"/>
      <c r="N946" s="76"/>
      <c r="O946" s="76"/>
      <c r="P946" s="76"/>
      <c r="Q946" s="76"/>
      <c r="R946" s="76"/>
      <c r="S946" s="76"/>
      <c r="T946" s="76"/>
      <c r="U946" s="76"/>
      <c r="V946" s="76"/>
      <c r="W946" s="76"/>
      <c r="X946" s="76"/>
      <c r="Y946" s="76"/>
      <c r="Z946" s="76"/>
      <c r="AA946" s="76"/>
      <c r="AB946" s="76"/>
      <c r="AC946" s="76"/>
    </row>
    <row r="947" spans="1:29">
      <c r="A947" s="76"/>
      <c r="B947" s="76"/>
      <c r="C947" s="76"/>
      <c r="D947" s="76"/>
      <c r="E947" s="76"/>
      <c r="F947" s="76"/>
      <c r="G947" s="76"/>
      <c r="H947" s="76"/>
      <c r="I947" s="76"/>
      <c r="J947" s="76"/>
      <c r="K947" s="76"/>
      <c r="L947" s="76"/>
      <c r="M947" s="76"/>
      <c r="N947" s="76"/>
      <c r="O947" s="76"/>
      <c r="P947" s="76"/>
      <c r="Q947" s="76"/>
      <c r="R947" s="76"/>
      <c r="S947" s="76"/>
      <c r="T947" s="76"/>
      <c r="U947" s="76"/>
      <c r="V947" s="76"/>
      <c r="W947" s="76"/>
      <c r="X947" s="76"/>
      <c r="Y947" s="76"/>
      <c r="Z947" s="76"/>
      <c r="AA947" s="76"/>
      <c r="AB947" s="76"/>
      <c r="AC947" s="76"/>
    </row>
    <row r="948" spans="1:29">
      <c r="A948" s="76"/>
      <c r="B948" s="76"/>
      <c r="C948" s="76"/>
      <c r="D948" s="76"/>
      <c r="E948" s="76"/>
      <c r="F948" s="76"/>
      <c r="G948" s="76"/>
      <c r="H948" s="76"/>
      <c r="I948" s="76"/>
      <c r="J948" s="76"/>
      <c r="K948" s="76"/>
      <c r="L948" s="76"/>
      <c r="M948" s="76"/>
      <c r="N948" s="76"/>
      <c r="O948" s="76"/>
      <c r="P948" s="76"/>
      <c r="Q948" s="76"/>
      <c r="R948" s="76"/>
      <c r="S948" s="76"/>
      <c r="T948" s="76"/>
      <c r="U948" s="76"/>
      <c r="V948" s="76"/>
      <c r="W948" s="76"/>
      <c r="X948" s="76"/>
      <c r="Y948" s="76"/>
      <c r="Z948" s="76"/>
      <c r="AA948" s="76"/>
      <c r="AB948" s="76"/>
      <c r="AC948" s="76"/>
    </row>
    <row r="949" spans="1:29">
      <c r="A949" s="76"/>
      <c r="B949" s="76"/>
      <c r="C949" s="76"/>
      <c r="D949" s="76"/>
      <c r="E949" s="76"/>
      <c r="F949" s="76"/>
      <c r="G949" s="76"/>
      <c r="H949" s="76"/>
      <c r="I949" s="76"/>
      <c r="J949" s="76"/>
      <c r="K949" s="76"/>
      <c r="L949" s="76"/>
      <c r="M949" s="76"/>
      <c r="N949" s="76"/>
      <c r="O949" s="76"/>
      <c r="P949" s="76"/>
      <c r="Q949" s="76"/>
      <c r="R949" s="76"/>
      <c r="S949" s="76"/>
      <c r="T949" s="76"/>
      <c r="U949" s="76"/>
      <c r="V949" s="76"/>
      <c r="W949" s="76"/>
      <c r="X949" s="76"/>
      <c r="Y949" s="76"/>
      <c r="Z949" s="76"/>
      <c r="AA949" s="76"/>
      <c r="AB949" s="76"/>
      <c r="AC949" s="76"/>
    </row>
    <row r="950" spans="1:29">
      <c r="A950" s="76"/>
      <c r="B950" s="76"/>
      <c r="C950" s="76"/>
      <c r="D950" s="76"/>
      <c r="E950" s="76"/>
      <c r="F950" s="76"/>
      <c r="G950" s="76"/>
      <c r="H950" s="76"/>
      <c r="I950" s="76"/>
      <c r="J950" s="76"/>
      <c r="K950" s="76"/>
      <c r="L950" s="76"/>
      <c r="M950" s="76"/>
      <c r="N950" s="76"/>
      <c r="O950" s="76"/>
      <c r="P950" s="76"/>
      <c r="Q950" s="76"/>
      <c r="R950" s="76"/>
      <c r="S950" s="76"/>
      <c r="T950" s="76"/>
      <c r="U950" s="76"/>
      <c r="V950" s="76"/>
      <c r="W950" s="76"/>
      <c r="X950" s="76"/>
      <c r="Y950" s="76"/>
      <c r="Z950" s="76"/>
      <c r="AA950" s="76"/>
      <c r="AB950" s="76"/>
      <c r="AC950" s="76"/>
    </row>
    <row r="951" spans="1:29">
      <c r="A951" s="76"/>
      <c r="B951" s="76"/>
      <c r="C951" s="76"/>
      <c r="D951" s="76"/>
      <c r="E951" s="76"/>
      <c r="F951" s="76"/>
      <c r="G951" s="76"/>
      <c r="H951" s="76"/>
      <c r="I951" s="76"/>
      <c r="J951" s="76"/>
      <c r="K951" s="76"/>
      <c r="L951" s="76"/>
      <c r="M951" s="76"/>
      <c r="N951" s="76"/>
      <c r="O951" s="76"/>
      <c r="P951" s="76"/>
      <c r="Q951" s="76"/>
      <c r="R951" s="76"/>
      <c r="S951" s="76"/>
      <c r="T951" s="76"/>
      <c r="U951" s="76"/>
      <c r="V951" s="76"/>
      <c r="W951" s="76"/>
      <c r="X951" s="76"/>
      <c r="Y951" s="76"/>
      <c r="Z951" s="76"/>
      <c r="AA951" s="76"/>
      <c r="AB951" s="76"/>
      <c r="AC951" s="76"/>
    </row>
    <row r="952" spans="1:29">
      <c r="A952" s="76"/>
      <c r="B952" s="76"/>
      <c r="C952" s="76"/>
      <c r="D952" s="76"/>
      <c r="E952" s="76"/>
      <c r="F952" s="76"/>
      <c r="G952" s="76"/>
      <c r="H952" s="76"/>
      <c r="I952" s="76"/>
      <c r="J952" s="76"/>
      <c r="K952" s="76"/>
      <c r="L952" s="76"/>
      <c r="M952" s="76"/>
      <c r="N952" s="76"/>
      <c r="O952" s="76"/>
      <c r="P952" s="76"/>
      <c r="Q952" s="76"/>
      <c r="R952" s="76"/>
      <c r="S952" s="76"/>
      <c r="T952" s="76"/>
      <c r="U952" s="76"/>
      <c r="V952" s="76"/>
      <c r="W952" s="76"/>
      <c r="X952" s="76"/>
      <c r="Y952" s="76"/>
      <c r="Z952" s="76"/>
      <c r="AA952" s="76"/>
      <c r="AB952" s="76"/>
      <c r="AC952" s="76"/>
    </row>
    <row r="953" spans="1:29">
      <c r="A953" s="76"/>
      <c r="B953" s="76"/>
      <c r="C953" s="76"/>
      <c r="D953" s="76"/>
      <c r="E953" s="76"/>
      <c r="F953" s="76"/>
      <c r="G953" s="76"/>
      <c r="H953" s="76"/>
      <c r="I953" s="76"/>
      <c r="J953" s="76"/>
      <c r="K953" s="76"/>
      <c r="L953" s="76"/>
      <c r="M953" s="76"/>
      <c r="N953" s="76"/>
      <c r="O953" s="76"/>
      <c r="P953" s="76"/>
      <c r="Q953" s="76"/>
      <c r="R953" s="76"/>
      <c r="S953" s="76"/>
      <c r="T953" s="76"/>
      <c r="U953" s="76"/>
      <c r="V953" s="76"/>
      <c r="W953" s="76"/>
      <c r="X953" s="76"/>
      <c r="Y953" s="76"/>
      <c r="Z953" s="76"/>
      <c r="AA953" s="76"/>
      <c r="AB953" s="76"/>
      <c r="AC953" s="76"/>
    </row>
    <row r="954" spans="1:29">
      <c r="A954" s="76"/>
      <c r="B954" s="76"/>
      <c r="C954" s="76"/>
      <c r="D954" s="76"/>
      <c r="E954" s="76"/>
      <c r="F954" s="76"/>
      <c r="G954" s="76"/>
      <c r="H954" s="76"/>
      <c r="I954" s="76"/>
      <c r="J954" s="76"/>
      <c r="K954" s="76"/>
      <c r="L954" s="76"/>
      <c r="M954" s="76"/>
      <c r="N954" s="76"/>
      <c r="O954" s="76"/>
      <c r="P954" s="76"/>
      <c r="Q954" s="76"/>
      <c r="R954" s="76"/>
      <c r="S954" s="76"/>
      <c r="T954" s="76"/>
      <c r="U954" s="76"/>
      <c r="V954" s="76"/>
      <c r="W954" s="76"/>
      <c r="X954" s="76"/>
      <c r="Y954" s="76"/>
      <c r="Z954" s="76"/>
      <c r="AA954" s="76"/>
      <c r="AB954" s="76"/>
      <c r="AC954" s="76"/>
    </row>
    <row r="955" spans="1:29">
      <c r="A955" s="76"/>
      <c r="B955" s="76"/>
      <c r="C955" s="76"/>
      <c r="D955" s="76"/>
      <c r="E955" s="76"/>
      <c r="F955" s="76"/>
      <c r="G955" s="76"/>
      <c r="H955" s="76"/>
      <c r="I955" s="76"/>
      <c r="J955" s="76"/>
      <c r="K955" s="76"/>
      <c r="L955" s="76"/>
      <c r="M955" s="76"/>
      <c r="N955" s="76"/>
      <c r="O955" s="76"/>
      <c r="P955" s="76"/>
      <c r="Q955" s="76"/>
      <c r="R955" s="76"/>
      <c r="S955" s="76"/>
      <c r="T955" s="76"/>
      <c r="U955" s="76"/>
      <c r="V955" s="76"/>
      <c r="W955" s="76"/>
      <c r="X955" s="76"/>
      <c r="Y955" s="76"/>
      <c r="Z955" s="76"/>
      <c r="AA955" s="76"/>
      <c r="AB955" s="76"/>
      <c r="AC955" s="76"/>
    </row>
    <row r="956" spans="1:29">
      <c r="A956" s="76"/>
      <c r="B956" s="76"/>
      <c r="C956" s="76"/>
      <c r="D956" s="76"/>
      <c r="E956" s="76"/>
      <c r="F956" s="76"/>
      <c r="G956" s="76"/>
      <c r="H956" s="76"/>
      <c r="I956" s="76"/>
      <c r="J956" s="76"/>
      <c r="K956" s="76"/>
      <c r="L956" s="76"/>
      <c r="M956" s="76"/>
      <c r="N956" s="76"/>
      <c r="O956" s="76"/>
      <c r="P956" s="76"/>
      <c r="Q956" s="76"/>
      <c r="R956" s="76"/>
      <c r="S956" s="76"/>
      <c r="T956" s="76"/>
      <c r="U956" s="76"/>
      <c r="V956" s="76"/>
      <c r="W956" s="76"/>
      <c r="X956" s="76"/>
      <c r="Y956" s="76"/>
      <c r="Z956" s="76"/>
      <c r="AA956" s="76"/>
      <c r="AB956" s="76"/>
      <c r="AC956" s="76"/>
    </row>
  </sheetData>
  <phoneticPr fontId="0" type="noConversion"/>
  <pageMargins left="0.75" right="0.75" top="1" bottom="1" header="0.5" footer="0.5"/>
  <pageSetup orientation="portrait" horizontalDpi="4294967293" verticalDpi="36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X91"/>
  <sheetViews>
    <sheetView workbookViewId="0">
      <pane xSplit="1" ySplit="3" topLeftCell="B4" activePane="bottomRight" state="frozen"/>
      <selection pane="topRight" activeCell="B1" sqref="B1"/>
      <selection pane="bottomLeft" activeCell="A6" sqref="A6"/>
      <selection pane="bottomRight"/>
    </sheetView>
  </sheetViews>
  <sheetFormatPr defaultRowHeight="12.75"/>
  <cols>
    <col min="2" max="2" width="11.42578125" customWidth="1"/>
    <col min="4" max="4" width="11.140625" customWidth="1"/>
    <col min="7" max="7" width="11.140625" customWidth="1"/>
    <col min="9" max="9" width="11.85546875" customWidth="1"/>
    <col min="15" max="15" width="12.5703125" customWidth="1"/>
  </cols>
  <sheetData>
    <row r="1" spans="1:24">
      <c r="B1" s="1" t="s">
        <v>180</v>
      </c>
      <c r="C1" s="21"/>
      <c r="D1" s="21"/>
      <c r="E1" s="21"/>
      <c r="F1" s="21"/>
      <c r="G1" s="21"/>
      <c r="H1" s="21"/>
      <c r="I1" s="21"/>
      <c r="J1" s="21"/>
      <c r="K1" s="21"/>
      <c r="L1" s="8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</row>
    <row r="2" spans="1:24">
      <c r="A2" s="21"/>
      <c r="B2" s="270" t="s">
        <v>183</v>
      </c>
      <c r="C2" s="270"/>
      <c r="D2" s="270"/>
      <c r="E2" s="270"/>
      <c r="F2" s="154"/>
      <c r="G2" s="270" t="s">
        <v>184</v>
      </c>
      <c r="H2" s="270"/>
      <c r="I2" s="270"/>
      <c r="J2" s="270"/>
      <c r="K2" s="15"/>
      <c r="L2" s="1" t="s">
        <v>266</v>
      </c>
      <c r="M2" s="154"/>
      <c r="N2" s="154"/>
      <c r="O2" s="15" t="s">
        <v>371</v>
      </c>
      <c r="P2" s="154"/>
      <c r="Q2" s="154"/>
      <c r="R2" s="21"/>
      <c r="S2" s="21"/>
      <c r="T2" s="21"/>
      <c r="U2" s="21"/>
      <c r="V2" s="21"/>
      <c r="W2" s="21"/>
      <c r="X2" s="21"/>
    </row>
    <row r="3" spans="1:24">
      <c r="A3" s="112"/>
      <c r="B3" s="1" t="s">
        <v>185</v>
      </c>
      <c r="C3" s="1" t="s">
        <v>63</v>
      </c>
      <c r="D3" s="1" t="s">
        <v>186</v>
      </c>
      <c r="E3" s="1" t="s">
        <v>70</v>
      </c>
      <c r="F3" s="1"/>
      <c r="G3" s="1" t="s">
        <v>185</v>
      </c>
      <c r="H3" s="1" t="s">
        <v>63</v>
      </c>
      <c r="I3" s="1" t="s">
        <v>186</v>
      </c>
      <c r="J3" s="1" t="s">
        <v>70</v>
      </c>
      <c r="K3" s="21"/>
      <c r="L3" s="1" t="s">
        <v>257</v>
      </c>
      <c r="M3" s="1" t="s">
        <v>258</v>
      </c>
      <c r="N3" s="1"/>
      <c r="O3" s="1" t="s">
        <v>257</v>
      </c>
      <c r="P3" s="1" t="s">
        <v>258</v>
      </c>
      <c r="Q3" s="21"/>
      <c r="R3" s="21"/>
      <c r="S3" s="21"/>
      <c r="T3" s="21"/>
      <c r="U3" s="21"/>
      <c r="V3" s="21"/>
      <c r="W3" s="21"/>
      <c r="X3" s="21"/>
    </row>
    <row r="4" spans="1:24">
      <c r="A4" s="26">
        <v>1831</v>
      </c>
      <c r="B4" s="24">
        <v>1902</v>
      </c>
      <c r="C4" s="23">
        <v>92</v>
      </c>
      <c r="D4" s="23">
        <v>0</v>
      </c>
      <c r="E4" s="24">
        <f>B4-D4-C4</f>
        <v>1810</v>
      </c>
      <c r="F4" s="24"/>
      <c r="G4" s="24">
        <v>2056</v>
      </c>
      <c r="H4" s="23">
        <v>92</v>
      </c>
      <c r="I4" s="23">
        <v>0</v>
      </c>
      <c r="J4" s="24">
        <f>G4-I4-H4</f>
        <v>1964</v>
      </c>
      <c r="K4" s="24"/>
      <c r="L4" s="23">
        <v>1810</v>
      </c>
      <c r="M4" s="16">
        <v>1964</v>
      </c>
      <c r="N4" s="21"/>
      <c r="O4" s="23">
        <v>0</v>
      </c>
      <c r="P4" s="16">
        <v>0</v>
      </c>
      <c r="Q4" s="21"/>
      <c r="R4" s="21"/>
      <c r="S4" s="21"/>
      <c r="T4" s="21"/>
      <c r="U4" s="21"/>
      <c r="V4" s="21"/>
      <c r="W4" s="21"/>
      <c r="X4" s="21"/>
    </row>
    <row r="5" spans="1:24">
      <c r="A5" s="26">
        <v>1832</v>
      </c>
      <c r="B5" s="24">
        <v>1342</v>
      </c>
      <c r="C5" s="23">
        <v>0</v>
      </c>
      <c r="D5" s="23">
        <v>0</v>
      </c>
      <c r="E5" s="24">
        <f>B5-D5-C5</f>
        <v>1342</v>
      </c>
      <c r="F5" s="24"/>
      <c r="G5" s="24">
        <v>1488</v>
      </c>
      <c r="H5" s="23">
        <v>0</v>
      </c>
      <c r="I5" s="23">
        <v>0</v>
      </c>
      <c r="J5" s="24">
        <f>G5-I5-H5</f>
        <v>1488</v>
      </c>
      <c r="K5" s="24"/>
      <c r="L5" s="23">
        <v>1342</v>
      </c>
      <c r="M5" s="16">
        <v>1488</v>
      </c>
      <c r="N5" s="21"/>
      <c r="O5" s="23">
        <v>0</v>
      </c>
      <c r="P5" s="16">
        <v>0</v>
      </c>
      <c r="Q5" s="21"/>
      <c r="R5" s="21"/>
      <c r="S5" s="21"/>
      <c r="T5" s="21"/>
      <c r="U5" s="21"/>
      <c r="V5" s="21"/>
      <c r="W5" s="21"/>
      <c r="X5" s="21"/>
    </row>
    <row r="6" spans="1:24">
      <c r="A6" s="26">
        <v>1833</v>
      </c>
      <c r="B6" s="24">
        <v>1856</v>
      </c>
      <c r="C6" s="23">
        <v>0</v>
      </c>
      <c r="D6" s="23">
        <v>317</v>
      </c>
      <c r="E6" s="24">
        <f>B6-D6</f>
        <v>1539</v>
      </c>
      <c r="F6" s="24"/>
      <c r="G6" s="24">
        <v>2019</v>
      </c>
      <c r="H6" s="23">
        <v>0</v>
      </c>
      <c r="I6" s="23">
        <v>350</v>
      </c>
      <c r="J6" s="24">
        <f>G6-I6</f>
        <v>1669</v>
      </c>
      <c r="K6" s="24"/>
      <c r="L6" s="23">
        <v>1539</v>
      </c>
      <c r="M6" s="16">
        <v>1669</v>
      </c>
      <c r="N6" s="21"/>
      <c r="O6" s="23">
        <v>0</v>
      </c>
      <c r="P6" s="16">
        <v>0</v>
      </c>
      <c r="Q6" s="21"/>
      <c r="R6" s="21"/>
      <c r="S6" s="21"/>
      <c r="T6" s="21"/>
      <c r="U6" s="21"/>
      <c r="V6" s="21"/>
      <c r="W6" s="21"/>
      <c r="X6" s="21"/>
    </row>
    <row r="7" spans="1:24">
      <c r="A7" s="26">
        <v>1834</v>
      </c>
      <c r="B7" s="24">
        <v>3191</v>
      </c>
      <c r="C7" s="23">
        <v>0</v>
      </c>
      <c r="D7" s="23">
        <v>436</v>
      </c>
      <c r="E7" s="24">
        <f>B7-D7</f>
        <v>2755</v>
      </c>
      <c r="F7" s="24"/>
      <c r="G7" s="24">
        <v>3747</v>
      </c>
      <c r="H7" s="23">
        <v>0</v>
      </c>
      <c r="I7" s="23">
        <v>444</v>
      </c>
      <c r="J7" s="24">
        <f>G7-I7</f>
        <v>3303</v>
      </c>
      <c r="K7" s="24"/>
      <c r="L7" s="23">
        <v>2755</v>
      </c>
      <c r="M7" s="16">
        <v>3303</v>
      </c>
      <c r="N7" s="21"/>
      <c r="O7" s="23">
        <v>0</v>
      </c>
      <c r="P7" s="16">
        <v>0</v>
      </c>
      <c r="Q7" s="21"/>
      <c r="R7" s="89"/>
      <c r="S7" s="21"/>
      <c r="T7" s="21"/>
      <c r="U7" s="21"/>
      <c r="V7" s="21"/>
      <c r="W7" s="21"/>
      <c r="X7" s="21"/>
    </row>
    <row r="8" spans="1:24">
      <c r="A8" s="26">
        <v>1835</v>
      </c>
      <c r="B8" s="24">
        <v>4507</v>
      </c>
      <c r="C8" s="23">
        <v>0</v>
      </c>
      <c r="D8" s="23">
        <v>388</v>
      </c>
      <c r="E8" s="24">
        <f>B8-D8</f>
        <v>4119</v>
      </c>
      <c r="F8" s="24"/>
      <c r="G8" s="24">
        <v>5116</v>
      </c>
      <c r="H8" s="23">
        <v>0</v>
      </c>
      <c r="I8" s="23">
        <v>404</v>
      </c>
      <c r="J8" s="24">
        <f>G8-I8</f>
        <v>4712</v>
      </c>
      <c r="K8" s="24"/>
      <c r="L8" s="23">
        <v>3636</v>
      </c>
      <c r="M8" s="16">
        <v>4212</v>
      </c>
      <c r="N8" s="21"/>
      <c r="O8" s="23">
        <v>483</v>
      </c>
      <c r="P8" s="16">
        <v>500</v>
      </c>
      <c r="Q8" s="21"/>
      <c r="R8" s="89"/>
      <c r="S8" s="21"/>
      <c r="T8" s="21"/>
      <c r="U8" s="21"/>
      <c r="V8" s="21"/>
      <c r="W8" s="21"/>
      <c r="X8" s="21"/>
    </row>
    <row r="9" spans="1:24">
      <c r="A9" s="26">
        <v>1836</v>
      </c>
      <c r="B9" s="24">
        <v>5442</v>
      </c>
      <c r="C9" s="23">
        <v>0</v>
      </c>
      <c r="D9" s="23">
        <v>3477</v>
      </c>
      <c r="E9" s="24">
        <f>B9*0.35</f>
        <v>1904.6999999999998</v>
      </c>
      <c r="F9" s="24"/>
      <c r="G9" s="24">
        <v>6042</v>
      </c>
      <c r="H9" s="23">
        <v>0</v>
      </c>
      <c r="I9" s="23">
        <v>3866</v>
      </c>
      <c r="J9" s="24">
        <f>G9*0.35</f>
        <v>2114.6999999999998</v>
      </c>
      <c r="K9" s="24"/>
      <c r="L9" s="23">
        <v>1965</v>
      </c>
      <c r="M9" s="16">
        <v>2176</v>
      </c>
      <c r="N9" s="21"/>
      <c r="O9" s="23">
        <v>0</v>
      </c>
      <c r="P9" s="16">
        <v>0</v>
      </c>
      <c r="Q9" s="21"/>
      <c r="R9" s="89"/>
      <c r="S9" s="21"/>
      <c r="T9" s="21"/>
      <c r="U9" s="21"/>
      <c r="V9" s="21"/>
      <c r="W9" s="21"/>
      <c r="X9" s="21"/>
    </row>
    <row r="10" spans="1:24">
      <c r="A10" s="26">
        <v>1837</v>
      </c>
      <c r="B10" s="24">
        <v>4845</v>
      </c>
      <c r="C10" s="23">
        <v>0</v>
      </c>
      <c r="D10" s="23">
        <v>3887</v>
      </c>
      <c r="E10" s="24">
        <f>B10*0.35</f>
        <v>1695.75</v>
      </c>
      <c r="F10" s="24"/>
      <c r="G10" s="24">
        <v>5591</v>
      </c>
      <c r="H10" s="23">
        <v>0</v>
      </c>
      <c r="I10" s="23">
        <v>4534</v>
      </c>
      <c r="J10" s="24">
        <f>G10*0.35</f>
        <v>1956.85</v>
      </c>
      <c r="K10" s="24"/>
      <c r="L10" s="23">
        <v>958</v>
      </c>
      <c r="M10" s="16">
        <v>1057</v>
      </c>
      <c r="N10" s="21"/>
      <c r="O10" s="23">
        <v>0</v>
      </c>
      <c r="P10" s="16">
        <v>0</v>
      </c>
      <c r="Q10" s="21"/>
      <c r="R10" s="21"/>
      <c r="S10" s="21"/>
      <c r="T10" s="21"/>
      <c r="U10" s="21"/>
      <c r="V10" s="21"/>
      <c r="W10" s="21"/>
      <c r="X10" s="21"/>
    </row>
    <row r="11" spans="1:24">
      <c r="A11" s="26">
        <v>1838</v>
      </c>
      <c r="B11" s="24">
        <v>3256</v>
      </c>
      <c r="C11" s="23">
        <v>0</v>
      </c>
      <c r="D11" s="23">
        <v>3256</v>
      </c>
      <c r="E11" s="24">
        <f t="shared" ref="E11:E24" si="0">B11*0.35</f>
        <v>1139.5999999999999</v>
      </c>
      <c r="F11" s="24"/>
      <c r="G11" s="24">
        <v>3608</v>
      </c>
      <c r="H11" s="23">
        <v>0</v>
      </c>
      <c r="I11" s="23">
        <v>3608</v>
      </c>
      <c r="J11" s="24">
        <f t="shared" ref="J11:J24" si="1">G11*0.35</f>
        <v>1262.8</v>
      </c>
      <c r="K11" s="24"/>
      <c r="L11" s="23">
        <v>0</v>
      </c>
      <c r="M11" s="16">
        <v>0</v>
      </c>
      <c r="N11" s="21"/>
      <c r="O11" s="23">
        <v>0</v>
      </c>
      <c r="P11" s="16">
        <v>0</v>
      </c>
      <c r="Q11" s="21"/>
      <c r="R11" s="21"/>
      <c r="S11" s="21"/>
      <c r="T11" s="21"/>
      <c r="U11" s="21"/>
      <c r="V11" s="21"/>
      <c r="W11" s="21"/>
      <c r="X11" s="21"/>
    </row>
    <row r="12" spans="1:24">
      <c r="A12" s="26">
        <v>1839</v>
      </c>
      <c r="B12" s="24">
        <v>4002.8</v>
      </c>
      <c r="C12" s="23">
        <v>0</v>
      </c>
      <c r="D12" s="23">
        <v>2302</v>
      </c>
      <c r="E12" s="24">
        <f t="shared" si="0"/>
        <v>1400.98</v>
      </c>
      <c r="F12" s="24"/>
      <c r="G12" s="24">
        <v>4133.5643855776307</v>
      </c>
      <c r="H12" s="23">
        <v>0</v>
      </c>
      <c r="I12" s="23">
        <v>2357.4532744665198</v>
      </c>
      <c r="J12" s="24">
        <f t="shared" si="1"/>
        <v>1446.7475349521706</v>
      </c>
      <c r="K12" s="24"/>
      <c r="L12" s="23">
        <v>618</v>
      </c>
      <c r="M12" s="16">
        <v>645.11111111111109</v>
      </c>
      <c r="N12" s="21"/>
      <c r="O12" s="23">
        <v>1082.8</v>
      </c>
      <c r="P12" s="16">
        <v>1131</v>
      </c>
      <c r="Q12" s="21"/>
      <c r="R12" s="21"/>
      <c r="S12" s="21"/>
      <c r="T12" s="21"/>
      <c r="U12" s="21"/>
      <c r="V12" s="21"/>
      <c r="W12" s="21"/>
      <c r="X12" s="21"/>
    </row>
    <row r="13" spans="1:24">
      <c r="A13" s="26">
        <v>1840</v>
      </c>
      <c r="B13" s="24">
        <v>1700</v>
      </c>
      <c r="C13" s="23">
        <v>0</v>
      </c>
      <c r="D13" s="23">
        <v>1348</v>
      </c>
      <c r="E13" s="24">
        <f t="shared" si="0"/>
        <v>595</v>
      </c>
      <c r="F13" s="24"/>
      <c r="G13" s="24">
        <v>1910.3256051448338</v>
      </c>
      <c r="H13" s="23">
        <v>0</v>
      </c>
      <c r="I13" s="23">
        <v>1549.11809962607</v>
      </c>
      <c r="J13" s="24">
        <f t="shared" si="1"/>
        <v>668.61396180069175</v>
      </c>
      <c r="K13" s="24"/>
      <c r="L13" s="23">
        <v>352</v>
      </c>
      <c r="M13" s="16">
        <v>361.20750551876381</v>
      </c>
      <c r="N13" s="21"/>
      <c r="O13" s="23">
        <v>0</v>
      </c>
      <c r="P13" s="16">
        <v>0</v>
      </c>
      <c r="Q13" s="21"/>
      <c r="R13" s="21"/>
      <c r="S13" s="21"/>
      <c r="T13" s="21"/>
      <c r="U13" s="21"/>
      <c r="V13" s="21"/>
      <c r="W13" s="21"/>
      <c r="X13" s="21"/>
    </row>
    <row r="14" spans="1:24">
      <c r="A14" s="26">
        <v>1841</v>
      </c>
      <c r="B14" s="24">
        <v>3048.1950000000002</v>
      </c>
      <c r="C14" s="23">
        <v>0</v>
      </c>
      <c r="D14" s="23">
        <v>2931.1950000000002</v>
      </c>
      <c r="E14" s="24">
        <f t="shared" si="0"/>
        <v>1066.86825</v>
      </c>
      <c r="F14" s="24"/>
      <c r="G14" s="24">
        <v>3544.1628189550424</v>
      </c>
      <c r="H14" s="23">
        <v>0</v>
      </c>
      <c r="I14" s="23">
        <v>3402</v>
      </c>
      <c r="J14" s="24">
        <f t="shared" si="1"/>
        <v>1240.4569866342647</v>
      </c>
      <c r="K14" s="24"/>
      <c r="L14" s="23">
        <v>0</v>
      </c>
      <c r="M14" s="16">
        <v>0</v>
      </c>
      <c r="N14" s="21"/>
      <c r="O14" s="23">
        <v>117</v>
      </c>
      <c r="P14" s="16">
        <v>142.16281895504255</v>
      </c>
      <c r="Q14" s="21"/>
      <c r="R14" s="21"/>
      <c r="S14" s="21"/>
      <c r="T14" s="21"/>
      <c r="U14" s="21"/>
      <c r="V14" s="21"/>
      <c r="W14" s="21"/>
      <c r="X14" s="21"/>
    </row>
    <row r="15" spans="1:24">
      <c r="A15" s="26">
        <v>1842</v>
      </c>
      <c r="B15" s="24">
        <v>2889</v>
      </c>
      <c r="C15" s="23">
        <v>0</v>
      </c>
      <c r="D15" s="23">
        <v>2386</v>
      </c>
      <c r="E15" s="24">
        <f t="shared" si="0"/>
        <v>1011.15</v>
      </c>
      <c r="F15" s="24"/>
      <c r="G15" s="24">
        <v>3107</v>
      </c>
      <c r="H15" s="23">
        <v>0</v>
      </c>
      <c r="I15" s="23">
        <v>2593</v>
      </c>
      <c r="J15" s="24">
        <f t="shared" si="1"/>
        <v>1087.4499999999998</v>
      </c>
      <c r="K15" s="24"/>
      <c r="L15" s="23">
        <v>0</v>
      </c>
      <c r="M15" s="16">
        <v>0</v>
      </c>
      <c r="N15" s="21"/>
      <c r="O15" s="23">
        <v>503</v>
      </c>
      <c r="P15" s="16">
        <v>514</v>
      </c>
      <c r="Q15" s="21"/>
      <c r="R15" s="21"/>
      <c r="S15" s="21"/>
      <c r="T15" s="21"/>
      <c r="U15" s="21"/>
      <c r="V15" s="21"/>
      <c r="W15" s="21"/>
      <c r="X15" s="21"/>
    </row>
    <row r="16" spans="1:24">
      <c r="A16" s="26">
        <v>1843</v>
      </c>
      <c r="B16" s="24">
        <v>2782.5140000000001</v>
      </c>
      <c r="C16" s="23">
        <v>0</v>
      </c>
      <c r="D16" s="23">
        <v>1299</v>
      </c>
      <c r="E16" s="24">
        <f t="shared" si="0"/>
        <v>973.87990000000002</v>
      </c>
      <c r="F16" s="24"/>
      <c r="G16" s="24">
        <v>3264</v>
      </c>
      <c r="H16" s="23">
        <v>0</v>
      </c>
      <c r="I16" s="23">
        <v>1365</v>
      </c>
      <c r="J16" s="24">
        <f t="shared" si="1"/>
        <v>1142.3999999999999</v>
      </c>
      <c r="K16" s="24"/>
      <c r="L16" s="23">
        <v>0</v>
      </c>
      <c r="M16" s="16">
        <v>0</v>
      </c>
      <c r="N16" s="21"/>
      <c r="O16" s="23">
        <v>1483.5140000000001</v>
      </c>
      <c r="P16" s="16">
        <v>1899</v>
      </c>
      <c r="Q16" s="21"/>
      <c r="R16" s="155"/>
      <c r="S16" s="21"/>
      <c r="T16" s="21"/>
      <c r="U16" s="21"/>
      <c r="V16" s="21"/>
      <c r="W16" s="21"/>
      <c r="X16" s="21"/>
    </row>
    <row r="17" spans="1:24">
      <c r="A17" s="26">
        <v>1844</v>
      </c>
      <c r="B17" s="24">
        <v>3165.1179999999999</v>
      </c>
      <c r="C17" s="23">
        <v>0</v>
      </c>
      <c r="D17" s="23">
        <v>0</v>
      </c>
      <c r="E17" s="24">
        <f t="shared" si="0"/>
        <v>1107.7912999999999</v>
      </c>
      <c r="F17" s="24"/>
      <c r="G17" s="24">
        <v>3431</v>
      </c>
      <c r="H17" s="23">
        <v>0</v>
      </c>
      <c r="I17" s="23">
        <v>0</v>
      </c>
      <c r="J17" s="24">
        <f t="shared" si="1"/>
        <v>1200.8499999999999</v>
      </c>
      <c r="K17" s="24"/>
      <c r="L17" s="23">
        <v>0</v>
      </c>
      <c r="M17" s="16">
        <v>0</v>
      </c>
      <c r="N17" s="21"/>
      <c r="O17" s="23">
        <v>3165.1179999999999</v>
      </c>
      <c r="P17" s="16">
        <v>3431</v>
      </c>
      <c r="Q17" s="21"/>
      <c r="R17" s="155"/>
      <c r="S17" s="21"/>
      <c r="T17" s="21"/>
      <c r="U17" s="21"/>
      <c r="V17" s="21"/>
      <c r="W17" s="21"/>
      <c r="X17" s="21"/>
    </row>
    <row r="18" spans="1:24">
      <c r="A18" s="26">
        <v>1845</v>
      </c>
      <c r="B18" s="24">
        <v>4372</v>
      </c>
      <c r="C18" s="23">
        <v>0</v>
      </c>
      <c r="D18" s="23">
        <v>1329</v>
      </c>
      <c r="E18" s="24">
        <f t="shared" si="0"/>
        <v>1530.1999999999998</v>
      </c>
      <c r="F18" s="24"/>
      <c r="G18" s="24">
        <v>4790</v>
      </c>
      <c r="H18" s="23">
        <v>0</v>
      </c>
      <c r="I18" s="23">
        <v>1389</v>
      </c>
      <c r="J18" s="24">
        <f t="shared" si="1"/>
        <v>1676.5</v>
      </c>
      <c r="K18" s="24"/>
      <c r="L18" s="23">
        <v>798</v>
      </c>
      <c r="M18" s="16">
        <v>803</v>
      </c>
      <c r="N18" s="21"/>
      <c r="O18" s="23">
        <v>2245</v>
      </c>
      <c r="P18" s="16">
        <v>2598</v>
      </c>
      <c r="Q18" s="21"/>
      <c r="R18" s="155"/>
      <c r="S18" s="21"/>
      <c r="T18" s="21"/>
      <c r="U18" s="21"/>
      <c r="V18" s="21"/>
      <c r="W18" s="21"/>
      <c r="X18" s="21"/>
    </row>
    <row r="19" spans="1:24">
      <c r="A19" s="26">
        <v>1846</v>
      </c>
      <c r="B19" s="24">
        <v>2835.7919999999999</v>
      </c>
      <c r="C19" s="23">
        <v>0</v>
      </c>
      <c r="D19" s="23">
        <v>1261.5</v>
      </c>
      <c r="E19" s="24">
        <f t="shared" si="0"/>
        <v>992.52719999999988</v>
      </c>
      <c r="F19" s="24"/>
      <c r="G19" s="24">
        <v>2967</v>
      </c>
      <c r="H19" s="23">
        <v>0</v>
      </c>
      <c r="I19" s="23">
        <v>1297</v>
      </c>
      <c r="J19" s="24">
        <f t="shared" si="1"/>
        <v>1038.45</v>
      </c>
      <c r="K19" s="24"/>
      <c r="L19" s="23">
        <v>0</v>
      </c>
      <c r="M19" s="16">
        <v>0</v>
      </c>
      <c r="N19" s="21"/>
      <c r="O19" s="23">
        <v>1574.2919999999999</v>
      </c>
      <c r="P19" s="16">
        <v>1670</v>
      </c>
      <c r="Q19" s="21"/>
      <c r="R19" s="155"/>
      <c r="S19" s="21"/>
      <c r="T19" s="21"/>
      <c r="U19" s="21"/>
      <c r="V19" s="21"/>
      <c r="W19" s="21"/>
      <c r="X19" s="21"/>
    </row>
    <row r="20" spans="1:24">
      <c r="A20" s="26">
        <v>1847</v>
      </c>
      <c r="B20" s="24">
        <v>6035</v>
      </c>
      <c r="C20" s="23">
        <v>0</v>
      </c>
      <c r="D20" s="23">
        <v>4678</v>
      </c>
      <c r="E20" s="24">
        <f t="shared" si="0"/>
        <v>2112.25</v>
      </c>
      <c r="F20" s="24"/>
      <c r="G20" s="24">
        <v>6558.2222222222217</v>
      </c>
      <c r="H20" s="23">
        <v>0</v>
      </c>
      <c r="I20" s="23">
        <v>5075.2222222222226</v>
      </c>
      <c r="J20" s="24">
        <f t="shared" si="1"/>
        <v>2295.3777777777773</v>
      </c>
      <c r="K20" s="24"/>
      <c r="L20" s="23">
        <v>0</v>
      </c>
      <c r="M20" s="16">
        <v>0</v>
      </c>
      <c r="N20" s="21"/>
      <c r="O20" s="23">
        <v>1357</v>
      </c>
      <c r="P20" s="16">
        <v>1483</v>
      </c>
      <c r="Q20" s="21"/>
      <c r="R20" s="21"/>
      <c r="S20" s="21"/>
      <c r="T20" s="21"/>
      <c r="U20" s="21"/>
      <c r="V20" s="21"/>
      <c r="W20" s="21"/>
      <c r="X20" s="21"/>
    </row>
    <row r="21" spans="1:24">
      <c r="A21" s="26">
        <v>1848</v>
      </c>
      <c r="B21" s="24">
        <v>7045</v>
      </c>
      <c r="C21" s="23">
        <v>0</v>
      </c>
      <c r="D21" s="23">
        <v>1614</v>
      </c>
      <c r="E21" s="24">
        <f t="shared" si="0"/>
        <v>2465.75</v>
      </c>
      <c r="F21" s="24"/>
      <c r="G21" s="24">
        <v>7542.8888888888878</v>
      </c>
      <c r="H21" s="23">
        <v>0</v>
      </c>
      <c r="I21" s="23">
        <v>1755.4444444444446</v>
      </c>
      <c r="J21" s="24">
        <f t="shared" si="1"/>
        <v>2640.0111111111105</v>
      </c>
      <c r="K21" s="24"/>
      <c r="L21" s="23">
        <v>0</v>
      </c>
      <c r="M21" s="16">
        <v>0</v>
      </c>
      <c r="N21" s="21"/>
      <c r="O21" s="23">
        <v>5431</v>
      </c>
      <c r="P21" s="16">
        <v>5787.4444444444443</v>
      </c>
      <c r="Q21" s="21"/>
      <c r="R21" s="155"/>
      <c r="S21" s="21"/>
      <c r="T21" s="21"/>
      <c r="U21" s="21"/>
      <c r="V21" s="21"/>
      <c r="W21" s="21"/>
      <c r="X21" s="21"/>
    </row>
    <row r="22" spans="1:24">
      <c r="A22" s="26">
        <v>1849</v>
      </c>
      <c r="B22" s="24">
        <v>4889</v>
      </c>
      <c r="C22" s="23">
        <v>0</v>
      </c>
      <c r="D22" s="23">
        <v>1604</v>
      </c>
      <c r="E22" s="24">
        <f t="shared" si="0"/>
        <v>1711.1499999999999</v>
      </c>
      <c r="F22" s="24"/>
      <c r="G22" s="24">
        <v>5113</v>
      </c>
      <c r="H22" s="23">
        <v>0</v>
      </c>
      <c r="I22" s="23">
        <v>1672</v>
      </c>
      <c r="J22" s="24">
        <f t="shared" si="1"/>
        <v>1789.55</v>
      </c>
      <c r="K22" s="24"/>
      <c r="L22" s="23">
        <v>0</v>
      </c>
      <c r="M22" s="16">
        <v>0</v>
      </c>
      <c r="N22" s="21"/>
      <c r="O22" s="23">
        <v>3285</v>
      </c>
      <c r="P22" s="16">
        <v>3441</v>
      </c>
      <c r="Q22" s="21"/>
      <c r="R22" s="155"/>
      <c r="S22" s="21"/>
      <c r="T22" s="21"/>
      <c r="U22" s="21"/>
      <c r="V22" s="21"/>
      <c r="W22" s="21"/>
      <c r="X22" s="21"/>
    </row>
    <row r="23" spans="1:24">
      <c r="A23" s="26">
        <v>1850</v>
      </c>
      <c r="B23" s="24">
        <v>4736</v>
      </c>
      <c r="C23" s="23">
        <v>0</v>
      </c>
      <c r="D23" s="23">
        <v>1614</v>
      </c>
      <c r="E23" s="24">
        <f t="shared" si="0"/>
        <v>1657.6</v>
      </c>
      <c r="F23" s="24"/>
      <c r="G23" s="24">
        <v>5126</v>
      </c>
      <c r="H23" s="23">
        <v>0</v>
      </c>
      <c r="I23" s="23">
        <v>1780</v>
      </c>
      <c r="J23" s="24">
        <f t="shared" si="1"/>
        <v>1794.1</v>
      </c>
      <c r="K23" s="24"/>
      <c r="L23" s="23">
        <v>0</v>
      </c>
      <c r="M23" s="16">
        <v>0</v>
      </c>
      <c r="N23" s="21"/>
      <c r="O23" s="23">
        <v>3122</v>
      </c>
      <c r="P23" s="16">
        <v>3346</v>
      </c>
      <c r="Q23" s="21"/>
      <c r="R23" s="155"/>
      <c r="S23" s="21"/>
      <c r="T23" s="21"/>
      <c r="U23" s="21"/>
      <c r="V23" s="21"/>
      <c r="W23" s="21"/>
      <c r="X23" s="21"/>
    </row>
    <row r="24" spans="1:24">
      <c r="A24" s="26">
        <v>1851</v>
      </c>
      <c r="B24" s="24">
        <v>645</v>
      </c>
      <c r="C24" s="23">
        <v>0</v>
      </c>
      <c r="D24" s="23">
        <v>55</v>
      </c>
      <c r="E24" s="24">
        <f t="shared" si="0"/>
        <v>225.74999999999997</v>
      </c>
      <c r="F24" s="24"/>
      <c r="G24" s="24">
        <v>765</v>
      </c>
      <c r="H24" s="23">
        <v>0</v>
      </c>
      <c r="I24" s="23">
        <v>56</v>
      </c>
      <c r="J24" s="24">
        <f t="shared" si="1"/>
        <v>267.75</v>
      </c>
      <c r="K24" s="24"/>
      <c r="L24" s="23">
        <v>0</v>
      </c>
      <c r="M24" s="16">
        <v>0</v>
      </c>
      <c r="N24" s="21"/>
      <c r="O24" s="23">
        <v>590</v>
      </c>
      <c r="P24" s="16">
        <v>709</v>
      </c>
      <c r="Q24" s="21"/>
      <c r="R24" s="155"/>
      <c r="S24" s="21"/>
      <c r="T24" s="21"/>
      <c r="U24" s="21"/>
      <c r="V24" s="21"/>
      <c r="W24" s="21"/>
      <c r="X24" s="21"/>
    </row>
    <row r="25" spans="1:24">
      <c r="A25" s="26">
        <v>1852</v>
      </c>
      <c r="B25" s="24">
        <v>0</v>
      </c>
      <c r="C25" s="23">
        <v>0</v>
      </c>
      <c r="D25" s="23">
        <v>0</v>
      </c>
      <c r="E25" s="24">
        <f t="shared" ref="E25:E33" si="2">B25</f>
        <v>0</v>
      </c>
      <c r="F25" s="24"/>
      <c r="G25" s="24">
        <v>0</v>
      </c>
      <c r="H25" s="23">
        <v>0</v>
      </c>
      <c r="I25" s="23">
        <v>0</v>
      </c>
      <c r="J25" s="24">
        <f>G25</f>
        <v>0</v>
      </c>
      <c r="K25" s="24"/>
      <c r="L25" s="23">
        <v>0</v>
      </c>
      <c r="M25" s="16">
        <v>0</v>
      </c>
      <c r="N25" s="21"/>
      <c r="O25" s="23">
        <v>0</v>
      </c>
      <c r="P25" s="16">
        <v>0</v>
      </c>
      <c r="Q25" s="21"/>
      <c r="R25" s="21"/>
      <c r="S25" s="21"/>
      <c r="T25" s="21"/>
      <c r="U25" s="21"/>
      <c r="V25" s="21"/>
      <c r="W25" s="21"/>
      <c r="X25" s="21"/>
    </row>
    <row r="26" spans="1:24">
      <c r="A26" s="26">
        <v>1853</v>
      </c>
      <c r="B26" s="24">
        <v>0</v>
      </c>
      <c r="C26" s="23">
        <v>0</v>
      </c>
      <c r="D26" s="23">
        <v>0</v>
      </c>
      <c r="E26" s="24">
        <f t="shared" si="2"/>
        <v>0</v>
      </c>
      <c r="F26" s="24"/>
      <c r="G26" s="24">
        <v>0</v>
      </c>
      <c r="H26" s="23">
        <v>0</v>
      </c>
      <c r="I26" s="23">
        <v>0</v>
      </c>
      <c r="J26" s="24">
        <f t="shared" ref="J26:J33" si="3">G26</f>
        <v>0</v>
      </c>
      <c r="K26" s="24"/>
      <c r="L26" s="23">
        <v>0</v>
      </c>
      <c r="M26" s="16">
        <v>0</v>
      </c>
      <c r="N26" s="21"/>
      <c r="O26" s="23">
        <v>0</v>
      </c>
      <c r="P26" s="16">
        <v>0</v>
      </c>
      <c r="Q26" s="21"/>
      <c r="R26" s="21"/>
      <c r="S26" s="21"/>
      <c r="T26" s="21"/>
      <c r="U26" s="21"/>
      <c r="V26" s="21"/>
      <c r="W26" s="21"/>
      <c r="X26" s="21"/>
    </row>
    <row r="27" spans="1:24">
      <c r="A27" s="26">
        <v>1854</v>
      </c>
      <c r="B27" s="24">
        <v>0</v>
      </c>
      <c r="C27" s="23">
        <v>0</v>
      </c>
      <c r="D27" s="23">
        <v>0</v>
      </c>
      <c r="E27" s="24">
        <f t="shared" si="2"/>
        <v>0</v>
      </c>
      <c r="F27" s="24"/>
      <c r="G27" s="24">
        <v>0</v>
      </c>
      <c r="H27" s="23">
        <v>0</v>
      </c>
      <c r="I27" s="23">
        <v>0</v>
      </c>
      <c r="J27" s="24">
        <f t="shared" si="3"/>
        <v>0</v>
      </c>
      <c r="K27" s="24"/>
      <c r="L27" s="23">
        <v>0</v>
      </c>
      <c r="M27" s="16">
        <v>0</v>
      </c>
      <c r="N27" s="21"/>
      <c r="O27" s="23">
        <v>0</v>
      </c>
      <c r="P27" s="16">
        <v>0</v>
      </c>
      <c r="Q27" s="21"/>
      <c r="R27" s="21"/>
      <c r="S27" s="21"/>
      <c r="T27" s="21"/>
      <c r="U27" s="21"/>
      <c r="V27" s="21"/>
      <c r="W27" s="21"/>
      <c r="X27" s="21"/>
    </row>
    <row r="28" spans="1:24">
      <c r="A28" s="26">
        <v>1855</v>
      </c>
      <c r="B28" s="24">
        <v>0</v>
      </c>
      <c r="C28" s="23">
        <v>0</v>
      </c>
      <c r="D28" s="23">
        <v>0</v>
      </c>
      <c r="E28" s="24">
        <f t="shared" si="2"/>
        <v>0</v>
      </c>
      <c r="F28" s="24"/>
      <c r="G28" s="24">
        <v>0</v>
      </c>
      <c r="H28" s="23">
        <v>0</v>
      </c>
      <c r="I28" s="23">
        <v>0</v>
      </c>
      <c r="J28" s="24">
        <f t="shared" si="3"/>
        <v>0</v>
      </c>
      <c r="K28" s="24"/>
      <c r="L28" s="23">
        <v>0</v>
      </c>
      <c r="M28" s="16">
        <v>0</v>
      </c>
      <c r="N28" s="21"/>
      <c r="O28" s="23">
        <v>0</v>
      </c>
      <c r="P28" s="16">
        <v>0</v>
      </c>
      <c r="Q28" s="21"/>
      <c r="R28" s="21"/>
      <c r="S28" s="21"/>
      <c r="T28" s="21"/>
      <c r="U28" s="21"/>
      <c r="V28" s="21"/>
      <c r="W28" s="21"/>
      <c r="X28" s="21"/>
    </row>
    <row r="29" spans="1:24">
      <c r="A29" s="26">
        <v>1856</v>
      </c>
      <c r="B29" s="24">
        <v>0</v>
      </c>
      <c r="C29" s="23">
        <v>0</v>
      </c>
      <c r="D29" s="23">
        <v>0</v>
      </c>
      <c r="E29" s="24">
        <f t="shared" si="2"/>
        <v>0</v>
      </c>
      <c r="F29" s="24"/>
      <c r="G29" s="24">
        <v>0</v>
      </c>
      <c r="H29" s="23">
        <v>0</v>
      </c>
      <c r="I29" s="23">
        <v>0</v>
      </c>
      <c r="J29" s="24">
        <f t="shared" si="3"/>
        <v>0</v>
      </c>
      <c r="K29" s="24"/>
      <c r="L29" s="23">
        <v>0</v>
      </c>
      <c r="M29" s="16">
        <v>0</v>
      </c>
      <c r="N29" s="21"/>
      <c r="O29" s="23">
        <v>0</v>
      </c>
      <c r="P29" s="16">
        <v>0</v>
      </c>
      <c r="Q29" s="21"/>
      <c r="R29" s="21"/>
      <c r="S29" s="21"/>
      <c r="T29" s="21"/>
      <c r="U29" s="21"/>
      <c r="V29" s="21"/>
      <c r="W29" s="21"/>
      <c r="X29" s="21"/>
    </row>
    <row r="30" spans="1:24">
      <c r="A30" s="28">
        <v>1857</v>
      </c>
      <c r="B30" s="24">
        <v>2111</v>
      </c>
      <c r="C30" s="23">
        <v>0</v>
      </c>
      <c r="D30" s="23">
        <v>0</v>
      </c>
      <c r="E30" s="24">
        <f t="shared" si="2"/>
        <v>2111</v>
      </c>
      <c r="F30" s="24"/>
      <c r="G30" s="24">
        <v>2514.2174969623329</v>
      </c>
      <c r="H30" s="23">
        <v>0</v>
      </c>
      <c r="I30" s="23">
        <v>0</v>
      </c>
      <c r="J30" s="24">
        <f t="shared" si="3"/>
        <v>2514.2174969623329</v>
      </c>
      <c r="K30" s="24"/>
      <c r="L30" s="23">
        <v>0</v>
      </c>
      <c r="M30" s="16">
        <v>0</v>
      </c>
      <c r="N30" s="21"/>
      <c r="O30" s="23">
        <v>2111</v>
      </c>
      <c r="P30" s="16">
        <v>2514.2174969623329</v>
      </c>
      <c r="Q30" s="21"/>
      <c r="R30" s="21"/>
      <c r="S30" s="21"/>
      <c r="T30" s="21"/>
      <c r="U30" s="21"/>
      <c r="V30" s="21"/>
      <c r="W30" s="21"/>
      <c r="X30" s="21"/>
    </row>
    <row r="31" spans="1:24">
      <c r="A31" s="28">
        <v>1858</v>
      </c>
      <c r="B31" s="24">
        <v>306</v>
      </c>
      <c r="C31" s="23">
        <v>0</v>
      </c>
      <c r="D31" s="23">
        <v>0</v>
      </c>
      <c r="E31" s="24">
        <f t="shared" si="2"/>
        <v>306</v>
      </c>
      <c r="F31" s="24"/>
      <c r="G31" s="24">
        <v>450</v>
      </c>
      <c r="H31" s="23">
        <v>0</v>
      </c>
      <c r="I31" s="23">
        <v>0</v>
      </c>
      <c r="J31" s="24">
        <f t="shared" si="3"/>
        <v>450</v>
      </c>
      <c r="K31" s="24"/>
      <c r="L31" s="23">
        <v>0</v>
      </c>
      <c r="M31" s="16">
        <v>0</v>
      </c>
      <c r="N31" s="21"/>
      <c r="O31" s="23">
        <v>306</v>
      </c>
      <c r="P31" s="16">
        <v>450</v>
      </c>
      <c r="Q31" s="21"/>
      <c r="R31" s="21"/>
      <c r="S31" s="21"/>
      <c r="T31" s="21"/>
      <c r="U31" s="21"/>
      <c r="V31" s="21"/>
      <c r="W31" s="21"/>
      <c r="X31" s="21"/>
    </row>
    <row r="32" spans="1:24">
      <c r="A32" s="28">
        <v>1859</v>
      </c>
      <c r="B32" s="24">
        <v>2079</v>
      </c>
      <c r="C32" s="23">
        <v>0</v>
      </c>
      <c r="D32" s="23">
        <v>0</v>
      </c>
      <c r="E32" s="24">
        <f t="shared" si="2"/>
        <v>2079</v>
      </c>
      <c r="F32" s="24"/>
      <c r="G32" s="24">
        <v>2406</v>
      </c>
      <c r="H32" s="23">
        <v>0</v>
      </c>
      <c r="I32" s="23">
        <v>0</v>
      </c>
      <c r="J32" s="24">
        <f t="shared" si="3"/>
        <v>2406</v>
      </c>
      <c r="K32" s="24"/>
      <c r="L32" s="23">
        <v>444.99199999999996</v>
      </c>
      <c r="M32" s="16">
        <v>544</v>
      </c>
      <c r="N32" s="21"/>
      <c r="O32" s="23">
        <v>1634</v>
      </c>
      <c r="P32" s="16">
        <v>1862</v>
      </c>
      <c r="Q32" s="21"/>
      <c r="R32" s="21"/>
      <c r="S32" s="21"/>
      <c r="T32" s="21"/>
      <c r="U32" s="21"/>
      <c r="V32" s="21"/>
      <c r="W32" s="21"/>
      <c r="X32" s="21"/>
    </row>
    <row r="33" spans="1:24">
      <c r="A33" s="28">
        <v>1860</v>
      </c>
      <c r="B33" s="24">
        <v>3846</v>
      </c>
      <c r="C33" s="23">
        <v>411</v>
      </c>
      <c r="D33" s="23">
        <v>0</v>
      </c>
      <c r="E33" s="24">
        <f t="shared" si="2"/>
        <v>3846</v>
      </c>
      <c r="F33" s="24"/>
      <c r="G33" s="24">
        <v>4421</v>
      </c>
      <c r="H33" s="23">
        <v>418</v>
      </c>
      <c r="I33" s="23">
        <v>0</v>
      </c>
      <c r="J33" s="19">
        <f t="shared" si="3"/>
        <v>4421</v>
      </c>
      <c r="K33" s="24"/>
      <c r="L33" s="23">
        <v>0</v>
      </c>
      <c r="M33" s="16">
        <v>0</v>
      </c>
      <c r="N33" s="21"/>
      <c r="O33" s="23">
        <v>3435</v>
      </c>
      <c r="P33" s="16">
        <v>4003</v>
      </c>
      <c r="Q33" s="21"/>
      <c r="R33" s="155"/>
      <c r="S33" s="21"/>
      <c r="T33" s="21"/>
      <c r="U33" s="21"/>
      <c r="V33" s="21"/>
      <c r="W33" s="21"/>
      <c r="X33" s="21"/>
    </row>
    <row r="34" spans="1:24">
      <c r="A34" s="28">
        <v>1861</v>
      </c>
      <c r="B34" s="24">
        <v>6183</v>
      </c>
      <c r="C34" s="23">
        <v>0</v>
      </c>
      <c r="D34" s="23">
        <v>0</v>
      </c>
      <c r="E34" s="24">
        <f>B34</f>
        <v>6183</v>
      </c>
      <c r="F34" s="24"/>
      <c r="G34" s="24">
        <v>6651</v>
      </c>
      <c r="H34" s="23">
        <v>0</v>
      </c>
      <c r="I34" s="23">
        <v>0</v>
      </c>
      <c r="J34" s="24">
        <f>G34</f>
        <v>6651</v>
      </c>
      <c r="K34" s="24"/>
      <c r="L34" s="23">
        <v>0</v>
      </c>
      <c r="M34" s="16">
        <v>0</v>
      </c>
      <c r="N34" s="21"/>
      <c r="O34" s="23">
        <v>6183</v>
      </c>
      <c r="P34" s="16">
        <v>6651</v>
      </c>
      <c r="Q34" s="21"/>
      <c r="R34" s="155"/>
      <c r="S34" s="21"/>
      <c r="T34" s="21"/>
      <c r="U34" s="21"/>
      <c r="V34" s="21"/>
      <c r="W34" s="21"/>
      <c r="X34" s="21"/>
    </row>
    <row r="35" spans="1:24">
      <c r="A35" s="28">
        <v>1862</v>
      </c>
      <c r="B35" s="24">
        <v>1521.7449999999999</v>
      </c>
      <c r="C35" s="23">
        <v>0</v>
      </c>
      <c r="D35" s="23">
        <v>0</v>
      </c>
      <c r="E35" s="24">
        <f>B35</f>
        <v>1521.7449999999999</v>
      </c>
      <c r="F35" s="24"/>
      <c r="G35" s="24">
        <v>1568</v>
      </c>
      <c r="H35" s="23">
        <v>0</v>
      </c>
      <c r="I35" s="23">
        <v>0</v>
      </c>
      <c r="J35" s="24">
        <f>G35</f>
        <v>1568</v>
      </c>
      <c r="K35" s="24"/>
      <c r="L35" s="23">
        <v>0</v>
      </c>
      <c r="M35" s="16">
        <v>0</v>
      </c>
      <c r="N35" s="21"/>
      <c r="O35" s="23">
        <v>1521.7449999999999</v>
      </c>
      <c r="P35" s="16">
        <v>1568</v>
      </c>
      <c r="Q35" s="21"/>
      <c r="R35" s="155"/>
      <c r="S35" s="21"/>
      <c r="T35" s="21"/>
      <c r="U35" s="21"/>
      <c r="V35" s="21"/>
      <c r="W35" s="21"/>
      <c r="X35" s="21"/>
    </row>
    <row r="36" spans="1:24">
      <c r="A36" s="28">
        <v>1863</v>
      </c>
      <c r="B36" s="24">
        <v>1306</v>
      </c>
      <c r="C36" s="23">
        <v>0</v>
      </c>
      <c r="D36" s="23">
        <v>0</v>
      </c>
      <c r="E36" s="24">
        <f>B36</f>
        <v>1306</v>
      </c>
      <c r="F36" s="24"/>
      <c r="G36" s="24">
        <v>1557</v>
      </c>
      <c r="H36" s="23">
        <v>0</v>
      </c>
      <c r="I36" s="23">
        <v>0</v>
      </c>
      <c r="J36" s="24">
        <f>G36</f>
        <v>1557</v>
      </c>
      <c r="K36" s="24"/>
      <c r="L36" s="23">
        <v>0</v>
      </c>
      <c r="M36" s="16">
        <v>0</v>
      </c>
      <c r="N36" s="21"/>
      <c r="O36" s="23">
        <v>1306</v>
      </c>
      <c r="P36" s="16">
        <v>1557</v>
      </c>
      <c r="Q36" s="21"/>
      <c r="R36" s="21"/>
      <c r="S36" s="21"/>
      <c r="T36" s="21"/>
      <c r="U36" s="21"/>
      <c r="V36" s="21"/>
      <c r="W36" s="21"/>
      <c r="X36" s="21"/>
    </row>
    <row r="37" spans="1:24">
      <c r="A37" s="28">
        <v>1864</v>
      </c>
      <c r="B37" s="24"/>
      <c r="C37" s="23">
        <v>0</v>
      </c>
      <c r="D37" s="23">
        <v>0</v>
      </c>
      <c r="E37" s="24"/>
      <c r="F37" s="24"/>
      <c r="G37" s="24">
        <v>0</v>
      </c>
      <c r="H37" s="23">
        <v>0</v>
      </c>
      <c r="I37" s="23">
        <v>0</v>
      </c>
      <c r="J37" s="24"/>
      <c r="K37" s="24"/>
      <c r="L37" s="23">
        <v>0</v>
      </c>
      <c r="M37" s="16">
        <v>0</v>
      </c>
      <c r="N37" s="21"/>
      <c r="O37" s="23">
        <v>0</v>
      </c>
      <c r="P37" s="16">
        <v>0</v>
      </c>
      <c r="Q37" s="21"/>
      <c r="R37" s="21"/>
      <c r="S37" s="21"/>
      <c r="T37" s="21"/>
      <c r="U37" s="21"/>
      <c r="V37" s="21"/>
      <c r="W37" s="21"/>
      <c r="X37" s="21"/>
    </row>
    <row r="38" spans="1:24">
      <c r="A38" s="28">
        <v>1865</v>
      </c>
      <c r="B38" s="24"/>
      <c r="C38" s="23">
        <v>0</v>
      </c>
      <c r="D38" s="23">
        <v>0</v>
      </c>
      <c r="E38" s="24"/>
      <c r="F38" s="24"/>
      <c r="G38" s="24">
        <v>0</v>
      </c>
      <c r="H38" s="23">
        <v>0</v>
      </c>
      <c r="I38" s="23">
        <v>0</v>
      </c>
      <c r="J38" s="24"/>
      <c r="K38" s="24"/>
      <c r="L38" s="23">
        <v>0</v>
      </c>
      <c r="M38" s="16">
        <v>0</v>
      </c>
      <c r="N38" s="21"/>
      <c r="O38" s="23">
        <v>0</v>
      </c>
      <c r="P38" s="16">
        <v>0</v>
      </c>
      <c r="Q38" s="21"/>
      <c r="R38" s="21"/>
      <c r="S38" s="21"/>
      <c r="T38" s="21"/>
      <c r="U38" s="21"/>
      <c r="V38" s="21"/>
      <c r="W38" s="21"/>
      <c r="X38" s="21"/>
    </row>
    <row r="39" spans="1:24">
      <c r="A39" s="28">
        <v>1866</v>
      </c>
      <c r="B39" s="24"/>
      <c r="C39" s="48"/>
      <c r="D39" s="48"/>
      <c r="E39" s="48"/>
      <c r="F39" s="48"/>
      <c r="G39" s="48"/>
      <c r="H39" s="48"/>
      <c r="I39" s="48"/>
      <c r="J39" s="24"/>
      <c r="K39" s="24"/>
      <c r="L39" s="24"/>
      <c r="M39" s="19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</row>
    <row r="40" spans="1:24">
      <c r="A40" s="28">
        <v>1867</v>
      </c>
      <c r="B40" s="24"/>
      <c r="C40" s="48"/>
      <c r="D40" s="48"/>
      <c r="E40" s="48"/>
      <c r="F40" s="48"/>
      <c r="G40" s="48"/>
      <c r="H40" s="48"/>
      <c r="I40" s="48"/>
      <c r="J40" s="24"/>
      <c r="K40" s="24"/>
      <c r="L40" s="24"/>
      <c r="M40" s="19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</row>
    <row r="41" spans="1:24">
      <c r="A41" s="1" t="s">
        <v>83</v>
      </c>
      <c r="B41" s="10">
        <f>SUM(B4:B40)</f>
        <v>91839.164000000004</v>
      </c>
      <c r="C41" s="10">
        <f t="shared" ref="C41:J41" si="4">SUM(C4:C40)</f>
        <v>503</v>
      </c>
      <c r="D41" s="10">
        <f t="shared" si="4"/>
        <v>34182.695</v>
      </c>
      <c r="E41" s="10">
        <f t="shared" si="4"/>
        <v>50508.691650000008</v>
      </c>
      <c r="F41" s="10"/>
      <c r="G41" s="10">
        <f t="shared" si="4"/>
        <v>101486.38141775093</v>
      </c>
      <c r="H41" s="10">
        <f t="shared" si="4"/>
        <v>510</v>
      </c>
      <c r="I41" s="10">
        <f t="shared" si="4"/>
        <v>37497.238040759257</v>
      </c>
      <c r="J41" s="10">
        <f t="shared" si="4"/>
        <v>56325.824869238342</v>
      </c>
      <c r="K41" s="10"/>
      <c r="L41" s="10">
        <f>SUM(L5:L40)</f>
        <v>14407.992</v>
      </c>
      <c r="M41" s="10">
        <f>SUM(M5:M40)</f>
        <v>16258.318616629875</v>
      </c>
      <c r="N41" s="1"/>
      <c r="O41" s="10">
        <f>SUM(O5:O40)</f>
        <v>40935.469000000005</v>
      </c>
      <c r="P41" s="10">
        <f>SUM(P5:P40)</f>
        <v>45256.824760361822</v>
      </c>
      <c r="Q41" s="21"/>
      <c r="R41" s="21"/>
      <c r="S41" s="21"/>
      <c r="T41" s="21"/>
      <c r="U41" s="21"/>
      <c r="V41" s="21"/>
      <c r="W41" s="21"/>
      <c r="X41" s="21"/>
    </row>
    <row r="42" spans="1:24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</row>
    <row r="43" spans="1:24">
      <c r="A43" s="21"/>
      <c r="B43" s="21"/>
      <c r="C43" s="20" t="s">
        <v>264</v>
      </c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</row>
    <row r="44" spans="1:24">
      <c r="A44" s="21"/>
      <c r="B44" s="21"/>
      <c r="C44" s="20" t="s">
        <v>187</v>
      </c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</row>
    <row r="45" spans="1:24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</row>
    <row r="46" spans="1:24">
      <c r="A46" s="21"/>
      <c r="B46" s="21" t="s">
        <v>367</v>
      </c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</row>
    <row r="47" spans="1:24">
      <c r="A47" s="21"/>
      <c r="B47" s="21" t="s">
        <v>370</v>
      </c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</row>
    <row r="48" spans="1:24">
      <c r="A48" s="21"/>
      <c r="B48" s="21" t="s">
        <v>368</v>
      </c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</row>
    <row r="49" spans="1:24">
      <c r="A49" s="21"/>
      <c r="B49" s="21" t="s">
        <v>369</v>
      </c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 spans="1:24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 spans="1:24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</row>
    <row r="52" spans="1:24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</row>
    <row r="53" spans="1:24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 spans="1:2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 spans="1:24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 spans="1:24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</row>
    <row r="57" spans="1:24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 spans="1:24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 spans="1:24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</row>
    <row r="60" spans="1:24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</row>
    <row r="61" spans="1:24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</row>
    <row r="62" spans="1:24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</row>
    <row r="63" spans="1:24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 spans="1:2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</row>
    <row r="65" spans="1:24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</row>
    <row r="66" spans="1:24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</row>
    <row r="67" spans="1:24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</row>
    <row r="68" spans="1:24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</row>
    <row r="69" spans="1:24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</row>
    <row r="70" spans="1:24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</row>
    <row r="71" spans="1:24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</row>
    <row r="72" spans="1:24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</row>
    <row r="73" spans="1:24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</row>
    <row r="74" spans="1:2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</row>
    <row r="75" spans="1:24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</row>
    <row r="76" spans="1:24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</row>
    <row r="77" spans="1:24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</row>
    <row r="78" spans="1:24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</row>
    <row r="79" spans="1:24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</row>
    <row r="80" spans="1:24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</row>
    <row r="81" spans="1:24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</row>
    <row r="82" spans="1:24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</row>
    <row r="83" spans="1:24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</row>
    <row r="84" spans="1:2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</row>
    <row r="85" spans="1:24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</row>
    <row r="86" spans="1:24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</row>
    <row r="87" spans="1:24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</row>
    <row r="88" spans="1:24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</row>
    <row r="89" spans="1:24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</row>
    <row r="90" spans="1:24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</row>
    <row r="91" spans="1:24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</row>
  </sheetData>
  <mergeCells count="2">
    <mergeCell ref="B2:E2"/>
    <mergeCell ref="G2:J2"/>
  </mergeCells>
  <phoneticPr fontId="0" type="noConversion"/>
  <pageMargins left="0.75" right="0.75" top="1" bottom="1" header="0.5" footer="0.5"/>
  <pageSetup orientation="portrait" horizontalDpi="4294967293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T573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15.7109375" defaultRowHeight="12.75"/>
  <cols>
    <col min="4" max="4" width="13.5703125" customWidth="1"/>
    <col min="5" max="5" width="15.7109375" customWidth="1"/>
    <col min="11" max="11" width="16.5703125" customWidth="1"/>
    <col min="16" max="16" width="15" customWidth="1"/>
    <col min="17" max="17" width="11.85546875" customWidth="1"/>
  </cols>
  <sheetData>
    <row r="1" spans="1:20">
      <c r="B1" s="1" t="s">
        <v>269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</row>
    <row r="2" spans="1:20" ht="51">
      <c r="A2" s="47" t="s">
        <v>200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1:20">
      <c r="A3" s="1"/>
      <c r="B3" s="1" t="s">
        <v>62</v>
      </c>
      <c r="C3" s="1"/>
      <c r="D3" s="1" t="s">
        <v>63</v>
      </c>
      <c r="E3" s="1"/>
      <c r="F3" s="1" t="s">
        <v>65</v>
      </c>
      <c r="G3" s="1"/>
      <c r="H3" s="1" t="s">
        <v>32</v>
      </c>
      <c r="I3" s="1"/>
      <c r="J3" s="1" t="s">
        <v>201</v>
      </c>
      <c r="K3" s="1"/>
      <c r="L3" s="1" t="s">
        <v>70</v>
      </c>
      <c r="M3" s="1"/>
      <c r="N3" s="1" t="s">
        <v>16</v>
      </c>
      <c r="O3" s="1"/>
      <c r="P3" s="1" t="s">
        <v>82</v>
      </c>
      <c r="Q3" s="1"/>
      <c r="R3" s="21"/>
      <c r="S3" s="21"/>
      <c r="T3" s="21"/>
    </row>
    <row r="4" spans="1:20">
      <c r="A4" s="21"/>
      <c r="B4" s="1" t="s">
        <v>52</v>
      </c>
      <c r="C4" s="1" t="s">
        <v>55</v>
      </c>
      <c r="D4" s="1" t="s">
        <v>52</v>
      </c>
      <c r="E4" s="1" t="s">
        <v>55</v>
      </c>
      <c r="F4" s="1" t="s">
        <v>52</v>
      </c>
      <c r="G4" s="1" t="s">
        <v>55</v>
      </c>
      <c r="H4" s="1" t="s">
        <v>52</v>
      </c>
      <c r="I4" s="1" t="s">
        <v>55</v>
      </c>
      <c r="J4" s="1" t="s">
        <v>52</v>
      </c>
      <c r="K4" s="1" t="s">
        <v>55</v>
      </c>
      <c r="L4" s="1" t="s">
        <v>52</v>
      </c>
      <c r="M4" s="1" t="s">
        <v>55</v>
      </c>
      <c r="N4" s="1" t="s">
        <v>52</v>
      </c>
      <c r="O4" s="1" t="s">
        <v>55</v>
      </c>
      <c r="P4" s="1" t="s">
        <v>52</v>
      </c>
      <c r="Q4" s="1" t="s">
        <v>55</v>
      </c>
      <c r="R4" s="1"/>
      <c r="S4" s="21"/>
      <c r="T4" s="21"/>
    </row>
    <row r="5" spans="1:20">
      <c r="A5" s="5">
        <v>1501</v>
      </c>
      <c r="B5" s="24">
        <v>0</v>
      </c>
      <c r="C5" s="24">
        <v>0</v>
      </c>
      <c r="D5" s="24">
        <v>0</v>
      </c>
      <c r="E5" s="24">
        <v>0</v>
      </c>
      <c r="F5" s="24">
        <v>0</v>
      </c>
      <c r="G5" s="24">
        <v>0</v>
      </c>
      <c r="H5" s="24">
        <v>0</v>
      </c>
      <c r="I5" s="24">
        <v>0</v>
      </c>
      <c r="J5" s="24">
        <v>0</v>
      </c>
      <c r="K5" s="24">
        <v>0</v>
      </c>
      <c r="L5" s="24">
        <f>Spanish!G6</f>
        <v>95.238095238095255</v>
      </c>
      <c r="M5" s="24">
        <f>Spanish!L6</f>
        <v>66.666666666666671</v>
      </c>
      <c r="N5" s="24">
        <f>'Port(consolidated)'!L4</f>
        <v>95.238095238095255</v>
      </c>
      <c r="O5" s="24">
        <f>'Port(consolidated)'!X4</f>
        <v>66.666666666666671</v>
      </c>
      <c r="P5" s="24">
        <f t="shared" ref="P5:Q68" si="0">(B5+D5+F5+H5+J5+L5+N5)*1</f>
        <v>190.47619047619051</v>
      </c>
      <c r="Q5" s="24">
        <f t="shared" si="0"/>
        <v>133.33333333333334</v>
      </c>
      <c r="R5" s="24"/>
      <c r="S5" s="24"/>
      <c r="T5" s="24"/>
    </row>
    <row r="6" spans="1:20">
      <c r="A6" s="5">
        <v>1502</v>
      </c>
      <c r="B6" s="24">
        <v>0</v>
      </c>
      <c r="C6" s="24">
        <v>0</v>
      </c>
      <c r="D6" s="24">
        <v>0</v>
      </c>
      <c r="E6" s="24">
        <v>0</v>
      </c>
      <c r="F6" s="24">
        <v>0</v>
      </c>
      <c r="G6" s="24">
        <v>0</v>
      </c>
      <c r="H6" s="24">
        <v>0</v>
      </c>
      <c r="I6" s="24">
        <v>0</v>
      </c>
      <c r="J6" s="24">
        <v>0</v>
      </c>
      <c r="K6" s="24">
        <v>0</v>
      </c>
      <c r="L6" s="24">
        <f>Spanish!G7</f>
        <v>95.238095238095255</v>
      </c>
      <c r="M6" s="24">
        <f>Spanish!L7</f>
        <v>66.666666666666671</v>
      </c>
      <c r="N6" s="24">
        <f>'Port(consolidated)'!L5</f>
        <v>95.238095238095255</v>
      </c>
      <c r="O6" s="24">
        <f>'Port(consolidated)'!X5</f>
        <v>66.666666666666671</v>
      </c>
      <c r="P6" s="24">
        <f t="shared" si="0"/>
        <v>190.47619047619051</v>
      </c>
      <c r="Q6" s="24">
        <f t="shared" si="0"/>
        <v>133.33333333333334</v>
      </c>
      <c r="R6" s="24"/>
      <c r="S6" s="24"/>
      <c r="T6" s="24"/>
    </row>
    <row r="7" spans="1:20">
      <c r="A7" s="5">
        <v>1503</v>
      </c>
      <c r="B7" s="24">
        <v>0</v>
      </c>
      <c r="C7" s="24">
        <v>0</v>
      </c>
      <c r="D7" s="24">
        <v>0</v>
      </c>
      <c r="E7" s="24">
        <v>0</v>
      </c>
      <c r="F7" s="24">
        <v>0</v>
      </c>
      <c r="G7" s="24">
        <v>0</v>
      </c>
      <c r="H7" s="24">
        <v>0</v>
      </c>
      <c r="I7" s="24">
        <v>0</v>
      </c>
      <c r="J7" s="24">
        <v>0</v>
      </c>
      <c r="K7" s="24">
        <v>0</v>
      </c>
      <c r="L7" s="24">
        <f>Spanish!G8</f>
        <v>95.238095238095255</v>
      </c>
      <c r="M7" s="24">
        <f>Spanish!L8</f>
        <v>66.666666666666671</v>
      </c>
      <c r="N7" s="24">
        <f>'Port(consolidated)'!L6</f>
        <v>95.238095238095255</v>
      </c>
      <c r="O7" s="24">
        <f>'Port(consolidated)'!X6</f>
        <v>66.666666666666671</v>
      </c>
      <c r="P7" s="24">
        <f t="shared" si="0"/>
        <v>190.47619047619051</v>
      </c>
      <c r="Q7" s="24">
        <f t="shared" si="0"/>
        <v>133.33333333333334</v>
      </c>
      <c r="R7" s="24"/>
      <c r="S7" s="24"/>
      <c r="T7" s="24"/>
    </row>
    <row r="8" spans="1:20">
      <c r="A8" s="5">
        <v>1504</v>
      </c>
      <c r="B8" s="24">
        <v>0</v>
      </c>
      <c r="C8" s="24">
        <v>0</v>
      </c>
      <c r="D8" s="24">
        <v>0</v>
      </c>
      <c r="E8" s="24">
        <v>0</v>
      </c>
      <c r="F8" s="24">
        <v>0</v>
      </c>
      <c r="G8" s="24">
        <v>0</v>
      </c>
      <c r="H8" s="24">
        <v>0</v>
      </c>
      <c r="I8" s="24">
        <v>0</v>
      </c>
      <c r="J8" s="24">
        <v>0</v>
      </c>
      <c r="K8" s="24">
        <v>0</v>
      </c>
      <c r="L8" s="24">
        <f>Spanish!G9</f>
        <v>95.238095238095255</v>
      </c>
      <c r="M8" s="24">
        <f>Spanish!L9</f>
        <v>66.666666666666671</v>
      </c>
      <c r="N8" s="24">
        <f>'Port(consolidated)'!L7</f>
        <v>95.238095238095255</v>
      </c>
      <c r="O8" s="24">
        <f>'Port(consolidated)'!X7</f>
        <v>66.666666666666671</v>
      </c>
      <c r="P8" s="24">
        <f t="shared" si="0"/>
        <v>190.47619047619051</v>
      </c>
      <c r="Q8" s="24">
        <f t="shared" si="0"/>
        <v>133.33333333333334</v>
      </c>
      <c r="R8" s="24"/>
      <c r="S8" s="24"/>
      <c r="T8" s="24"/>
    </row>
    <row r="9" spans="1:20">
      <c r="A9" s="5">
        <v>1505</v>
      </c>
      <c r="B9" s="24">
        <v>0</v>
      </c>
      <c r="C9" s="24">
        <v>0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  <c r="I9" s="24">
        <v>0</v>
      </c>
      <c r="J9" s="24">
        <v>0</v>
      </c>
      <c r="K9" s="24">
        <v>0</v>
      </c>
      <c r="L9" s="24">
        <f>Spanish!G10</f>
        <v>95.238095238095255</v>
      </c>
      <c r="M9" s="24">
        <f>Spanish!L10</f>
        <v>66.666666666666671</v>
      </c>
      <c r="N9" s="24">
        <f>'Port(consolidated)'!L8</f>
        <v>95.238095238095255</v>
      </c>
      <c r="O9" s="24">
        <f>'Port(consolidated)'!X8</f>
        <v>66.666666666666671</v>
      </c>
      <c r="P9" s="24">
        <f t="shared" si="0"/>
        <v>190.47619047619051</v>
      </c>
      <c r="Q9" s="24">
        <f t="shared" si="0"/>
        <v>133.33333333333334</v>
      </c>
      <c r="R9" s="24"/>
      <c r="S9" s="24"/>
      <c r="T9" s="24"/>
    </row>
    <row r="10" spans="1:20">
      <c r="A10" s="5">
        <v>1506</v>
      </c>
      <c r="B10" s="24">
        <v>0</v>
      </c>
      <c r="C10" s="24">
        <v>0</v>
      </c>
      <c r="D10" s="24">
        <v>0</v>
      </c>
      <c r="E10" s="24">
        <v>0</v>
      </c>
      <c r="F10" s="24">
        <v>0</v>
      </c>
      <c r="G10" s="24">
        <v>0</v>
      </c>
      <c r="H10" s="24">
        <v>0</v>
      </c>
      <c r="I10" s="24">
        <v>0</v>
      </c>
      <c r="J10" s="24">
        <v>0</v>
      </c>
      <c r="K10" s="24">
        <v>0</v>
      </c>
      <c r="L10" s="24">
        <f>Spanish!G11</f>
        <v>95.238095238095255</v>
      </c>
      <c r="M10" s="24">
        <f>Spanish!L11</f>
        <v>66.666666666666671</v>
      </c>
      <c r="N10" s="24">
        <f>'Port(consolidated)'!L9</f>
        <v>95.238095238095255</v>
      </c>
      <c r="O10" s="24">
        <f>'Port(consolidated)'!X9</f>
        <v>66.666666666666671</v>
      </c>
      <c r="P10" s="24">
        <f t="shared" si="0"/>
        <v>190.47619047619051</v>
      </c>
      <c r="Q10" s="24">
        <f t="shared" si="0"/>
        <v>133.33333333333334</v>
      </c>
      <c r="R10" s="24"/>
      <c r="S10" s="24"/>
      <c r="T10" s="24"/>
    </row>
    <row r="11" spans="1:20">
      <c r="A11" s="5">
        <v>1507</v>
      </c>
      <c r="B11" s="24">
        <v>0</v>
      </c>
      <c r="C11" s="24">
        <v>0</v>
      </c>
      <c r="D11" s="24">
        <v>0</v>
      </c>
      <c r="E11" s="24">
        <v>0</v>
      </c>
      <c r="F11" s="24">
        <v>0</v>
      </c>
      <c r="G11" s="24">
        <v>0</v>
      </c>
      <c r="H11" s="24">
        <v>0</v>
      </c>
      <c r="I11" s="24">
        <v>0</v>
      </c>
      <c r="J11" s="24">
        <v>0</v>
      </c>
      <c r="K11" s="24">
        <v>0</v>
      </c>
      <c r="L11" s="24">
        <f>Spanish!G12</f>
        <v>95.238095238095255</v>
      </c>
      <c r="M11" s="24">
        <f>Spanish!L12</f>
        <v>66.666666666666671</v>
      </c>
      <c r="N11" s="24">
        <f>'Port(consolidated)'!L10</f>
        <v>95.238095238095255</v>
      </c>
      <c r="O11" s="24">
        <f>'Port(consolidated)'!X10</f>
        <v>66.666666666666671</v>
      </c>
      <c r="P11" s="24">
        <f t="shared" si="0"/>
        <v>190.47619047619051</v>
      </c>
      <c r="Q11" s="24">
        <f t="shared" si="0"/>
        <v>133.33333333333334</v>
      </c>
      <c r="R11" s="24"/>
      <c r="S11" s="24"/>
      <c r="T11" s="24"/>
    </row>
    <row r="12" spans="1:20">
      <c r="A12" s="5">
        <v>1508</v>
      </c>
      <c r="B12" s="24">
        <v>0</v>
      </c>
      <c r="C12" s="24">
        <v>0</v>
      </c>
      <c r="D12" s="24">
        <v>0</v>
      </c>
      <c r="E12" s="24">
        <v>0</v>
      </c>
      <c r="F12" s="24">
        <v>0</v>
      </c>
      <c r="G12" s="24">
        <v>0</v>
      </c>
      <c r="H12" s="24">
        <v>0</v>
      </c>
      <c r="I12" s="24">
        <v>0</v>
      </c>
      <c r="J12" s="24">
        <v>0</v>
      </c>
      <c r="K12" s="24">
        <v>0</v>
      </c>
      <c r="L12" s="24">
        <f>Spanish!G13</f>
        <v>95.238095238095255</v>
      </c>
      <c r="M12" s="24">
        <f>Spanish!L13</f>
        <v>66.666666666666671</v>
      </c>
      <c r="N12" s="24">
        <f>'Port(consolidated)'!L11</f>
        <v>95.238095238095255</v>
      </c>
      <c r="O12" s="24">
        <f>'Port(consolidated)'!X11</f>
        <v>66.666666666666671</v>
      </c>
      <c r="P12" s="24">
        <f t="shared" si="0"/>
        <v>190.47619047619051</v>
      </c>
      <c r="Q12" s="24">
        <f t="shared" si="0"/>
        <v>133.33333333333334</v>
      </c>
      <c r="R12" s="24"/>
      <c r="S12" s="24"/>
      <c r="T12" s="24"/>
    </row>
    <row r="13" spans="1:20">
      <c r="A13" s="5">
        <v>1509</v>
      </c>
      <c r="B13" s="24">
        <v>0</v>
      </c>
      <c r="C13" s="24">
        <v>0</v>
      </c>
      <c r="D13" s="24">
        <v>0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f>Spanish!G14</f>
        <v>95.238095238095255</v>
      </c>
      <c r="M13" s="24">
        <f>Spanish!L14</f>
        <v>66.666666666666671</v>
      </c>
      <c r="N13" s="24">
        <f>'Port(consolidated)'!L12</f>
        <v>95.238095238095255</v>
      </c>
      <c r="O13" s="24">
        <f>'Port(consolidated)'!X12</f>
        <v>66.666666666666671</v>
      </c>
      <c r="P13" s="24">
        <f t="shared" si="0"/>
        <v>190.47619047619051</v>
      </c>
      <c r="Q13" s="24">
        <f t="shared" si="0"/>
        <v>133.33333333333334</v>
      </c>
      <c r="R13" s="24"/>
      <c r="S13" s="24"/>
      <c r="T13" s="24"/>
    </row>
    <row r="14" spans="1:20">
      <c r="A14" s="5">
        <v>1510</v>
      </c>
      <c r="B14" s="24">
        <v>0</v>
      </c>
      <c r="C14" s="24">
        <v>0</v>
      </c>
      <c r="D14" s="24">
        <v>0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4">
        <f>Spanish!G15</f>
        <v>95.238095238095255</v>
      </c>
      <c r="M14" s="24">
        <f>Spanish!L15</f>
        <v>66.666666666666671</v>
      </c>
      <c r="N14" s="24">
        <f>'Port(consolidated)'!L13</f>
        <v>95.238095238095255</v>
      </c>
      <c r="O14" s="24">
        <f>'Port(consolidated)'!X13</f>
        <v>66.666666666666671</v>
      </c>
      <c r="P14" s="24">
        <f t="shared" si="0"/>
        <v>190.47619047619051</v>
      </c>
      <c r="Q14" s="24">
        <f t="shared" si="0"/>
        <v>133.33333333333334</v>
      </c>
      <c r="R14" s="24"/>
      <c r="S14" s="24"/>
      <c r="T14" s="24"/>
    </row>
    <row r="15" spans="1:20">
      <c r="A15" s="5">
        <v>1511</v>
      </c>
      <c r="B15" s="24">
        <v>0</v>
      </c>
      <c r="C15" s="24">
        <v>0</v>
      </c>
      <c r="D15" s="24">
        <v>0</v>
      </c>
      <c r="E15" s="24">
        <v>0</v>
      </c>
      <c r="F15" s="24">
        <v>0</v>
      </c>
      <c r="G15" s="24">
        <v>0</v>
      </c>
      <c r="H15" s="24">
        <v>0</v>
      </c>
      <c r="I15" s="24">
        <v>0</v>
      </c>
      <c r="J15" s="24">
        <v>0</v>
      </c>
      <c r="K15" s="24">
        <v>0</v>
      </c>
      <c r="L15" s="24">
        <f>Spanish!G16</f>
        <v>95.238095238095255</v>
      </c>
      <c r="M15" s="24">
        <f>Spanish!L16</f>
        <v>66.666666666666671</v>
      </c>
      <c r="N15" s="24">
        <f>'Port(consolidated)'!L14</f>
        <v>95.238095238095255</v>
      </c>
      <c r="O15" s="24">
        <f>'Port(consolidated)'!X14</f>
        <v>66.666666666666671</v>
      </c>
      <c r="P15" s="24">
        <f t="shared" si="0"/>
        <v>190.47619047619051</v>
      </c>
      <c r="Q15" s="24">
        <f t="shared" si="0"/>
        <v>133.33333333333334</v>
      </c>
      <c r="R15" s="24"/>
      <c r="S15" s="24"/>
      <c r="T15" s="24"/>
    </row>
    <row r="16" spans="1:20">
      <c r="A16" s="5">
        <v>1512</v>
      </c>
      <c r="B16" s="24">
        <v>0</v>
      </c>
      <c r="C16" s="24">
        <v>0</v>
      </c>
      <c r="D16" s="24">
        <v>0</v>
      </c>
      <c r="E16" s="24">
        <v>0</v>
      </c>
      <c r="F16" s="24">
        <v>0</v>
      </c>
      <c r="G16" s="24">
        <v>0</v>
      </c>
      <c r="H16" s="24">
        <v>0</v>
      </c>
      <c r="I16" s="24">
        <v>0</v>
      </c>
      <c r="J16" s="24">
        <v>0</v>
      </c>
      <c r="K16" s="24">
        <v>0</v>
      </c>
      <c r="L16" s="24">
        <f>Spanish!G17</f>
        <v>95.238095238095255</v>
      </c>
      <c r="M16" s="24">
        <f>Spanish!L17</f>
        <v>66.666666666666671</v>
      </c>
      <c r="N16" s="24">
        <f>'Port(consolidated)'!L15</f>
        <v>95.238095238095255</v>
      </c>
      <c r="O16" s="24">
        <f>'Port(consolidated)'!X15</f>
        <v>66.666666666666671</v>
      </c>
      <c r="P16" s="24">
        <f t="shared" si="0"/>
        <v>190.47619047619051</v>
      </c>
      <c r="Q16" s="24">
        <f t="shared" si="0"/>
        <v>133.33333333333334</v>
      </c>
      <c r="R16" s="24"/>
      <c r="S16" s="24"/>
      <c r="T16" s="24"/>
    </row>
    <row r="17" spans="1:20">
      <c r="A17" s="5">
        <v>1513</v>
      </c>
      <c r="B17" s="24">
        <v>0</v>
      </c>
      <c r="C17" s="24">
        <v>0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  <c r="I17" s="24">
        <v>0</v>
      </c>
      <c r="J17" s="24">
        <v>0</v>
      </c>
      <c r="K17" s="24">
        <v>0</v>
      </c>
      <c r="L17" s="24">
        <f>Spanish!G18</f>
        <v>95.238095238095255</v>
      </c>
      <c r="M17" s="24">
        <f>Spanish!L18</f>
        <v>66.666666666666671</v>
      </c>
      <c r="N17" s="24">
        <f>'Port(consolidated)'!L16</f>
        <v>95.238095238095255</v>
      </c>
      <c r="O17" s="24">
        <f>'Port(consolidated)'!X16</f>
        <v>66.666666666666671</v>
      </c>
      <c r="P17" s="24">
        <f t="shared" si="0"/>
        <v>190.47619047619051</v>
      </c>
      <c r="Q17" s="24">
        <f t="shared" si="0"/>
        <v>133.33333333333334</v>
      </c>
      <c r="R17" s="24"/>
      <c r="S17" s="24"/>
      <c r="T17" s="24"/>
    </row>
    <row r="18" spans="1:20">
      <c r="A18" s="5">
        <v>1514</v>
      </c>
      <c r="B18" s="24">
        <v>0</v>
      </c>
      <c r="C18" s="24">
        <v>0</v>
      </c>
      <c r="D18" s="24">
        <v>0</v>
      </c>
      <c r="E18" s="24">
        <v>0</v>
      </c>
      <c r="F18" s="24">
        <v>0</v>
      </c>
      <c r="G18" s="24">
        <v>0</v>
      </c>
      <c r="H18" s="24">
        <v>0</v>
      </c>
      <c r="I18" s="24">
        <v>0</v>
      </c>
      <c r="J18" s="24">
        <v>0</v>
      </c>
      <c r="K18" s="24">
        <v>0</v>
      </c>
      <c r="L18" s="24">
        <f>Spanish!G19</f>
        <v>95.238095238095255</v>
      </c>
      <c r="M18" s="24">
        <f>Spanish!L19</f>
        <v>66.666666666666671</v>
      </c>
      <c r="N18" s="24">
        <f>'Port(consolidated)'!L17</f>
        <v>331.73809523809524</v>
      </c>
      <c r="O18" s="24">
        <f>'Port(consolidated)'!X17</f>
        <v>234.58166666666665</v>
      </c>
      <c r="P18" s="24">
        <f t="shared" si="0"/>
        <v>426.97619047619048</v>
      </c>
      <c r="Q18" s="24">
        <f t="shared" si="0"/>
        <v>301.24833333333333</v>
      </c>
      <c r="R18" s="24"/>
      <c r="S18" s="24"/>
      <c r="T18" s="24"/>
    </row>
    <row r="19" spans="1:20">
      <c r="A19" s="5">
        <v>1515</v>
      </c>
      <c r="B19" s="24">
        <v>0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4">
        <v>0</v>
      </c>
      <c r="J19" s="24">
        <v>0</v>
      </c>
      <c r="K19" s="24">
        <v>0</v>
      </c>
      <c r="L19" s="24">
        <f>Spanish!G20</f>
        <v>95.238095238095255</v>
      </c>
      <c r="M19" s="24">
        <f>Spanish!L20</f>
        <v>66.666666666666671</v>
      </c>
      <c r="N19" s="24">
        <f>'Port(consolidated)'!L18</f>
        <v>95.238095238095255</v>
      </c>
      <c r="O19" s="24">
        <f>'Port(consolidated)'!X18</f>
        <v>66.666666666666671</v>
      </c>
      <c r="P19" s="24">
        <f t="shared" si="0"/>
        <v>190.47619047619051</v>
      </c>
      <c r="Q19" s="24">
        <f t="shared" si="0"/>
        <v>133.33333333333334</v>
      </c>
      <c r="R19" s="24"/>
      <c r="S19" s="24"/>
      <c r="T19" s="24"/>
    </row>
    <row r="20" spans="1:20">
      <c r="A20" s="5">
        <v>1516</v>
      </c>
      <c r="B20" s="24">
        <v>0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v>0</v>
      </c>
      <c r="J20" s="24">
        <v>0</v>
      </c>
      <c r="K20" s="24">
        <v>0</v>
      </c>
      <c r="L20" s="24">
        <f>Spanish!G21</f>
        <v>785.71428571428578</v>
      </c>
      <c r="M20" s="24">
        <f>Spanish!L21</f>
        <v>550</v>
      </c>
      <c r="N20" s="24">
        <f>'Port(consolidated)'!L19</f>
        <v>1185.7142857142858</v>
      </c>
      <c r="O20" s="24">
        <f>'Port(consolidated)'!X19</f>
        <v>834</v>
      </c>
      <c r="P20" s="24">
        <f t="shared" si="0"/>
        <v>1971.4285714285716</v>
      </c>
      <c r="Q20" s="24">
        <f t="shared" si="0"/>
        <v>1384</v>
      </c>
      <c r="R20" s="24"/>
      <c r="S20" s="24"/>
      <c r="T20" s="24"/>
    </row>
    <row r="21" spans="1:20">
      <c r="A21" s="5">
        <v>1517</v>
      </c>
      <c r="B21" s="24">
        <v>0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4">
        <v>0</v>
      </c>
      <c r="J21" s="24">
        <v>0</v>
      </c>
      <c r="K21" s="24">
        <v>0</v>
      </c>
      <c r="L21" s="24">
        <f>Spanish!G22</f>
        <v>785.71428571428578</v>
      </c>
      <c r="M21" s="24">
        <f>Spanish!L22</f>
        <v>550</v>
      </c>
      <c r="N21" s="24">
        <f>'Port(consolidated)'!L20</f>
        <v>785.71428571428578</v>
      </c>
      <c r="O21" s="24">
        <f>'Port(consolidated)'!X20</f>
        <v>550</v>
      </c>
      <c r="P21" s="24">
        <f t="shared" si="0"/>
        <v>1571.4285714285716</v>
      </c>
      <c r="Q21" s="24">
        <f t="shared" si="0"/>
        <v>1100</v>
      </c>
      <c r="R21" s="24"/>
      <c r="S21" s="24"/>
      <c r="T21" s="24"/>
    </row>
    <row r="22" spans="1:20">
      <c r="A22" s="5">
        <v>1518</v>
      </c>
      <c r="B22" s="24">
        <v>0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4">
        <v>0</v>
      </c>
      <c r="J22" s="24">
        <v>0</v>
      </c>
      <c r="K22" s="24">
        <v>0</v>
      </c>
      <c r="L22" s="24">
        <f>Spanish!G23</f>
        <v>785.71428571428578</v>
      </c>
      <c r="M22" s="24">
        <f>Spanish!L23</f>
        <v>550</v>
      </c>
      <c r="N22" s="24">
        <f>'Port(consolidated)'!L21</f>
        <v>785.71428571428578</v>
      </c>
      <c r="O22" s="24">
        <f>'Port(consolidated)'!X21</f>
        <v>550</v>
      </c>
      <c r="P22" s="24">
        <f t="shared" si="0"/>
        <v>1571.4285714285716</v>
      </c>
      <c r="Q22" s="24">
        <f t="shared" si="0"/>
        <v>1100</v>
      </c>
      <c r="R22" s="24"/>
      <c r="S22" s="24"/>
      <c r="T22" s="24"/>
    </row>
    <row r="23" spans="1:20">
      <c r="A23" s="5">
        <v>1519</v>
      </c>
      <c r="B23" s="24">
        <v>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v>0</v>
      </c>
      <c r="J23" s="24">
        <v>0</v>
      </c>
      <c r="K23" s="24">
        <v>0</v>
      </c>
      <c r="L23" s="24">
        <f>Spanish!G24</f>
        <v>785.71428571428578</v>
      </c>
      <c r="M23" s="24">
        <f>Spanish!L24</f>
        <v>550</v>
      </c>
      <c r="N23" s="24">
        <f>'Port(consolidated)'!L22</f>
        <v>785.71428571428578</v>
      </c>
      <c r="O23" s="24">
        <f>'Port(consolidated)'!X22</f>
        <v>550</v>
      </c>
      <c r="P23" s="24">
        <f t="shared" si="0"/>
        <v>1571.4285714285716</v>
      </c>
      <c r="Q23" s="24">
        <f t="shared" si="0"/>
        <v>1100</v>
      </c>
      <c r="R23" s="24"/>
      <c r="S23" s="24"/>
      <c r="T23" s="24"/>
    </row>
    <row r="24" spans="1:20">
      <c r="A24" s="5">
        <v>1520</v>
      </c>
      <c r="B24" s="24">
        <v>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4">
        <v>0</v>
      </c>
      <c r="I24" s="24">
        <v>0</v>
      </c>
      <c r="J24" s="24">
        <v>0</v>
      </c>
      <c r="K24" s="24">
        <v>0</v>
      </c>
      <c r="L24" s="24">
        <f>Spanish!G25</f>
        <v>785.71428571428578</v>
      </c>
      <c r="M24" s="24">
        <f>Spanish!L25</f>
        <v>550</v>
      </c>
      <c r="N24" s="24">
        <f>'Port(consolidated)'!L23</f>
        <v>785.71428571428578</v>
      </c>
      <c r="O24" s="24">
        <f>'Port(consolidated)'!X23</f>
        <v>550</v>
      </c>
      <c r="P24" s="24">
        <f t="shared" si="0"/>
        <v>1571.4285714285716</v>
      </c>
      <c r="Q24" s="24">
        <f t="shared" si="0"/>
        <v>1100</v>
      </c>
      <c r="R24" s="24"/>
      <c r="S24" s="24"/>
      <c r="T24" s="24"/>
    </row>
    <row r="25" spans="1:20">
      <c r="A25" s="5">
        <v>1521</v>
      </c>
      <c r="B25" s="24">
        <v>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4">
        <v>0</v>
      </c>
      <c r="J25" s="24">
        <v>0</v>
      </c>
      <c r="K25" s="24">
        <v>0</v>
      </c>
      <c r="L25" s="24">
        <f>Spanish!G26</f>
        <v>201.85714285714289</v>
      </c>
      <c r="M25" s="24">
        <f>Spanish!L26</f>
        <v>141.30000000000001</v>
      </c>
      <c r="N25" s="24">
        <f>'Port(consolidated)'!L24</f>
        <v>201.85714285714289</v>
      </c>
      <c r="O25" s="24">
        <f>'Port(consolidated)'!X24</f>
        <v>141.30000000000001</v>
      </c>
      <c r="P25" s="24">
        <f t="shared" si="0"/>
        <v>403.71428571428578</v>
      </c>
      <c r="Q25" s="24">
        <f t="shared" si="0"/>
        <v>282.60000000000002</v>
      </c>
      <c r="R25" s="24"/>
      <c r="S25" s="24"/>
      <c r="T25" s="24"/>
    </row>
    <row r="26" spans="1:20">
      <c r="A26" s="5">
        <v>1522</v>
      </c>
      <c r="B26" s="24">
        <v>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4">
        <v>0</v>
      </c>
      <c r="J26" s="24">
        <v>0</v>
      </c>
      <c r="K26" s="24">
        <v>0</v>
      </c>
      <c r="L26" s="24">
        <f>Spanish!G27</f>
        <v>201.85714285714289</v>
      </c>
      <c r="M26" s="24">
        <f>Spanish!L27</f>
        <v>141.30000000000001</v>
      </c>
      <c r="N26" s="24">
        <f>'Port(consolidated)'!L25</f>
        <v>201.85714285714289</v>
      </c>
      <c r="O26" s="24">
        <f>'Port(consolidated)'!X25</f>
        <v>141.30000000000001</v>
      </c>
      <c r="P26" s="24">
        <f t="shared" si="0"/>
        <v>403.71428571428578</v>
      </c>
      <c r="Q26" s="24">
        <f t="shared" si="0"/>
        <v>282.60000000000002</v>
      </c>
      <c r="R26" s="24"/>
      <c r="S26" s="24"/>
      <c r="T26" s="24"/>
    </row>
    <row r="27" spans="1:20">
      <c r="A27" s="5">
        <v>1523</v>
      </c>
      <c r="B27" s="24">
        <v>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v>0</v>
      </c>
      <c r="J27" s="24">
        <v>0</v>
      </c>
      <c r="K27" s="24">
        <v>0</v>
      </c>
      <c r="L27" s="24">
        <f>Spanish!G28</f>
        <v>201.85714285714289</v>
      </c>
      <c r="M27" s="24">
        <f>Spanish!L28</f>
        <v>141.30000000000001</v>
      </c>
      <c r="N27" s="24">
        <f>'Port(consolidated)'!L26</f>
        <v>201.85714285714289</v>
      </c>
      <c r="O27" s="24">
        <f>'Port(consolidated)'!X26</f>
        <v>141.30000000000001</v>
      </c>
      <c r="P27" s="24">
        <f t="shared" si="0"/>
        <v>403.71428571428578</v>
      </c>
      <c r="Q27" s="24">
        <f t="shared" si="0"/>
        <v>282.60000000000002</v>
      </c>
      <c r="R27" s="24"/>
      <c r="S27" s="24"/>
      <c r="T27" s="24"/>
    </row>
    <row r="28" spans="1:20">
      <c r="A28" s="5">
        <v>1524</v>
      </c>
      <c r="B28" s="24">
        <v>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4">
        <v>0</v>
      </c>
      <c r="J28" s="24">
        <v>0</v>
      </c>
      <c r="K28" s="24">
        <v>0</v>
      </c>
      <c r="L28" s="24">
        <f>Spanish!G29</f>
        <v>201.85714285714289</v>
      </c>
      <c r="M28" s="24">
        <f>Spanish!L29</f>
        <v>141.30000000000001</v>
      </c>
      <c r="N28" s="24">
        <f>'Port(consolidated)'!L27</f>
        <v>201.85714285714289</v>
      </c>
      <c r="O28" s="24">
        <f>'Port(consolidated)'!X27</f>
        <v>141.30000000000001</v>
      </c>
      <c r="P28" s="24">
        <f t="shared" si="0"/>
        <v>403.71428571428578</v>
      </c>
      <c r="Q28" s="24">
        <f t="shared" si="0"/>
        <v>282.60000000000002</v>
      </c>
      <c r="R28" s="24"/>
      <c r="S28" s="24"/>
      <c r="T28" s="24"/>
    </row>
    <row r="29" spans="1:20">
      <c r="A29" s="5">
        <v>1525</v>
      </c>
      <c r="B29" s="24">
        <v>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4">
        <v>0</v>
      </c>
      <c r="J29" s="24">
        <v>0</v>
      </c>
      <c r="K29" s="24">
        <v>0</v>
      </c>
      <c r="L29" s="24">
        <f>Spanish!G30</f>
        <v>201.85714285714289</v>
      </c>
      <c r="M29" s="24">
        <f>Spanish!L30</f>
        <v>141.30000000000001</v>
      </c>
      <c r="N29" s="24">
        <f>'Port(consolidated)'!L28</f>
        <v>201.85714285714289</v>
      </c>
      <c r="O29" s="24">
        <f>'Port(consolidated)'!X28</f>
        <v>141.30000000000001</v>
      </c>
      <c r="P29" s="24">
        <f t="shared" si="0"/>
        <v>403.71428571428578</v>
      </c>
      <c r="Q29" s="24">
        <f t="shared" si="0"/>
        <v>282.60000000000002</v>
      </c>
      <c r="R29" s="24"/>
      <c r="S29" s="24"/>
      <c r="T29" s="24"/>
    </row>
    <row r="30" spans="1:20">
      <c r="A30" s="5">
        <v>1526</v>
      </c>
      <c r="B30" s="24">
        <v>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4">
        <v>0</v>
      </c>
      <c r="J30" s="24">
        <v>0</v>
      </c>
      <c r="K30" s="24">
        <v>0</v>
      </c>
      <c r="L30" s="24">
        <f>Spanish!G31</f>
        <v>897.14285714285722</v>
      </c>
      <c r="M30" s="24">
        <f>Spanish!L31</f>
        <v>628</v>
      </c>
      <c r="N30" s="24">
        <f>'Port(consolidated)'!L29</f>
        <v>897.14285714285722</v>
      </c>
      <c r="O30" s="24">
        <f>'Port(consolidated)'!X29</f>
        <v>628</v>
      </c>
      <c r="P30" s="24">
        <f t="shared" si="0"/>
        <v>1794.2857142857144</v>
      </c>
      <c r="Q30" s="24">
        <f t="shared" si="0"/>
        <v>1256</v>
      </c>
      <c r="R30" s="24"/>
      <c r="S30" s="24"/>
      <c r="T30" s="24"/>
    </row>
    <row r="31" spans="1:20">
      <c r="A31" s="5">
        <v>1527</v>
      </c>
      <c r="B31" s="24">
        <v>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v>0</v>
      </c>
      <c r="J31" s="24">
        <v>0</v>
      </c>
      <c r="K31" s="24">
        <v>0</v>
      </c>
      <c r="L31" s="24">
        <f>Spanish!G32</f>
        <v>897.14285714285722</v>
      </c>
      <c r="M31" s="24">
        <f>Spanish!L32</f>
        <v>628</v>
      </c>
      <c r="N31" s="24">
        <f>'Port(consolidated)'!L30</f>
        <v>897.14285714285722</v>
      </c>
      <c r="O31" s="24">
        <f>'Port(consolidated)'!X30</f>
        <v>628</v>
      </c>
      <c r="P31" s="24">
        <f t="shared" si="0"/>
        <v>1794.2857142857144</v>
      </c>
      <c r="Q31" s="24">
        <f t="shared" si="0"/>
        <v>1256</v>
      </c>
      <c r="R31" s="24"/>
      <c r="S31" s="24"/>
      <c r="T31" s="24"/>
    </row>
    <row r="32" spans="1:20">
      <c r="A32" s="5">
        <v>1528</v>
      </c>
      <c r="B32" s="24">
        <v>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  <c r="J32" s="24">
        <v>0</v>
      </c>
      <c r="K32" s="24">
        <v>0</v>
      </c>
      <c r="L32" s="24">
        <f>Spanish!G33</f>
        <v>897.14285714285722</v>
      </c>
      <c r="M32" s="24">
        <f>Spanish!L33</f>
        <v>628</v>
      </c>
      <c r="N32" s="24">
        <f>'Port(consolidated)'!L31</f>
        <v>897.14285714285722</v>
      </c>
      <c r="O32" s="24">
        <f>'Port(consolidated)'!X31</f>
        <v>628</v>
      </c>
      <c r="P32" s="24">
        <f t="shared" si="0"/>
        <v>1794.2857142857144</v>
      </c>
      <c r="Q32" s="24">
        <f t="shared" si="0"/>
        <v>1256</v>
      </c>
      <c r="R32" s="24"/>
      <c r="S32" s="24"/>
      <c r="T32" s="24"/>
    </row>
    <row r="33" spans="1:20">
      <c r="A33" s="5">
        <v>1529</v>
      </c>
      <c r="B33" s="24">
        <v>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4">
        <v>0</v>
      </c>
      <c r="J33" s="24">
        <v>0</v>
      </c>
      <c r="K33" s="24">
        <v>0</v>
      </c>
      <c r="L33" s="24">
        <f>Spanish!G34</f>
        <v>897.14285714285722</v>
      </c>
      <c r="M33" s="24">
        <f>Spanish!L34</f>
        <v>628</v>
      </c>
      <c r="N33" s="24">
        <f>'Port(consolidated)'!L32</f>
        <v>897.14285714285722</v>
      </c>
      <c r="O33" s="24">
        <f>'Port(consolidated)'!X32</f>
        <v>628</v>
      </c>
      <c r="P33" s="24">
        <f t="shared" si="0"/>
        <v>1794.2857142857144</v>
      </c>
      <c r="Q33" s="24">
        <f t="shared" si="0"/>
        <v>1256</v>
      </c>
      <c r="R33" s="24"/>
      <c r="S33" s="24"/>
      <c r="T33" s="24"/>
    </row>
    <row r="34" spans="1:20">
      <c r="A34" s="5">
        <v>1530</v>
      </c>
      <c r="B34" s="24">
        <v>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4">
        <v>0</v>
      </c>
      <c r="J34" s="24">
        <v>0</v>
      </c>
      <c r="K34" s="24">
        <v>0</v>
      </c>
      <c r="L34" s="24">
        <f>Spanish!G35</f>
        <v>897.14285714285722</v>
      </c>
      <c r="M34" s="24">
        <f>Spanish!L35</f>
        <v>628</v>
      </c>
      <c r="N34" s="24">
        <f>'Port(consolidated)'!L33</f>
        <v>897.14285714285722</v>
      </c>
      <c r="O34" s="24">
        <f>'Port(consolidated)'!X33</f>
        <v>628</v>
      </c>
      <c r="P34" s="24">
        <f t="shared" si="0"/>
        <v>1794.2857142857144</v>
      </c>
      <c r="Q34" s="24">
        <f t="shared" si="0"/>
        <v>1256</v>
      </c>
      <c r="R34" s="24"/>
      <c r="S34" s="24"/>
      <c r="T34" s="24"/>
    </row>
    <row r="35" spans="1:20">
      <c r="A35" s="5">
        <v>1531</v>
      </c>
      <c r="B35" s="24">
        <v>0</v>
      </c>
      <c r="C35" s="24">
        <v>0</v>
      </c>
      <c r="D35" s="24">
        <v>0</v>
      </c>
      <c r="E35" s="24">
        <v>0</v>
      </c>
      <c r="F35" s="24">
        <v>0</v>
      </c>
      <c r="G35" s="24">
        <v>0</v>
      </c>
      <c r="H35" s="24">
        <v>0</v>
      </c>
      <c r="I35" s="24">
        <v>0</v>
      </c>
      <c r="J35" s="24">
        <v>0</v>
      </c>
      <c r="K35" s="24">
        <v>0</v>
      </c>
      <c r="L35" s="24">
        <f>Spanish!G36</f>
        <v>859.57142857142867</v>
      </c>
      <c r="M35" s="24">
        <f>Spanish!L36</f>
        <v>601.70000000000005</v>
      </c>
      <c r="N35" s="24">
        <f>'Port(consolidated)'!L34</f>
        <v>859.57142857142867</v>
      </c>
      <c r="O35" s="24">
        <f>'Port(consolidated)'!X34</f>
        <v>601.70000000000005</v>
      </c>
      <c r="P35" s="24">
        <f t="shared" si="0"/>
        <v>1719.1428571428573</v>
      </c>
      <c r="Q35" s="24">
        <f t="shared" si="0"/>
        <v>1203.4000000000001</v>
      </c>
      <c r="R35" s="24"/>
      <c r="S35" s="24"/>
      <c r="T35" s="24"/>
    </row>
    <row r="36" spans="1:20">
      <c r="A36" s="5">
        <v>1532</v>
      </c>
      <c r="B36" s="24">
        <v>0</v>
      </c>
      <c r="C36" s="24">
        <v>0</v>
      </c>
      <c r="D36" s="24">
        <v>0</v>
      </c>
      <c r="E36" s="24">
        <v>0</v>
      </c>
      <c r="F36" s="24">
        <v>0</v>
      </c>
      <c r="G36" s="24">
        <v>0</v>
      </c>
      <c r="H36" s="24">
        <v>0</v>
      </c>
      <c r="I36" s="24">
        <v>0</v>
      </c>
      <c r="J36" s="24">
        <v>0</v>
      </c>
      <c r="K36" s="24">
        <v>0</v>
      </c>
      <c r="L36" s="24">
        <f>Spanish!G37</f>
        <v>859.57142857142867</v>
      </c>
      <c r="M36" s="24">
        <f>Spanish!L37</f>
        <v>601.70000000000005</v>
      </c>
      <c r="N36" s="24">
        <f>'Port(consolidated)'!L35</f>
        <v>859.57142857142867</v>
      </c>
      <c r="O36" s="24">
        <f>'Port(consolidated)'!X35</f>
        <v>601.70000000000005</v>
      </c>
      <c r="P36" s="24">
        <f t="shared" si="0"/>
        <v>1719.1428571428573</v>
      </c>
      <c r="Q36" s="24">
        <f t="shared" si="0"/>
        <v>1203.4000000000001</v>
      </c>
      <c r="R36" s="24"/>
      <c r="S36" s="24"/>
      <c r="T36" s="24"/>
    </row>
    <row r="37" spans="1:20">
      <c r="A37" s="5">
        <v>1533</v>
      </c>
      <c r="B37" s="24">
        <v>0</v>
      </c>
      <c r="C37" s="24">
        <v>0</v>
      </c>
      <c r="D37" s="24">
        <v>0</v>
      </c>
      <c r="E37" s="24">
        <v>0</v>
      </c>
      <c r="F37" s="24">
        <v>0</v>
      </c>
      <c r="G37" s="24">
        <v>0</v>
      </c>
      <c r="H37" s="24">
        <v>0</v>
      </c>
      <c r="I37" s="24">
        <v>0</v>
      </c>
      <c r="J37" s="24">
        <v>0</v>
      </c>
      <c r="K37" s="24">
        <v>0</v>
      </c>
      <c r="L37" s="24">
        <f>Spanish!G38</f>
        <v>859.57142857142867</v>
      </c>
      <c r="M37" s="24">
        <f>Spanish!L38</f>
        <v>601.70000000000005</v>
      </c>
      <c r="N37" s="24">
        <f>'Port(consolidated)'!L36</f>
        <v>859.57142857142867</v>
      </c>
      <c r="O37" s="24">
        <f>'Port(consolidated)'!X36</f>
        <v>601.70000000000005</v>
      </c>
      <c r="P37" s="24">
        <f t="shared" si="0"/>
        <v>1719.1428571428573</v>
      </c>
      <c r="Q37" s="24">
        <f t="shared" si="0"/>
        <v>1203.4000000000001</v>
      </c>
      <c r="R37" s="24"/>
      <c r="S37" s="24"/>
      <c r="T37" s="24"/>
    </row>
    <row r="38" spans="1:20">
      <c r="A38" s="5">
        <v>1534</v>
      </c>
      <c r="B38" s="24">
        <v>0</v>
      </c>
      <c r="C38" s="24">
        <v>0</v>
      </c>
      <c r="D38" s="24">
        <v>0</v>
      </c>
      <c r="E38" s="24">
        <v>0</v>
      </c>
      <c r="F38" s="24">
        <v>0</v>
      </c>
      <c r="G38" s="24">
        <v>0</v>
      </c>
      <c r="H38" s="24">
        <v>0</v>
      </c>
      <c r="I38" s="24">
        <v>0</v>
      </c>
      <c r="J38" s="24">
        <v>0</v>
      </c>
      <c r="K38" s="24">
        <v>0</v>
      </c>
      <c r="L38" s="24">
        <f>Spanish!G39</f>
        <v>859.57142857142867</v>
      </c>
      <c r="M38" s="24">
        <f>Spanish!L39</f>
        <v>601.70000000000005</v>
      </c>
      <c r="N38" s="24">
        <f>'Port(consolidated)'!L37</f>
        <v>859.57142857142867</v>
      </c>
      <c r="O38" s="24">
        <f>'Port(consolidated)'!X37</f>
        <v>601.70000000000005</v>
      </c>
      <c r="P38" s="24">
        <f t="shared" si="0"/>
        <v>1719.1428571428573</v>
      </c>
      <c r="Q38" s="24">
        <f t="shared" si="0"/>
        <v>1203.4000000000001</v>
      </c>
      <c r="R38" s="24"/>
      <c r="S38" s="24"/>
      <c r="T38" s="24"/>
    </row>
    <row r="39" spans="1:20">
      <c r="A39" s="5">
        <v>1535</v>
      </c>
      <c r="B39" s="24">
        <v>0</v>
      </c>
      <c r="C39" s="24">
        <v>0</v>
      </c>
      <c r="D39" s="24">
        <v>0</v>
      </c>
      <c r="E39" s="24">
        <v>0</v>
      </c>
      <c r="F39" s="24">
        <v>0</v>
      </c>
      <c r="G39" s="24">
        <v>0</v>
      </c>
      <c r="H39" s="24">
        <v>0</v>
      </c>
      <c r="I39" s="24">
        <v>0</v>
      </c>
      <c r="J39" s="24">
        <v>0</v>
      </c>
      <c r="K39" s="24">
        <v>0</v>
      </c>
      <c r="L39" s="24">
        <f>Spanish!G40</f>
        <v>859.57142857142867</v>
      </c>
      <c r="M39" s="24">
        <f>Spanish!L40</f>
        <v>601.70000000000005</v>
      </c>
      <c r="N39" s="24">
        <f>'Port(consolidated)'!L38</f>
        <v>859.57142857142867</v>
      </c>
      <c r="O39" s="24">
        <f>'Port(consolidated)'!X38</f>
        <v>601.70000000000005</v>
      </c>
      <c r="P39" s="24">
        <f t="shared" si="0"/>
        <v>1719.1428571428573</v>
      </c>
      <c r="Q39" s="24">
        <f t="shared" si="0"/>
        <v>1203.4000000000001</v>
      </c>
      <c r="R39" s="24"/>
      <c r="S39" s="24"/>
      <c r="T39" s="24"/>
    </row>
    <row r="40" spans="1:20">
      <c r="A40" s="5">
        <v>1536</v>
      </c>
      <c r="B40" s="24">
        <v>0</v>
      </c>
      <c r="C40" s="24">
        <v>0</v>
      </c>
      <c r="D40" s="24">
        <v>0</v>
      </c>
      <c r="E40" s="24">
        <v>0</v>
      </c>
      <c r="F40" s="24">
        <v>0</v>
      </c>
      <c r="G40" s="24">
        <v>0</v>
      </c>
      <c r="H40" s="24">
        <v>0</v>
      </c>
      <c r="I40" s="24">
        <v>0</v>
      </c>
      <c r="J40" s="24">
        <v>0</v>
      </c>
      <c r="K40" s="24">
        <v>0</v>
      </c>
      <c r="L40" s="24">
        <f>Spanish!G41</f>
        <v>578.28571428571433</v>
      </c>
      <c r="M40" s="24">
        <f>Spanish!L41</f>
        <v>404.8</v>
      </c>
      <c r="N40" s="24">
        <f>'Port(consolidated)'!L39</f>
        <v>578.28571428571433</v>
      </c>
      <c r="O40" s="24">
        <f>'Port(consolidated)'!X39</f>
        <v>404.8</v>
      </c>
      <c r="P40" s="24">
        <f t="shared" si="0"/>
        <v>1156.5714285714287</v>
      </c>
      <c r="Q40" s="24">
        <f t="shared" si="0"/>
        <v>809.6</v>
      </c>
      <c r="R40" s="24"/>
      <c r="S40" s="24"/>
      <c r="T40" s="24"/>
    </row>
    <row r="41" spans="1:20">
      <c r="A41" s="5">
        <v>1537</v>
      </c>
      <c r="B41" s="24">
        <v>0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0</v>
      </c>
      <c r="I41" s="24">
        <v>0</v>
      </c>
      <c r="J41" s="24">
        <v>0</v>
      </c>
      <c r="K41" s="24">
        <v>0</v>
      </c>
      <c r="L41" s="24">
        <f>Spanish!G42</f>
        <v>578.28571428571433</v>
      </c>
      <c r="M41" s="24">
        <f>Spanish!L42</f>
        <v>404.8</v>
      </c>
      <c r="N41" s="24">
        <f>'Port(consolidated)'!L40</f>
        <v>578.28571428571433</v>
      </c>
      <c r="O41" s="24">
        <f>'Port(consolidated)'!X40</f>
        <v>404.8</v>
      </c>
      <c r="P41" s="24">
        <f t="shared" si="0"/>
        <v>1156.5714285714287</v>
      </c>
      <c r="Q41" s="24">
        <f t="shared" si="0"/>
        <v>809.6</v>
      </c>
      <c r="R41" s="24"/>
      <c r="S41" s="24"/>
      <c r="T41" s="24"/>
    </row>
    <row r="42" spans="1:20">
      <c r="A42" s="5">
        <v>1538</v>
      </c>
      <c r="B42" s="24">
        <v>0</v>
      </c>
      <c r="C42" s="24">
        <v>0</v>
      </c>
      <c r="D42" s="24">
        <v>0</v>
      </c>
      <c r="E42" s="24">
        <v>0</v>
      </c>
      <c r="F42" s="24">
        <v>0</v>
      </c>
      <c r="G42" s="24">
        <v>0</v>
      </c>
      <c r="H42" s="24">
        <v>0</v>
      </c>
      <c r="I42" s="24">
        <v>0</v>
      </c>
      <c r="J42" s="24">
        <v>0</v>
      </c>
      <c r="K42" s="24">
        <v>0</v>
      </c>
      <c r="L42" s="24">
        <f>Spanish!G43</f>
        <v>578.28571428571433</v>
      </c>
      <c r="M42" s="24">
        <f>Spanish!L43</f>
        <v>404.8</v>
      </c>
      <c r="N42" s="24">
        <f>'Port(consolidated)'!L41</f>
        <v>578.28571428571433</v>
      </c>
      <c r="O42" s="24">
        <f>'Port(consolidated)'!X41</f>
        <v>404.8</v>
      </c>
      <c r="P42" s="24">
        <f t="shared" si="0"/>
        <v>1156.5714285714287</v>
      </c>
      <c r="Q42" s="24">
        <f t="shared" si="0"/>
        <v>809.6</v>
      </c>
      <c r="R42" s="24"/>
      <c r="S42" s="24"/>
      <c r="T42" s="24"/>
    </row>
    <row r="43" spans="1:20">
      <c r="A43" s="5">
        <v>1539</v>
      </c>
      <c r="B43" s="24">
        <v>0</v>
      </c>
      <c r="C43" s="24">
        <v>0</v>
      </c>
      <c r="D43" s="24">
        <v>0</v>
      </c>
      <c r="E43" s="24">
        <v>0</v>
      </c>
      <c r="F43" s="24">
        <v>0</v>
      </c>
      <c r="G43" s="24">
        <v>0</v>
      </c>
      <c r="H43" s="24">
        <v>0</v>
      </c>
      <c r="I43" s="24">
        <v>0</v>
      </c>
      <c r="J43" s="24">
        <v>0</v>
      </c>
      <c r="K43" s="24">
        <v>0</v>
      </c>
      <c r="L43" s="24">
        <f>Spanish!G44</f>
        <v>578.28571428571433</v>
      </c>
      <c r="M43" s="24">
        <f>Spanish!L44</f>
        <v>404.8</v>
      </c>
      <c r="N43" s="24">
        <f>'Port(consolidated)'!L42</f>
        <v>578.28571428571433</v>
      </c>
      <c r="O43" s="24">
        <f>'Port(consolidated)'!X42</f>
        <v>404.8</v>
      </c>
      <c r="P43" s="24">
        <f t="shared" si="0"/>
        <v>1156.5714285714287</v>
      </c>
      <c r="Q43" s="24">
        <f t="shared" si="0"/>
        <v>809.6</v>
      </c>
      <c r="R43" s="24"/>
      <c r="S43" s="24"/>
      <c r="T43" s="24"/>
    </row>
    <row r="44" spans="1:20">
      <c r="A44" s="5">
        <v>1540</v>
      </c>
      <c r="B44" s="24">
        <v>0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0</v>
      </c>
      <c r="I44" s="24">
        <v>0</v>
      </c>
      <c r="J44" s="24">
        <v>0</v>
      </c>
      <c r="K44" s="24">
        <v>0</v>
      </c>
      <c r="L44" s="24">
        <f>Spanish!G45</f>
        <v>578.28571428571433</v>
      </c>
      <c r="M44" s="24">
        <f>Spanish!L45</f>
        <v>404.8</v>
      </c>
      <c r="N44" s="24">
        <f>'Port(consolidated)'!L43</f>
        <v>578.28571428571433</v>
      </c>
      <c r="O44" s="24">
        <f>'Port(consolidated)'!X43</f>
        <v>404.8</v>
      </c>
      <c r="P44" s="24">
        <f t="shared" si="0"/>
        <v>1156.5714285714287</v>
      </c>
      <c r="Q44" s="24">
        <f t="shared" si="0"/>
        <v>809.6</v>
      </c>
      <c r="R44" s="24"/>
      <c r="S44" s="24"/>
      <c r="T44" s="24"/>
    </row>
    <row r="45" spans="1:20">
      <c r="A45" s="5">
        <v>1541</v>
      </c>
      <c r="B45" s="24">
        <v>0</v>
      </c>
      <c r="C45" s="24">
        <v>0</v>
      </c>
      <c r="D45" s="24">
        <v>0</v>
      </c>
      <c r="E45" s="24">
        <v>0</v>
      </c>
      <c r="F45" s="24">
        <v>0</v>
      </c>
      <c r="G45" s="24">
        <v>0</v>
      </c>
      <c r="H45" s="24">
        <v>0</v>
      </c>
      <c r="I45" s="24">
        <v>0</v>
      </c>
      <c r="J45" s="24">
        <v>0</v>
      </c>
      <c r="K45" s="24">
        <v>0</v>
      </c>
      <c r="L45" s="24">
        <f>Spanish!G46</f>
        <v>1795.7142857142858</v>
      </c>
      <c r="M45" s="24">
        <f>Spanish!L46</f>
        <v>1257</v>
      </c>
      <c r="N45" s="24">
        <f>'Port(consolidated)'!L44</f>
        <v>1795.7142857142858</v>
      </c>
      <c r="O45" s="24">
        <f>'Port(consolidated)'!X44</f>
        <v>1257</v>
      </c>
      <c r="P45" s="24">
        <f t="shared" si="0"/>
        <v>3591.4285714285716</v>
      </c>
      <c r="Q45" s="24">
        <f t="shared" si="0"/>
        <v>2514</v>
      </c>
      <c r="R45" s="24"/>
      <c r="S45" s="24"/>
      <c r="T45" s="24"/>
    </row>
    <row r="46" spans="1:20">
      <c r="A46" s="5">
        <v>1542</v>
      </c>
      <c r="B46" s="24">
        <v>0</v>
      </c>
      <c r="C46" s="24">
        <v>0</v>
      </c>
      <c r="D46" s="24">
        <v>0</v>
      </c>
      <c r="E46" s="24">
        <v>0</v>
      </c>
      <c r="F46" s="24">
        <v>0</v>
      </c>
      <c r="G46" s="24">
        <v>0</v>
      </c>
      <c r="H46" s="24">
        <v>0</v>
      </c>
      <c r="I46" s="24">
        <v>0</v>
      </c>
      <c r="J46" s="24">
        <v>0</v>
      </c>
      <c r="K46" s="24">
        <v>0</v>
      </c>
      <c r="L46" s="24">
        <f>Spanish!G47</f>
        <v>1795.7142857142858</v>
      </c>
      <c r="M46" s="24">
        <f>Spanish!L47</f>
        <v>1257</v>
      </c>
      <c r="N46" s="24">
        <f>'Port(consolidated)'!L45</f>
        <v>1795.7142857142858</v>
      </c>
      <c r="O46" s="24">
        <f>'Port(consolidated)'!X45</f>
        <v>1257</v>
      </c>
      <c r="P46" s="24">
        <f t="shared" si="0"/>
        <v>3591.4285714285716</v>
      </c>
      <c r="Q46" s="24">
        <f t="shared" si="0"/>
        <v>2514</v>
      </c>
      <c r="R46" s="24"/>
      <c r="S46" s="24"/>
      <c r="T46" s="24"/>
    </row>
    <row r="47" spans="1:20">
      <c r="A47" s="5">
        <v>1543</v>
      </c>
      <c r="B47" s="24">
        <v>0</v>
      </c>
      <c r="C47" s="24">
        <v>0</v>
      </c>
      <c r="D47" s="24">
        <v>0</v>
      </c>
      <c r="E47" s="24">
        <v>0</v>
      </c>
      <c r="F47" s="24">
        <v>0</v>
      </c>
      <c r="G47" s="24">
        <v>0</v>
      </c>
      <c r="H47" s="24">
        <v>0</v>
      </c>
      <c r="I47" s="24">
        <v>0</v>
      </c>
      <c r="J47" s="24">
        <v>0</v>
      </c>
      <c r="K47" s="24">
        <v>0</v>
      </c>
      <c r="L47" s="24">
        <f>Spanish!G48</f>
        <v>1795.7142857142858</v>
      </c>
      <c r="M47" s="24">
        <f>Spanish!L48</f>
        <v>1257</v>
      </c>
      <c r="N47" s="24">
        <f>'Port(consolidated)'!L46</f>
        <v>1795.7142857142858</v>
      </c>
      <c r="O47" s="24">
        <f>'Port(consolidated)'!X46</f>
        <v>1257</v>
      </c>
      <c r="P47" s="24">
        <f t="shared" si="0"/>
        <v>3591.4285714285716</v>
      </c>
      <c r="Q47" s="24">
        <f t="shared" si="0"/>
        <v>2514</v>
      </c>
      <c r="R47" s="24"/>
      <c r="S47" s="24"/>
      <c r="T47" s="24"/>
    </row>
    <row r="48" spans="1:20">
      <c r="A48" s="5">
        <v>1544</v>
      </c>
      <c r="B48" s="24">
        <v>0</v>
      </c>
      <c r="C48" s="24">
        <v>0</v>
      </c>
      <c r="D48" s="24">
        <v>0</v>
      </c>
      <c r="E48" s="24">
        <v>0</v>
      </c>
      <c r="F48" s="24">
        <v>0</v>
      </c>
      <c r="G48" s="24">
        <v>0</v>
      </c>
      <c r="H48" s="24">
        <v>0</v>
      </c>
      <c r="I48" s="24">
        <v>0</v>
      </c>
      <c r="J48" s="24">
        <v>0</v>
      </c>
      <c r="K48" s="24">
        <v>0</v>
      </c>
      <c r="L48" s="24">
        <f>Spanish!G49</f>
        <v>1795.7142857142858</v>
      </c>
      <c r="M48" s="24">
        <f>Spanish!L49</f>
        <v>1257</v>
      </c>
      <c r="N48" s="24">
        <f>'Port(consolidated)'!L47</f>
        <v>1795.7142857142858</v>
      </c>
      <c r="O48" s="24">
        <f>'Port(consolidated)'!X47</f>
        <v>1257</v>
      </c>
      <c r="P48" s="24">
        <f t="shared" si="0"/>
        <v>3591.4285714285716</v>
      </c>
      <c r="Q48" s="24">
        <f t="shared" si="0"/>
        <v>2514</v>
      </c>
      <c r="R48" s="24"/>
      <c r="S48" s="24"/>
      <c r="T48" s="24"/>
    </row>
    <row r="49" spans="1:20">
      <c r="A49" s="5">
        <v>1545</v>
      </c>
      <c r="B49" s="24">
        <v>0</v>
      </c>
      <c r="C49" s="24">
        <v>0</v>
      </c>
      <c r="D49" s="24">
        <v>0</v>
      </c>
      <c r="E49" s="24">
        <v>0</v>
      </c>
      <c r="F49" s="24">
        <v>0</v>
      </c>
      <c r="G49" s="24">
        <v>0</v>
      </c>
      <c r="H49" s="24">
        <v>0</v>
      </c>
      <c r="I49" s="24">
        <v>0</v>
      </c>
      <c r="J49" s="24">
        <v>0</v>
      </c>
      <c r="K49" s="24">
        <v>0</v>
      </c>
      <c r="L49" s="24">
        <f>Spanish!G50</f>
        <v>1795.7142857142858</v>
      </c>
      <c r="M49" s="24">
        <f>Spanish!L50</f>
        <v>1257</v>
      </c>
      <c r="N49" s="24">
        <f>'Port(consolidated)'!L48</f>
        <v>1795.7142857142858</v>
      </c>
      <c r="O49" s="24">
        <f>'Port(consolidated)'!X48</f>
        <v>1257</v>
      </c>
      <c r="P49" s="24">
        <f t="shared" si="0"/>
        <v>3591.4285714285716</v>
      </c>
      <c r="Q49" s="24">
        <f t="shared" si="0"/>
        <v>2514</v>
      </c>
      <c r="R49" s="24"/>
      <c r="S49" s="24"/>
      <c r="T49" s="24"/>
    </row>
    <row r="50" spans="1:20">
      <c r="A50" s="5">
        <v>1546</v>
      </c>
      <c r="B50" s="24">
        <v>0</v>
      </c>
      <c r="C50" s="24">
        <v>0</v>
      </c>
      <c r="D50" s="24">
        <v>0</v>
      </c>
      <c r="E50" s="24">
        <v>0</v>
      </c>
      <c r="F50" s="24">
        <v>0</v>
      </c>
      <c r="G50" s="24">
        <v>0</v>
      </c>
      <c r="H50" s="24">
        <v>0</v>
      </c>
      <c r="I50" s="24">
        <v>0</v>
      </c>
      <c r="J50" s="24">
        <v>0</v>
      </c>
      <c r="K50" s="24">
        <v>0</v>
      </c>
      <c r="L50" s="24">
        <f>Spanish!G51</f>
        <v>941.57142857142867</v>
      </c>
      <c r="M50" s="24">
        <f>Spanish!L51</f>
        <v>659.1</v>
      </c>
      <c r="N50" s="24">
        <f>'Port(consolidated)'!L49</f>
        <v>941.57142857142867</v>
      </c>
      <c r="O50" s="24">
        <f>'Port(consolidated)'!X49</f>
        <v>659.1</v>
      </c>
      <c r="P50" s="24">
        <f t="shared" si="0"/>
        <v>1883.1428571428573</v>
      </c>
      <c r="Q50" s="24">
        <f t="shared" si="0"/>
        <v>1318.2</v>
      </c>
      <c r="R50" s="24"/>
      <c r="S50" s="24"/>
      <c r="T50" s="24"/>
    </row>
    <row r="51" spans="1:20">
      <c r="A51" s="5">
        <v>1547</v>
      </c>
      <c r="B51" s="24">
        <v>0</v>
      </c>
      <c r="C51" s="24">
        <v>0</v>
      </c>
      <c r="D51" s="24">
        <v>0</v>
      </c>
      <c r="E51" s="24">
        <v>0</v>
      </c>
      <c r="F51" s="24">
        <v>0</v>
      </c>
      <c r="G51" s="24">
        <v>0</v>
      </c>
      <c r="H51" s="24">
        <v>0</v>
      </c>
      <c r="I51" s="24">
        <v>0</v>
      </c>
      <c r="J51" s="24">
        <v>0</v>
      </c>
      <c r="K51" s="24">
        <v>0</v>
      </c>
      <c r="L51" s="24">
        <f>Spanish!G52</f>
        <v>941.57142857142867</v>
      </c>
      <c r="M51" s="24">
        <f>Spanish!L52</f>
        <v>659.1</v>
      </c>
      <c r="N51" s="24">
        <f>'Port(consolidated)'!L50</f>
        <v>941.57142857142867</v>
      </c>
      <c r="O51" s="24">
        <f>'Port(consolidated)'!X50</f>
        <v>659.1</v>
      </c>
      <c r="P51" s="24">
        <f t="shared" si="0"/>
        <v>1883.1428571428573</v>
      </c>
      <c r="Q51" s="24">
        <f t="shared" si="0"/>
        <v>1318.2</v>
      </c>
      <c r="R51" s="24"/>
      <c r="S51" s="24"/>
      <c r="T51" s="24"/>
    </row>
    <row r="52" spans="1:20">
      <c r="A52" s="5">
        <v>1548</v>
      </c>
      <c r="B52" s="24">
        <v>0</v>
      </c>
      <c r="C52" s="24">
        <v>0</v>
      </c>
      <c r="D52" s="24">
        <v>0</v>
      </c>
      <c r="E52" s="24">
        <v>0</v>
      </c>
      <c r="F52" s="24">
        <v>0</v>
      </c>
      <c r="G52" s="24">
        <v>0</v>
      </c>
      <c r="H52" s="24">
        <v>0</v>
      </c>
      <c r="I52" s="24">
        <v>0</v>
      </c>
      <c r="J52" s="24">
        <v>0</v>
      </c>
      <c r="K52" s="24">
        <v>0</v>
      </c>
      <c r="L52" s="24">
        <f>Spanish!G53</f>
        <v>941.57142857142867</v>
      </c>
      <c r="M52" s="24">
        <f>Spanish!L53</f>
        <v>659.1</v>
      </c>
      <c r="N52" s="24">
        <f>'Port(consolidated)'!L51</f>
        <v>941.57142857142867</v>
      </c>
      <c r="O52" s="24">
        <f>'Port(consolidated)'!X51</f>
        <v>659.1</v>
      </c>
      <c r="P52" s="24">
        <f t="shared" si="0"/>
        <v>1883.1428571428573</v>
      </c>
      <c r="Q52" s="24">
        <f t="shared" si="0"/>
        <v>1318.2</v>
      </c>
      <c r="R52" s="24"/>
      <c r="S52" s="24"/>
      <c r="T52" s="24"/>
    </row>
    <row r="53" spans="1:20">
      <c r="A53" s="5">
        <v>1549</v>
      </c>
      <c r="B53" s="24">
        <v>0</v>
      </c>
      <c r="C53" s="24">
        <v>0</v>
      </c>
      <c r="D53" s="24">
        <v>0</v>
      </c>
      <c r="E53" s="24">
        <v>0</v>
      </c>
      <c r="F53" s="24">
        <v>0</v>
      </c>
      <c r="G53" s="24">
        <v>0</v>
      </c>
      <c r="H53" s="24">
        <v>0</v>
      </c>
      <c r="I53" s="24">
        <v>0</v>
      </c>
      <c r="J53" s="24">
        <v>0</v>
      </c>
      <c r="K53" s="24">
        <v>0</v>
      </c>
      <c r="L53" s="24">
        <f>Spanish!G54</f>
        <v>941.57142857142867</v>
      </c>
      <c r="M53" s="24">
        <f>Spanish!L54</f>
        <v>659.1</v>
      </c>
      <c r="N53" s="24">
        <f>'Port(consolidated)'!L52</f>
        <v>941.57142857142867</v>
      </c>
      <c r="O53" s="24">
        <f>'Port(consolidated)'!X52</f>
        <v>659.1</v>
      </c>
      <c r="P53" s="24">
        <f t="shared" si="0"/>
        <v>1883.1428571428573</v>
      </c>
      <c r="Q53" s="24">
        <f t="shared" si="0"/>
        <v>1318.2</v>
      </c>
      <c r="R53" s="24"/>
      <c r="S53" s="24"/>
      <c r="T53" s="24"/>
    </row>
    <row r="54" spans="1:20">
      <c r="A54" s="5">
        <v>1550</v>
      </c>
      <c r="B54" s="24">
        <v>0</v>
      </c>
      <c r="C54" s="24">
        <v>0</v>
      </c>
      <c r="D54" s="24">
        <v>0</v>
      </c>
      <c r="E54" s="24">
        <v>0</v>
      </c>
      <c r="F54" s="24">
        <v>0</v>
      </c>
      <c r="G54" s="24">
        <v>0</v>
      </c>
      <c r="H54" s="24">
        <v>0</v>
      </c>
      <c r="I54" s="24">
        <v>0</v>
      </c>
      <c r="J54" s="24">
        <v>0</v>
      </c>
      <c r="K54" s="24">
        <v>0</v>
      </c>
      <c r="L54" s="24">
        <f>Spanish!G55</f>
        <v>941.57142857142867</v>
      </c>
      <c r="M54" s="24">
        <f>Spanish!L55</f>
        <v>659.1</v>
      </c>
      <c r="N54" s="24">
        <f>'Port(consolidated)'!L53</f>
        <v>941.57142857142867</v>
      </c>
      <c r="O54" s="24">
        <f>'Port(consolidated)'!X53</f>
        <v>659.1</v>
      </c>
      <c r="P54" s="24">
        <f t="shared" si="0"/>
        <v>1883.1428571428573</v>
      </c>
      <c r="Q54" s="24">
        <f t="shared" si="0"/>
        <v>1318.2</v>
      </c>
      <c r="R54" s="24"/>
      <c r="S54" s="24"/>
      <c r="T54" s="24"/>
    </row>
    <row r="55" spans="1:20">
      <c r="A55" s="5">
        <v>1551</v>
      </c>
      <c r="B55" s="24">
        <v>0</v>
      </c>
      <c r="C55" s="24">
        <v>0</v>
      </c>
      <c r="D55" s="24">
        <v>0</v>
      </c>
      <c r="E55" s="24">
        <v>0</v>
      </c>
      <c r="F55" s="24">
        <v>0</v>
      </c>
      <c r="G55" s="24">
        <v>0</v>
      </c>
      <c r="H55" s="24">
        <v>0</v>
      </c>
      <c r="I55" s="24">
        <v>0</v>
      </c>
      <c r="J55" s="24">
        <v>0</v>
      </c>
      <c r="K55" s="24">
        <v>0</v>
      </c>
      <c r="L55" s="24">
        <f>Spanish!G56</f>
        <v>137.28571428571428</v>
      </c>
      <c r="M55" s="24">
        <f>Spanish!L56</f>
        <v>96.1</v>
      </c>
      <c r="N55" s="24">
        <f>'Port(consolidated)'!L54</f>
        <v>137.28571428571428</v>
      </c>
      <c r="O55" s="24">
        <f>'Port(consolidated)'!X54</f>
        <v>96.1</v>
      </c>
      <c r="P55" s="24">
        <f t="shared" si="0"/>
        <v>274.57142857142856</v>
      </c>
      <c r="Q55" s="24">
        <f t="shared" si="0"/>
        <v>192.2</v>
      </c>
      <c r="R55" s="24"/>
      <c r="S55" s="24"/>
      <c r="T55" s="24"/>
    </row>
    <row r="56" spans="1:20">
      <c r="A56" s="5">
        <v>1552</v>
      </c>
      <c r="B56" s="24">
        <v>0</v>
      </c>
      <c r="C56" s="24">
        <v>0</v>
      </c>
      <c r="D56" s="24">
        <v>0</v>
      </c>
      <c r="E56" s="24">
        <v>0</v>
      </c>
      <c r="F56" s="24">
        <v>0</v>
      </c>
      <c r="G56" s="24">
        <v>0</v>
      </c>
      <c r="H56" s="24">
        <v>0</v>
      </c>
      <c r="I56" s="24">
        <v>0</v>
      </c>
      <c r="J56" s="24">
        <v>0</v>
      </c>
      <c r="K56" s="24">
        <v>0</v>
      </c>
      <c r="L56" s="24">
        <f>Spanish!G57</f>
        <v>137.28571428571428</v>
      </c>
      <c r="M56" s="24">
        <f>Spanish!L57</f>
        <v>96.1</v>
      </c>
      <c r="N56" s="24">
        <f>'Port(consolidated)'!L55</f>
        <v>137.28571428571428</v>
      </c>
      <c r="O56" s="24">
        <f>'Port(consolidated)'!X55</f>
        <v>96.1</v>
      </c>
      <c r="P56" s="24">
        <f t="shared" si="0"/>
        <v>274.57142857142856</v>
      </c>
      <c r="Q56" s="24">
        <f t="shared" si="0"/>
        <v>192.2</v>
      </c>
      <c r="R56" s="24"/>
      <c r="S56" s="24"/>
      <c r="T56" s="24"/>
    </row>
    <row r="57" spans="1:20">
      <c r="A57" s="5">
        <v>1553</v>
      </c>
      <c r="B57" s="24">
        <v>0</v>
      </c>
      <c r="C57" s="24">
        <v>0</v>
      </c>
      <c r="D57" s="24">
        <v>0</v>
      </c>
      <c r="E57" s="24">
        <v>0</v>
      </c>
      <c r="F57" s="24">
        <v>0</v>
      </c>
      <c r="G57" s="24">
        <v>0</v>
      </c>
      <c r="H57" s="24">
        <v>0</v>
      </c>
      <c r="I57" s="24">
        <v>0</v>
      </c>
      <c r="J57" s="24">
        <v>0</v>
      </c>
      <c r="K57" s="24">
        <v>0</v>
      </c>
      <c r="L57" s="24">
        <f>Spanish!G58</f>
        <v>137.28571428571428</v>
      </c>
      <c r="M57" s="24">
        <f>Spanish!L58</f>
        <v>96.1</v>
      </c>
      <c r="N57" s="24">
        <f>'Port(consolidated)'!L56</f>
        <v>137.28571428571428</v>
      </c>
      <c r="O57" s="24">
        <f>'Port(consolidated)'!X56</f>
        <v>96.1</v>
      </c>
      <c r="P57" s="24">
        <f t="shared" si="0"/>
        <v>274.57142857142856</v>
      </c>
      <c r="Q57" s="24">
        <f t="shared" si="0"/>
        <v>192.2</v>
      </c>
      <c r="R57" s="24"/>
      <c r="S57" s="24"/>
      <c r="T57" s="24"/>
    </row>
    <row r="58" spans="1:20">
      <c r="A58" s="5">
        <v>1554</v>
      </c>
      <c r="B58" s="24">
        <v>0</v>
      </c>
      <c r="C58" s="24">
        <v>0</v>
      </c>
      <c r="D58" s="24">
        <v>0</v>
      </c>
      <c r="E58" s="24">
        <v>0</v>
      </c>
      <c r="F58" s="24">
        <v>0</v>
      </c>
      <c r="G58" s="24">
        <v>0</v>
      </c>
      <c r="H58" s="24">
        <v>0</v>
      </c>
      <c r="I58" s="24">
        <v>0</v>
      </c>
      <c r="J58" s="24">
        <v>0</v>
      </c>
      <c r="K58" s="24">
        <v>0</v>
      </c>
      <c r="L58" s="24">
        <f>Spanish!G59</f>
        <v>137.28571428571428</v>
      </c>
      <c r="M58" s="24">
        <f>Spanish!L59</f>
        <v>96.1</v>
      </c>
      <c r="N58" s="24">
        <f>'Port(consolidated)'!L57</f>
        <v>137.28571428571428</v>
      </c>
      <c r="O58" s="24">
        <f>'Port(consolidated)'!X57</f>
        <v>96.1</v>
      </c>
      <c r="P58" s="24">
        <f t="shared" si="0"/>
        <v>274.57142857142856</v>
      </c>
      <c r="Q58" s="24">
        <f t="shared" si="0"/>
        <v>192.2</v>
      </c>
      <c r="R58" s="24"/>
      <c r="S58" s="24"/>
      <c r="T58" s="24"/>
    </row>
    <row r="59" spans="1:20">
      <c r="A59" s="5">
        <v>1555</v>
      </c>
      <c r="B59" s="24">
        <v>0</v>
      </c>
      <c r="C59" s="24">
        <v>0</v>
      </c>
      <c r="D59" s="24">
        <v>0</v>
      </c>
      <c r="E59" s="24">
        <v>0</v>
      </c>
      <c r="F59" s="24">
        <v>0</v>
      </c>
      <c r="G59" s="24">
        <v>0</v>
      </c>
      <c r="H59" s="24">
        <v>0</v>
      </c>
      <c r="I59" s="24">
        <v>0</v>
      </c>
      <c r="J59" s="24">
        <v>0</v>
      </c>
      <c r="K59" s="24">
        <v>0</v>
      </c>
      <c r="L59" s="24">
        <f>Spanish!G60</f>
        <v>137.28571428571428</v>
      </c>
      <c r="M59" s="24">
        <f>Spanish!L60</f>
        <v>96.1</v>
      </c>
      <c r="N59" s="24">
        <f>'Port(consolidated)'!L58</f>
        <v>137.28571428571428</v>
      </c>
      <c r="O59" s="24">
        <f>'Port(consolidated)'!X58</f>
        <v>96.1</v>
      </c>
      <c r="P59" s="24">
        <f t="shared" si="0"/>
        <v>274.57142857142856</v>
      </c>
      <c r="Q59" s="24">
        <f t="shared" si="0"/>
        <v>192.2</v>
      </c>
      <c r="R59" s="24"/>
      <c r="S59" s="24"/>
      <c r="T59" s="24"/>
    </row>
    <row r="60" spans="1:20">
      <c r="A60" s="5">
        <v>1556</v>
      </c>
      <c r="B60" s="24">
        <f>(British!AA6)*1</f>
        <v>94</v>
      </c>
      <c r="C60" s="24">
        <f>(British!BE6)*1</f>
        <v>66.739999999999995</v>
      </c>
      <c r="D60" s="24">
        <v>0</v>
      </c>
      <c r="E60" s="24">
        <v>0</v>
      </c>
      <c r="F60" s="24">
        <v>0</v>
      </c>
      <c r="G60" s="24">
        <v>0</v>
      </c>
      <c r="H60" s="24">
        <v>0</v>
      </c>
      <c r="I60" s="24">
        <v>0</v>
      </c>
      <c r="J60" s="24">
        <v>0</v>
      </c>
      <c r="K60" s="24">
        <v>0</v>
      </c>
      <c r="L60" s="24">
        <f>Spanish!G61</f>
        <v>426.71428571428572</v>
      </c>
      <c r="M60" s="24">
        <f>Spanish!L61</f>
        <v>298.7</v>
      </c>
      <c r="N60" s="24">
        <f>'Port(consolidated)'!L59</f>
        <v>426.71428571428572</v>
      </c>
      <c r="O60" s="24">
        <f>'Port(consolidated)'!X59</f>
        <v>298.7</v>
      </c>
      <c r="P60" s="24">
        <f t="shared" si="0"/>
        <v>947.42857142857156</v>
      </c>
      <c r="Q60" s="24">
        <f t="shared" si="0"/>
        <v>664.14</v>
      </c>
      <c r="R60" s="24"/>
      <c r="S60" s="24"/>
      <c r="T60" s="24"/>
    </row>
    <row r="61" spans="1:20">
      <c r="A61" s="5">
        <v>1557</v>
      </c>
      <c r="B61" s="24">
        <v>0</v>
      </c>
      <c r="C61" s="24">
        <v>0</v>
      </c>
      <c r="D61" s="24">
        <v>0</v>
      </c>
      <c r="E61" s="24">
        <v>0</v>
      </c>
      <c r="F61" s="24">
        <v>0</v>
      </c>
      <c r="G61" s="24">
        <v>0</v>
      </c>
      <c r="H61" s="24">
        <v>0</v>
      </c>
      <c r="I61" s="24">
        <v>0</v>
      </c>
      <c r="J61" s="24">
        <v>0</v>
      </c>
      <c r="K61" s="24">
        <v>0</v>
      </c>
      <c r="L61" s="24">
        <f>Spanish!G62</f>
        <v>426.71428571428572</v>
      </c>
      <c r="M61" s="24">
        <f>Spanish!L62</f>
        <v>298.7</v>
      </c>
      <c r="N61" s="24">
        <f>'Port(consolidated)'!L60</f>
        <v>426.71428571428572</v>
      </c>
      <c r="O61" s="24">
        <f>'Port(consolidated)'!X60</f>
        <v>298.7</v>
      </c>
      <c r="P61" s="24">
        <f t="shared" si="0"/>
        <v>853.42857142857144</v>
      </c>
      <c r="Q61" s="24">
        <f t="shared" si="0"/>
        <v>597.4</v>
      </c>
      <c r="R61" s="24"/>
      <c r="S61" s="24"/>
      <c r="T61" s="24"/>
    </row>
    <row r="62" spans="1:20">
      <c r="A62" s="5">
        <v>1558</v>
      </c>
      <c r="B62" s="24">
        <v>0</v>
      </c>
      <c r="C62" s="24">
        <v>0</v>
      </c>
      <c r="D62" s="24">
        <v>0</v>
      </c>
      <c r="E62" s="24">
        <v>0</v>
      </c>
      <c r="F62" s="24">
        <v>0</v>
      </c>
      <c r="G62" s="24">
        <v>0</v>
      </c>
      <c r="H62" s="24">
        <v>0</v>
      </c>
      <c r="I62" s="24">
        <v>0</v>
      </c>
      <c r="J62" s="24">
        <v>0</v>
      </c>
      <c r="K62" s="24">
        <v>0</v>
      </c>
      <c r="L62" s="24">
        <f>Spanish!G63</f>
        <v>426.71428571428572</v>
      </c>
      <c r="M62" s="24">
        <f>Spanish!L63</f>
        <v>298.7</v>
      </c>
      <c r="N62" s="24">
        <f>'Port(consolidated)'!L61</f>
        <v>426.71428571428572</v>
      </c>
      <c r="O62" s="24">
        <f>'Port(consolidated)'!X61</f>
        <v>298.7</v>
      </c>
      <c r="P62" s="24">
        <f t="shared" si="0"/>
        <v>853.42857142857144</v>
      </c>
      <c r="Q62" s="24">
        <f t="shared" si="0"/>
        <v>597.4</v>
      </c>
      <c r="R62" s="24"/>
      <c r="S62" s="24"/>
      <c r="T62" s="24"/>
    </row>
    <row r="63" spans="1:20">
      <c r="A63" s="5">
        <v>1559</v>
      </c>
      <c r="B63" s="24">
        <v>0</v>
      </c>
      <c r="C63" s="24">
        <v>0</v>
      </c>
      <c r="D63" s="24">
        <v>0</v>
      </c>
      <c r="E63" s="24">
        <v>0</v>
      </c>
      <c r="F63" s="24">
        <v>0</v>
      </c>
      <c r="G63" s="24">
        <v>0</v>
      </c>
      <c r="H63" s="24">
        <v>0</v>
      </c>
      <c r="I63" s="24">
        <v>0</v>
      </c>
      <c r="J63" s="24">
        <v>0</v>
      </c>
      <c r="K63" s="24">
        <v>0</v>
      </c>
      <c r="L63" s="24">
        <f>Spanish!G64</f>
        <v>426.71428571428572</v>
      </c>
      <c r="M63" s="24">
        <f>Spanish!L64</f>
        <v>298.7</v>
      </c>
      <c r="N63" s="24">
        <f>'Port(consolidated)'!L62</f>
        <v>426.71428571428572</v>
      </c>
      <c r="O63" s="24">
        <f>'Port(consolidated)'!X62</f>
        <v>298.7</v>
      </c>
      <c r="P63" s="24">
        <f t="shared" si="0"/>
        <v>853.42857142857144</v>
      </c>
      <c r="Q63" s="24">
        <f t="shared" si="0"/>
        <v>597.4</v>
      </c>
      <c r="R63" s="24"/>
      <c r="S63" s="24"/>
      <c r="T63" s="24"/>
    </row>
    <row r="64" spans="1:20">
      <c r="A64" s="5">
        <v>1560</v>
      </c>
      <c r="B64" s="24">
        <v>0</v>
      </c>
      <c r="C64" s="24">
        <v>0</v>
      </c>
      <c r="D64" s="24">
        <v>0</v>
      </c>
      <c r="E64" s="24">
        <v>0</v>
      </c>
      <c r="F64" s="24">
        <v>0</v>
      </c>
      <c r="G64" s="24">
        <v>0</v>
      </c>
      <c r="H64" s="24">
        <v>0</v>
      </c>
      <c r="I64" s="24">
        <v>0</v>
      </c>
      <c r="J64" s="24">
        <v>0</v>
      </c>
      <c r="K64" s="24">
        <v>0</v>
      </c>
      <c r="L64" s="24">
        <f>Spanish!G65</f>
        <v>426.71428571428572</v>
      </c>
      <c r="M64" s="24">
        <f>Spanish!L65</f>
        <v>298.7</v>
      </c>
      <c r="N64" s="24">
        <f>'Port(consolidated)'!L63</f>
        <v>426.71428571428572</v>
      </c>
      <c r="O64" s="24">
        <f>'Port(consolidated)'!X63</f>
        <v>298.7</v>
      </c>
      <c r="P64" s="24">
        <f t="shared" si="0"/>
        <v>853.42857142857144</v>
      </c>
      <c r="Q64" s="24">
        <f t="shared" si="0"/>
        <v>597.4</v>
      </c>
      <c r="R64" s="24"/>
      <c r="S64" s="24"/>
      <c r="T64" s="24"/>
    </row>
    <row r="65" spans="1:20">
      <c r="A65" s="5">
        <v>1561</v>
      </c>
      <c r="B65" s="24">
        <v>0</v>
      </c>
      <c r="C65" s="24">
        <v>0</v>
      </c>
      <c r="D65" s="24">
        <v>0</v>
      </c>
      <c r="E65" s="24">
        <v>0</v>
      </c>
      <c r="F65" s="24">
        <v>0</v>
      </c>
      <c r="G65" s="24">
        <v>0</v>
      </c>
      <c r="H65" s="24">
        <v>0</v>
      </c>
      <c r="I65" s="24">
        <v>0</v>
      </c>
      <c r="J65" s="24">
        <v>0</v>
      </c>
      <c r="K65" s="24">
        <v>0</v>
      </c>
      <c r="L65" s="24">
        <f>Spanish!G66</f>
        <v>2334.5714285714289</v>
      </c>
      <c r="M65" s="24">
        <f>Spanish!L66</f>
        <v>1634.2</v>
      </c>
      <c r="N65" s="24">
        <f>'Port(consolidated)'!L64</f>
        <v>2453.6190476190482</v>
      </c>
      <c r="O65" s="24">
        <f>'Port(consolidated)'!X64</f>
        <v>1734.2</v>
      </c>
      <c r="P65" s="24">
        <f t="shared" si="0"/>
        <v>4788.1904761904771</v>
      </c>
      <c r="Q65" s="24">
        <f t="shared" si="0"/>
        <v>3368.4</v>
      </c>
      <c r="R65" s="24"/>
      <c r="S65" s="24"/>
      <c r="T65" s="24"/>
    </row>
    <row r="66" spans="1:20">
      <c r="A66" s="5">
        <v>1562</v>
      </c>
      <c r="B66" s="24">
        <v>0</v>
      </c>
      <c r="C66" s="24">
        <v>0</v>
      </c>
      <c r="D66" s="24">
        <v>0</v>
      </c>
      <c r="E66" s="24">
        <v>0</v>
      </c>
      <c r="F66" s="24">
        <v>0</v>
      </c>
      <c r="G66" s="24">
        <v>0</v>
      </c>
      <c r="H66" s="24">
        <v>0</v>
      </c>
      <c r="I66" s="24">
        <v>0</v>
      </c>
      <c r="J66" s="24">
        <v>0</v>
      </c>
      <c r="K66" s="24">
        <v>0</v>
      </c>
      <c r="L66" s="24">
        <f>Spanish!G67</f>
        <v>2334.5714285714289</v>
      </c>
      <c r="M66" s="24">
        <f>Spanish!L67</f>
        <v>1634.2</v>
      </c>
      <c r="N66" s="24">
        <f>'Port(consolidated)'!L65</f>
        <v>2461.6166666666668</v>
      </c>
      <c r="O66" s="24">
        <f>'Port(consolidated)'!X65</f>
        <v>1740.9180000000001</v>
      </c>
      <c r="P66" s="24">
        <f t="shared" si="0"/>
        <v>4796.1880952380961</v>
      </c>
      <c r="Q66" s="24">
        <f t="shared" si="0"/>
        <v>3375.1180000000004</v>
      </c>
      <c r="R66" s="24"/>
      <c r="S66" s="24"/>
      <c r="T66" s="24"/>
    </row>
    <row r="67" spans="1:20">
      <c r="A67" s="5">
        <v>1563</v>
      </c>
      <c r="B67" s="24">
        <f>(British!AA7)*1</f>
        <v>300</v>
      </c>
      <c r="C67" s="24">
        <f>(British!BE7)*1</f>
        <v>213</v>
      </c>
      <c r="D67" s="24">
        <v>0</v>
      </c>
      <c r="E67" s="24">
        <v>0</v>
      </c>
      <c r="F67" s="24">
        <v>0</v>
      </c>
      <c r="G67" s="24">
        <v>0</v>
      </c>
      <c r="H67" s="24">
        <v>0</v>
      </c>
      <c r="I67" s="24">
        <v>0</v>
      </c>
      <c r="J67" s="24">
        <v>0</v>
      </c>
      <c r="K67" s="24">
        <v>0</v>
      </c>
      <c r="L67" s="24">
        <f>Spanish!G68</f>
        <v>2334.5714285714289</v>
      </c>
      <c r="M67" s="24">
        <f>Spanish!L68</f>
        <v>1634.2</v>
      </c>
      <c r="N67" s="24">
        <f>'Port(consolidated)'!L66</f>
        <v>2470.1515657619052</v>
      </c>
      <c r="O67" s="24">
        <f>'Port(consolidated)'!X66</f>
        <v>1748.08731524</v>
      </c>
      <c r="P67" s="24">
        <f t="shared" si="0"/>
        <v>5104.7229943333341</v>
      </c>
      <c r="Q67" s="24">
        <f t="shared" si="0"/>
        <v>3595.2873152399998</v>
      </c>
      <c r="R67" s="24"/>
      <c r="S67" s="24"/>
      <c r="T67" s="24"/>
    </row>
    <row r="68" spans="1:20">
      <c r="A68" s="5">
        <v>1564</v>
      </c>
      <c r="B68" s="24">
        <f>(British!AA8)*1</f>
        <v>0</v>
      </c>
      <c r="C68" s="24">
        <f>(British!BE8)*1</f>
        <v>0</v>
      </c>
      <c r="D68" s="24">
        <v>0</v>
      </c>
      <c r="E68" s="24">
        <v>0</v>
      </c>
      <c r="F68" s="24">
        <v>0</v>
      </c>
      <c r="G68" s="24">
        <v>0</v>
      </c>
      <c r="H68" s="24">
        <v>0</v>
      </c>
      <c r="I68" s="24">
        <v>0</v>
      </c>
      <c r="J68" s="24">
        <v>0</v>
      </c>
      <c r="K68" s="24">
        <v>0</v>
      </c>
      <c r="L68" s="24">
        <f>Spanish!G69</f>
        <v>2334.5714285714289</v>
      </c>
      <c r="M68" s="24">
        <f>Spanish!L69</f>
        <v>1634.2</v>
      </c>
      <c r="N68" s="24">
        <f>'Port(consolidated)'!L67</f>
        <v>2479.2598393783614</v>
      </c>
      <c r="O68" s="24">
        <f>'Port(consolidated)'!X67</f>
        <v>1755.7382650778231</v>
      </c>
      <c r="P68" s="24">
        <f t="shared" si="0"/>
        <v>4813.8312679497903</v>
      </c>
      <c r="Q68" s="24">
        <f t="shared" si="0"/>
        <v>3389.9382650778234</v>
      </c>
      <c r="R68" s="24"/>
      <c r="S68" s="24"/>
      <c r="T68" s="24"/>
    </row>
    <row r="69" spans="1:20">
      <c r="A69" s="5">
        <v>1565</v>
      </c>
      <c r="B69" s="24">
        <f>(British!AA9)*1</f>
        <v>400</v>
      </c>
      <c r="C69" s="24">
        <f>(British!BE9)*1</f>
        <v>284</v>
      </c>
      <c r="D69" s="24">
        <v>0</v>
      </c>
      <c r="E69" s="24">
        <v>0</v>
      </c>
      <c r="F69" s="24">
        <v>0</v>
      </c>
      <c r="G69" s="24">
        <v>0</v>
      </c>
      <c r="H69" s="24">
        <v>0</v>
      </c>
      <c r="I69" s="24">
        <v>0</v>
      </c>
      <c r="J69" s="24">
        <v>0</v>
      </c>
      <c r="K69" s="24">
        <v>0</v>
      </c>
      <c r="L69" s="24">
        <f>Spanish!G70</f>
        <v>2334.5714285714289</v>
      </c>
      <c r="M69" s="24">
        <f>Spanish!L70</f>
        <v>1634.2</v>
      </c>
      <c r="N69" s="24">
        <f>'Port(consolidated)'!L68</f>
        <v>2488.9800068163709</v>
      </c>
      <c r="O69" s="24">
        <f>'Port(consolidated)'!X68</f>
        <v>1763.9032057257514</v>
      </c>
      <c r="P69" s="24">
        <f t="shared" ref="P69:P132" si="1">(B69+D69+F69+H69+J69+L69+N69)*1</f>
        <v>5223.5514353877998</v>
      </c>
      <c r="Q69" s="24">
        <f t="shared" ref="Q69:Q132" si="2">(C69+E69+G69+I69+K69+M69+O69)*1</f>
        <v>3682.1032057257516</v>
      </c>
      <c r="R69" s="24"/>
      <c r="S69" s="24"/>
      <c r="T69" s="24"/>
    </row>
    <row r="70" spans="1:20">
      <c r="A70" s="5">
        <v>1566</v>
      </c>
      <c r="B70" s="24">
        <f>(British!AA10)*1</f>
        <v>0</v>
      </c>
      <c r="C70" s="24">
        <f>(British!BE10)*1</f>
        <v>0</v>
      </c>
      <c r="D70" s="24">
        <v>0</v>
      </c>
      <c r="E70" s="24">
        <v>0</v>
      </c>
      <c r="F70" s="24">
        <v>0</v>
      </c>
      <c r="G70" s="24">
        <v>0</v>
      </c>
      <c r="H70" s="24">
        <v>0</v>
      </c>
      <c r="I70" s="24">
        <v>0</v>
      </c>
      <c r="J70" s="24">
        <v>0</v>
      </c>
      <c r="K70" s="24">
        <v>0</v>
      </c>
      <c r="L70" s="24">
        <f>Spanish!G71</f>
        <v>1415.1428571428573</v>
      </c>
      <c r="M70" s="24">
        <f>Spanish!L71</f>
        <v>990.6</v>
      </c>
      <c r="N70" s="24">
        <f>'Port(consolidated)'!L69</f>
        <v>1579.9246036742948</v>
      </c>
      <c r="O70" s="24">
        <f>'Port(consolidated)'!X69</f>
        <v>1129.0166670864073</v>
      </c>
      <c r="P70" s="24">
        <f t="shared" si="1"/>
        <v>2995.0674608171521</v>
      </c>
      <c r="Q70" s="24">
        <f t="shared" si="2"/>
        <v>2119.6166670864072</v>
      </c>
      <c r="R70" s="24"/>
      <c r="S70" s="24"/>
      <c r="T70" s="24"/>
    </row>
    <row r="71" spans="1:20">
      <c r="A71" s="5">
        <v>1567</v>
      </c>
      <c r="B71" s="24">
        <f>(British!AA11)*1</f>
        <v>422.53521126760563</v>
      </c>
      <c r="C71" s="24">
        <f>(British!BE11)*1</f>
        <v>300</v>
      </c>
      <c r="D71" s="24">
        <v>0</v>
      </c>
      <c r="E71" s="24">
        <v>0</v>
      </c>
      <c r="F71" s="24">
        <v>0</v>
      </c>
      <c r="G71" s="24">
        <v>0</v>
      </c>
      <c r="H71" s="24">
        <v>0</v>
      </c>
      <c r="I71" s="24">
        <v>0</v>
      </c>
      <c r="J71" s="24">
        <v>0</v>
      </c>
      <c r="K71" s="24">
        <v>0</v>
      </c>
      <c r="L71" s="24">
        <f>Spanish!G72</f>
        <v>1415.1428571428573</v>
      </c>
      <c r="M71" s="24">
        <f>Spanish!L72</f>
        <v>990.6</v>
      </c>
      <c r="N71" s="24">
        <f>'Port(consolidated)'!L70</f>
        <v>1590.9946414062765</v>
      </c>
      <c r="O71" s="24">
        <f>'Port(consolidated)'!X70</f>
        <v>1138.3154987812723</v>
      </c>
      <c r="P71" s="24">
        <f t="shared" si="1"/>
        <v>3428.6727098167394</v>
      </c>
      <c r="Q71" s="24">
        <f t="shared" si="2"/>
        <v>2428.9154987812722</v>
      </c>
      <c r="R71" s="24"/>
      <c r="S71" s="24"/>
      <c r="T71" s="24"/>
    </row>
    <row r="72" spans="1:20">
      <c r="A72" s="5">
        <v>1568</v>
      </c>
      <c r="B72" s="24">
        <f>(British!AA12)*1</f>
        <v>468</v>
      </c>
      <c r="C72" s="24">
        <f>(British!BE12)*1</f>
        <v>324</v>
      </c>
      <c r="D72" s="24">
        <v>0</v>
      </c>
      <c r="E72" s="24">
        <v>0</v>
      </c>
      <c r="F72" s="24">
        <v>0</v>
      </c>
      <c r="G72" s="24">
        <v>0</v>
      </c>
      <c r="H72" s="24">
        <v>0</v>
      </c>
      <c r="I72" s="24">
        <v>0</v>
      </c>
      <c r="J72" s="24">
        <v>0</v>
      </c>
      <c r="K72" s="24">
        <v>0</v>
      </c>
      <c r="L72" s="24">
        <f>Spanish!G73</f>
        <v>1415.1428571428573</v>
      </c>
      <c r="M72" s="24">
        <f>Spanish!L73</f>
        <v>990.6</v>
      </c>
      <c r="N72" s="24">
        <f>'Port(consolidated)'!L71</f>
        <v>1602.808364273093</v>
      </c>
      <c r="O72" s="24">
        <f>'Port(consolidated)'!X71</f>
        <v>1148.2390259893982</v>
      </c>
      <c r="P72" s="24">
        <f t="shared" si="1"/>
        <v>3485.9512214159504</v>
      </c>
      <c r="Q72" s="24">
        <f t="shared" si="2"/>
        <v>2462.8390259893981</v>
      </c>
      <c r="R72" s="24"/>
      <c r="S72" s="24"/>
      <c r="T72" s="24"/>
    </row>
    <row r="73" spans="1:20">
      <c r="A73" s="5">
        <v>1569</v>
      </c>
      <c r="B73" s="24">
        <f>(British!AA13)*1</f>
        <v>0</v>
      </c>
      <c r="C73" s="24">
        <f>(British!BE13)*1</f>
        <v>0</v>
      </c>
      <c r="D73" s="24">
        <v>0</v>
      </c>
      <c r="E73" s="24">
        <v>0</v>
      </c>
      <c r="F73" s="24">
        <v>0</v>
      </c>
      <c r="G73" s="24">
        <v>0</v>
      </c>
      <c r="H73" s="24">
        <v>0</v>
      </c>
      <c r="I73" s="24">
        <v>0</v>
      </c>
      <c r="J73" s="24">
        <v>0</v>
      </c>
      <c r="K73" s="24">
        <v>0</v>
      </c>
      <c r="L73" s="24">
        <f>Spanish!G74</f>
        <v>1415.1428571428573</v>
      </c>
      <c r="M73" s="24">
        <f>Spanish!L74</f>
        <v>990.6</v>
      </c>
      <c r="N73" s="24">
        <f>'Port(consolidated)'!L72</f>
        <v>1615.4157330421024</v>
      </c>
      <c r="O73" s="24">
        <f>'Port(consolidated)'!X72</f>
        <v>1158.8292157553658</v>
      </c>
      <c r="P73" s="24">
        <f t="shared" si="1"/>
        <v>3030.5585901849599</v>
      </c>
      <c r="Q73" s="24">
        <f t="shared" si="2"/>
        <v>2149.4292157553659</v>
      </c>
      <c r="R73" s="24"/>
      <c r="S73" s="24"/>
      <c r="T73" s="24"/>
    </row>
    <row r="74" spans="1:20">
      <c r="A74" s="5">
        <v>1570</v>
      </c>
      <c r="B74" s="24">
        <f>(British!AA14)*1</f>
        <v>0</v>
      </c>
      <c r="C74" s="24">
        <f>(British!BE14)*1</f>
        <v>0</v>
      </c>
      <c r="D74" s="24">
        <v>0</v>
      </c>
      <c r="E74" s="24">
        <v>0</v>
      </c>
      <c r="F74" s="24">
        <v>0</v>
      </c>
      <c r="G74" s="24">
        <v>0</v>
      </c>
      <c r="H74" s="24">
        <v>0</v>
      </c>
      <c r="I74" s="24">
        <v>0</v>
      </c>
      <c r="J74" s="24">
        <v>0</v>
      </c>
      <c r="K74" s="24">
        <v>0</v>
      </c>
      <c r="L74" s="24">
        <f>Spanish!G75</f>
        <v>1415.1428571428573</v>
      </c>
      <c r="M74" s="24">
        <f>Spanish!L75</f>
        <v>990.6</v>
      </c>
      <c r="N74" s="24">
        <f>'Port(consolidated)'!L73</f>
        <v>1628.8700648450138</v>
      </c>
      <c r="O74" s="24">
        <f>'Port(consolidated)'!X73</f>
        <v>1170.1308544698113</v>
      </c>
      <c r="P74" s="24">
        <f t="shared" si="1"/>
        <v>3044.0129219878709</v>
      </c>
      <c r="Q74" s="24">
        <f t="shared" si="2"/>
        <v>2160.7308544698112</v>
      </c>
      <c r="R74" s="24"/>
      <c r="S74" s="24"/>
      <c r="T74" s="24"/>
    </row>
    <row r="75" spans="1:20">
      <c r="A75" s="5">
        <v>1571</v>
      </c>
      <c r="B75" s="24">
        <f>(British!AA15)*1</f>
        <v>0</v>
      </c>
      <c r="C75" s="24">
        <f>(British!BE15)*1</f>
        <v>0</v>
      </c>
      <c r="D75" s="24">
        <f>(French!D6)*1</f>
        <v>65.530799475753597</v>
      </c>
      <c r="E75" s="24">
        <f>(French!H6)*1</f>
        <v>50</v>
      </c>
      <c r="F75" s="24">
        <v>0</v>
      </c>
      <c r="G75" s="24">
        <v>0</v>
      </c>
      <c r="H75" s="24">
        <v>0</v>
      </c>
      <c r="I75" s="24">
        <v>0</v>
      </c>
      <c r="J75" s="24">
        <v>0</v>
      </c>
      <c r="K75" s="24">
        <v>0</v>
      </c>
      <c r="L75" s="24">
        <f>Spanish!G76</f>
        <v>1317.4285714285716</v>
      </c>
      <c r="M75" s="24">
        <f>Spanish!L76</f>
        <v>922.2</v>
      </c>
      <c r="N75" s="24">
        <f>'Port(consolidated)'!L74</f>
        <v>1545.5139729441589</v>
      </c>
      <c r="O75" s="24">
        <f>'Port(consolidated)'!X74</f>
        <v>1113.7917372730933</v>
      </c>
      <c r="P75" s="24">
        <f t="shared" si="1"/>
        <v>2928.4733438484841</v>
      </c>
      <c r="Q75" s="24">
        <f t="shared" si="2"/>
        <v>2085.9917372730933</v>
      </c>
      <c r="R75" s="24"/>
      <c r="S75" s="24"/>
      <c r="T75" s="24"/>
    </row>
    <row r="76" spans="1:20">
      <c r="A76" s="5">
        <v>1572</v>
      </c>
      <c r="B76" s="24">
        <f>(British!AA16)*1</f>
        <v>0</v>
      </c>
      <c r="C76" s="24">
        <f>(British!BE16)*1</f>
        <v>0</v>
      </c>
      <c r="D76" s="24">
        <v>0</v>
      </c>
      <c r="E76" s="24">
        <v>0</v>
      </c>
      <c r="F76" s="24">
        <v>0</v>
      </c>
      <c r="G76" s="24">
        <v>0</v>
      </c>
      <c r="H76" s="24">
        <v>0</v>
      </c>
      <c r="I76" s="24">
        <v>0</v>
      </c>
      <c r="J76" s="24">
        <v>0</v>
      </c>
      <c r="K76" s="24">
        <v>0</v>
      </c>
      <c r="L76" s="24">
        <f>Spanish!G77</f>
        <v>1317.4285714285716</v>
      </c>
      <c r="M76" s="24">
        <f>Spanish!L77</f>
        <v>922.2</v>
      </c>
      <c r="N76" s="24">
        <f>'Port(consolidated)'!L75</f>
        <v>1560.836750217976</v>
      </c>
      <c r="O76" s="24">
        <f>'Port(consolidated)'!X75</f>
        <v>1126.6628701830998</v>
      </c>
      <c r="P76" s="24">
        <f t="shared" si="1"/>
        <v>2878.2653216465478</v>
      </c>
      <c r="Q76" s="24">
        <f t="shared" si="2"/>
        <v>2048.8628701830999</v>
      </c>
      <c r="R76" s="24"/>
      <c r="S76" s="24"/>
      <c r="T76" s="24"/>
    </row>
    <row r="77" spans="1:20">
      <c r="A77" s="5">
        <v>1573</v>
      </c>
      <c r="B77" s="24">
        <f>(British!AA17)*1</f>
        <v>0</v>
      </c>
      <c r="C77" s="24">
        <f>(British!BE17)*1</f>
        <v>0</v>
      </c>
      <c r="D77" s="24">
        <v>0</v>
      </c>
      <c r="E77" s="24">
        <v>0</v>
      </c>
      <c r="F77" s="24">
        <v>0</v>
      </c>
      <c r="G77" s="24">
        <v>0</v>
      </c>
      <c r="H77" s="24">
        <v>0</v>
      </c>
      <c r="I77" s="24">
        <v>0</v>
      </c>
      <c r="J77" s="24">
        <v>0</v>
      </c>
      <c r="K77" s="24">
        <v>0</v>
      </c>
      <c r="L77" s="24">
        <f>Spanish!G78</f>
        <v>1317.4285714285716</v>
      </c>
      <c r="M77" s="24">
        <f>Spanish!L78</f>
        <v>922.2</v>
      </c>
      <c r="N77" s="24">
        <f>'Port(consolidated)'!L76</f>
        <v>1577.1889116690481</v>
      </c>
      <c r="O77" s="24">
        <f>'Port(consolidated)'!X76</f>
        <v>1140.3986858020003</v>
      </c>
      <c r="P77" s="24">
        <f t="shared" si="1"/>
        <v>2894.6174830976197</v>
      </c>
      <c r="Q77" s="24">
        <f t="shared" si="2"/>
        <v>2062.5986858020005</v>
      </c>
      <c r="R77" s="24"/>
      <c r="S77" s="24"/>
      <c r="T77" s="24"/>
    </row>
    <row r="78" spans="1:20">
      <c r="A78" s="5">
        <v>1574</v>
      </c>
      <c r="B78" s="24">
        <f>(British!AA18)*1</f>
        <v>0</v>
      </c>
      <c r="C78" s="24">
        <f>(British!BE18)*1</f>
        <v>0</v>
      </c>
      <c r="D78" s="24">
        <v>0</v>
      </c>
      <c r="E78" s="24">
        <v>0</v>
      </c>
      <c r="F78" s="24">
        <v>0</v>
      </c>
      <c r="G78" s="24">
        <v>0</v>
      </c>
      <c r="H78" s="24">
        <v>0</v>
      </c>
      <c r="I78" s="24">
        <v>0</v>
      </c>
      <c r="J78" s="24">
        <v>0</v>
      </c>
      <c r="K78" s="24">
        <v>0</v>
      </c>
      <c r="L78" s="24">
        <f>Spanish!G79</f>
        <v>1317.4285714285716</v>
      </c>
      <c r="M78" s="24">
        <f>Spanish!L79</f>
        <v>922.2</v>
      </c>
      <c r="N78" s="24">
        <f>'Port(consolidated)'!L77</f>
        <v>1594.6396113264034</v>
      </c>
      <c r="O78" s="24">
        <f>'Port(consolidated)'!X77</f>
        <v>1155.0572735141789</v>
      </c>
      <c r="P78" s="24">
        <f t="shared" si="1"/>
        <v>2912.0681827549752</v>
      </c>
      <c r="Q78" s="24">
        <f t="shared" si="2"/>
        <v>2077.2572735141789</v>
      </c>
      <c r="R78" s="24"/>
      <c r="S78" s="24"/>
      <c r="T78" s="24"/>
    </row>
    <row r="79" spans="1:20">
      <c r="A79" s="5">
        <v>1575</v>
      </c>
      <c r="B79" s="24">
        <f>(British!AA19)*1</f>
        <v>0</v>
      </c>
      <c r="C79" s="24">
        <f>(British!BE19)*1</f>
        <v>0</v>
      </c>
      <c r="D79" s="24">
        <v>0</v>
      </c>
      <c r="E79" s="24">
        <v>0</v>
      </c>
      <c r="F79" s="24">
        <v>0</v>
      </c>
      <c r="G79" s="24">
        <v>0</v>
      </c>
      <c r="H79" s="24">
        <v>0</v>
      </c>
      <c r="I79" s="24">
        <v>0</v>
      </c>
      <c r="J79" s="24">
        <v>0</v>
      </c>
      <c r="K79" s="24">
        <v>0</v>
      </c>
      <c r="L79" s="24">
        <f>Spanish!G80</f>
        <v>1317.4285714285716</v>
      </c>
      <c r="M79" s="24">
        <f>Spanish!L80</f>
        <v>922.2</v>
      </c>
      <c r="N79" s="24">
        <f>'Port(consolidated)'!L78</f>
        <v>1613.2626489867398</v>
      </c>
      <c r="O79" s="24">
        <f>'Port(consolidated)'!X78</f>
        <v>1170.7006251488613</v>
      </c>
      <c r="P79" s="24">
        <f t="shared" si="1"/>
        <v>2930.6912204153114</v>
      </c>
      <c r="Q79" s="24">
        <f t="shared" si="2"/>
        <v>2092.9006251488613</v>
      </c>
      <c r="R79" s="24"/>
      <c r="S79" s="24"/>
      <c r="T79" s="24"/>
    </row>
    <row r="80" spans="1:20">
      <c r="A80" s="5">
        <v>1576</v>
      </c>
      <c r="B80" s="24">
        <f>(British!AA20)*1</f>
        <v>0</v>
      </c>
      <c r="C80" s="24">
        <f>(British!BE20)*1</f>
        <v>0</v>
      </c>
      <c r="D80" s="24">
        <v>0</v>
      </c>
      <c r="E80" s="24">
        <v>0</v>
      </c>
      <c r="F80" s="24">
        <v>0</v>
      </c>
      <c r="G80" s="24">
        <v>0</v>
      </c>
      <c r="H80" s="24">
        <v>0</v>
      </c>
      <c r="I80" s="24">
        <v>0</v>
      </c>
      <c r="J80" s="24">
        <v>0</v>
      </c>
      <c r="K80" s="24">
        <v>0</v>
      </c>
      <c r="L80" s="24">
        <f>Spanish!G81</f>
        <v>1291.2857142857144</v>
      </c>
      <c r="M80" s="24">
        <f>Spanish!L81</f>
        <v>903.9</v>
      </c>
      <c r="N80" s="24">
        <f>'Port(consolidated)'!L79</f>
        <v>1606.9939251742403</v>
      </c>
      <c r="O80" s="24">
        <f>'Port(consolidated)'!X79</f>
        <v>1169.0948971463617</v>
      </c>
      <c r="P80" s="24">
        <f t="shared" si="1"/>
        <v>2898.2796394599545</v>
      </c>
      <c r="Q80" s="24">
        <f t="shared" si="2"/>
        <v>2072.9948971463618</v>
      </c>
      <c r="R80" s="24"/>
      <c r="S80" s="24"/>
      <c r="T80" s="24"/>
    </row>
    <row r="81" spans="1:20">
      <c r="A81" s="5">
        <v>1577</v>
      </c>
      <c r="B81" s="24">
        <f>(British!AA21)*1</f>
        <v>0</v>
      </c>
      <c r="C81" s="24">
        <f>(British!BE21)*1</f>
        <v>0</v>
      </c>
      <c r="D81" s="24">
        <v>0</v>
      </c>
      <c r="E81" s="24">
        <v>0</v>
      </c>
      <c r="F81" s="24">
        <v>0</v>
      </c>
      <c r="G81" s="24">
        <v>0</v>
      </c>
      <c r="H81" s="24">
        <v>0</v>
      </c>
      <c r="I81" s="24">
        <v>0</v>
      </c>
      <c r="J81" s="24">
        <v>0</v>
      </c>
      <c r="K81" s="24">
        <v>0</v>
      </c>
      <c r="L81" s="24">
        <f>Spanish!G82</f>
        <v>1291.2857142857144</v>
      </c>
      <c r="M81" s="24">
        <f>Spanish!L82</f>
        <v>903.9</v>
      </c>
      <c r="N81" s="24">
        <f>'Port(consolidated)'!L80</f>
        <v>1628.2032027817315</v>
      </c>
      <c r="O81" s="24">
        <f>'Port(consolidated)'!X80</f>
        <v>1186.9106903366544</v>
      </c>
      <c r="P81" s="24">
        <f t="shared" si="1"/>
        <v>2919.488917067446</v>
      </c>
      <c r="Q81" s="24">
        <f t="shared" si="2"/>
        <v>2090.8106903366543</v>
      </c>
      <c r="R81" s="24"/>
      <c r="S81" s="24"/>
      <c r="T81" s="24"/>
    </row>
    <row r="82" spans="1:20">
      <c r="A82" s="5">
        <v>1578</v>
      </c>
      <c r="B82" s="24">
        <f>(British!AA22)*1</f>
        <v>0</v>
      </c>
      <c r="C82" s="24">
        <f>(British!BE22)*1</f>
        <v>0</v>
      </c>
      <c r="D82" s="24">
        <v>0</v>
      </c>
      <c r="E82" s="24">
        <v>0</v>
      </c>
      <c r="F82" s="24">
        <v>0</v>
      </c>
      <c r="G82" s="24">
        <v>0</v>
      </c>
      <c r="H82" s="24">
        <v>0</v>
      </c>
      <c r="I82" s="24">
        <v>0</v>
      </c>
      <c r="J82" s="24">
        <v>0</v>
      </c>
      <c r="K82" s="24">
        <v>0</v>
      </c>
      <c r="L82" s="24">
        <f>Spanish!G83</f>
        <v>1291.2857142857144</v>
      </c>
      <c r="M82" s="24">
        <f>Spanish!L83</f>
        <v>903.9</v>
      </c>
      <c r="N82" s="24">
        <f>'Port(consolidated)'!L81</f>
        <v>1650.8373196588941</v>
      </c>
      <c r="O82" s="24">
        <f>'Port(consolidated)'!X81</f>
        <v>1205.9233485134707</v>
      </c>
      <c r="P82" s="24">
        <f t="shared" si="1"/>
        <v>2942.1230339446083</v>
      </c>
      <c r="Q82" s="24">
        <f t="shared" si="2"/>
        <v>2109.8233485134706</v>
      </c>
      <c r="R82" s="24"/>
      <c r="S82" s="24"/>
      <c r="T82" s="24"/>
    </row>
    <row r="83" spans="1:20">
      <c r="A83" s="5">
        <v>1579</v>
      </c>
      <c r="B83" s="24">
        <f>(British!AA23)*1</f>
        <v>0</v>
      </c>
      <c r="C83" s="24">
        <f>(British!BE23)*1</f>
        <v>0</v>
      </c>
      <c r="D83" s="24">
        <v>0</v>
      </c>
      <c r="E83" s="24">
        <v>0</v>
      </c>
      <c r="F83" s="24">
        <v>0</v>
      </c>
      <c r="G83" s="24">
        <v>0</v>
      </c>
      <c r="H83" s="24">
        <v>0</v>
      </c>
      <c r="I83" s="24">
        <v>0</v>
      </c>
      <c r="J83" s="24">
        <v>0</v>
      </c>
      <c r="K83" s="24">
        <v>0</v>
      </c>
      <c r="L83" s="24">
        <f>Spanish!G84</f>
        <v>1291.2857142857144</v>
      </c>
      <c r="M83" s="24">
        <f>Spanish!L84</f>
        <v>903.9</v>
      </c>
      <c r="N83" s="24">
        <f>'Port(consolidated)'!L82</f>
        <v>1674.9919965078643</v>
      </c>
      <c r="O83" s="24">
        <f>'Port(consolidated)'!X82</f>
        <v>1226.2132770666058</v>
      </c>
      <c r="P83" s="24">
        <f t="shared" si="1"/>
        <v>2966.277710793579</v>
      </c>
      <c r="Q83" s="24">
        <f t="shared" si="2"/>
        <v>2130.1132770666059</v>
      </c>
      <c r="R83" s="24"/>
      <c r="S83" s="24"/>
      <c r="T83" s="24"/>
    </row>
    <row r="84" spans="1:20">
      <c r="A84" s="7">
        <v>1580</v>
      </c>
      <c r="B84" s="24">
        <f>(British!AA24)*1</f>
        <v>0</v>
      </c>
      <c r="C84" s="24">
        <f>(British!BE24)*1</f>
        <v>0</v>
      </c>
      <c r="D84" s="24">
        <v>0</v>
      </c>
      <c r="E84" s="24">
        <v>0</v>
      </c>
      <c r="F84" s="24">
        <v>0</v>
      </c>
      <c r="G84" s="24">
        <v>0</v>
      </c>
      <c r="H84" s="24">
        <v>0</v>
      </c>
      <c r="I84" s="24">
        <v>0</v>
      </c>
      <c r="J84" s="24">
        <v>0</v>
      </c>
      <c r="K84" s="24">
        <v>0</v>
      </c>
      <c r="L84" s="24">
        <f>Spanish!G85</f>
        <v>1291.2857142857144</v>
      </c>
      <c r="M84" s="24">
        <f>Spanish!L85</f>
        <v>903.9</v>
      </c>
      <c r="N84" s="24">
        <f>'Port(consolidated)'!L83</f>
        <v>1900.7693845475483</v>
      </c>
      <c r="O84" s="24">
        <f>'Port(consolidated)'!X83</f>
        <v>1417.8662830199403</v>
      </c>
      <c r="P84" s="24">
        <f t="shared" si="1"/>
        <v>3192.0550988332625</v>
      </c>
      <c r="Q84" s="24">
        <f t="shared" si="2"/>
        <v>2321.7662830199401</v>
      </c>
      <c r="R84" s="24"/>
      <c r="S84" s="24"/>
      <c r="T84" s="24"/>
    </row>
    <row r="85" spans="1:20">
      <c r="A85" s="7">
        <v>1581</v>
      </c>
      <c r="B85" s="24">
        <f>(British!AA25)*1</f>
        <v>0</v>
      </c>
      <c r="C85" s="24">
        <f>(British!BE25)*1</f>
        <v>0</v>
      </c>
      <c r="D85" s="24">
        <v>0</v>
      </c>
      <c r="E85" s="24">
        <v>0</v>
      </c>
      <c r="F85" s="24">
        <v>0</v>
      </c>
      <c r="G85" s="24">
        <v>0</v>
      </c>
      <c r="H85" s="24">
        <v>0</v>
      </c>
      <c r="I85" s="24">
        <v>0</v>
      </c>
      <c r="J85" s="24">
        <v>0</v>
      </c>
      <c r="K85" s="24">
        <v>0</v>
      </c>
      <c r="L85" s="24">
        <f>Spanish!G86</f>
        <v>2198.4285714285716</v>
      </c>
      <c r="M85" s="24">
        <f>Spanish!L86</f>
        <v>1538.9</v>
      </c>
      <c r="N85" s="24">
        <f>'Port(consolidated)'!L84</f>
        <v>2853.3373546585949</v>
      </c>
      <c r="O85" s="24">
        <f>'Port(consolidated)'!X84</f>
        <v>2091.2025379132201</v>
      </c>
      <c r="P85" s="24">
        <f t="shared" si="1"/>
        <v>5051.765926087166</v>
      </c>
      <c r="Q85" s="24">
        <f t="shared" si="2"/>
        <v>3630.1025379132202</v>
      </c>
      <c r="R85" s="24"/>
      <c r="S85" s="24"/>
      <c r="T85" s="24"/>
    </row>
    <row r="86" spans="1:20">
      <c r="A86" s="7">
        <v>1582</v>
      </c>
      <c r="B86" s="24">
        <f>(British!AA26)*1</f>
        <v>0</v>
      </c>
      <c r="C86" s="24">
        <f>(British!BE26)*1</f>
        <v>0</v>
      </c>
      <c r="D86" s="24">
        <v>0</v>
      </c>
      <c r="E86" s="24">
        <v>0</v>
      </c>
      <c r="F86" s="24">
        <v>0</v>
      </c>
      <c r="G86" s="24">
        <v>0</v>
      </c>
      <c r="H86" s="24">
        <v>0</v>
      </c>
      <c r="I86" s="24">
        <v>0</v>
      </c>
      <c r="J86" s="24">
        <v>0</v>
      </c>
      <c r="K86" s="24">
        <v>0</v>
      </c>
      <c r="L86" s="24">
        <f>Spanish!G87</f>
        <v>2198.4285714285716</v>
      </c>
      <c r="M86" s="24">
        <f>Spanish!L87</f>
        <v>1538.9</v>
      </c>
      <c r="N86" s="24">
        <f>'Port(consolidated)'!L85</f>
        <v>2902.2154451159886</v>
      </c>
      <c r="O86" s="24">
        <f>'Port(consolidated)'!X85</f>
        <v>2132.4553430502301</v>
      </c>
      <c r="P86" s="24">
        <f t="shared" si="1"/>
        <v>5100.6440165445601</v>
      </c>
      <c r="Q86" s="24">
        <f t="shared" si="2"/>
        <v>3671.3553430502302</v>
      </c>
      <c r="R86" s="24"/>
      <c r="S86" s="24"/>
      <c r="T86" s="24"/>
    </row>
    <row r="87" spans="1:20">
      <c r="A87" s="7">
        <v>1583</v>
      </c>
      <c r="B87" s="24">
        <f>(British!AA27)*1</f>
        <v>236.5</v>
      </c>
      <c r="C87" s="24">
        <f>(British!BE27)*1</f>
        <v>167.91499999999999</v>
      </c>
      <c r="D87" s="24">
        <v>0</v>
      </c>
      <c r="E87" s="24">
        <v>0</v>
      </c>
      <c r="F87" s="24">
        <v>0</v>
      </c>
      <c r="G87" s="24">
        <v>0</v>
      </c>
      <c r="H87" s="24">
        <v>0</v>
      </c>
      <c r="I87" s="24">
        <v>0</v>
      </c>
      <c r="J87" s="24">
        <v>0</v>
      </c>
      <c r="K87" s="24">
        <v>0</v>
      </c>
      <c r="L87" s="24">
        <f>Spanish!G88</f>
        <v>2198.4285714285716</v>
      </c>
      <c r="M87" s="24">
        <f>Spanish!L88</f>
        <v>1538.9</v>
      </c>
      <c r="N87" s="24">
        <f>'Port(consolidated)'!L86</f>
        <v>2954.8144341925808</v>
      </c>
      <c r="O87" s="24">
        <f>'Port(consolidated)'!X86</f>
        <v>2176.851189863276</v>
      </c>
      <c r="P87" s="24">
        <f t="shared" si="1"/>
        <v>5389.7430056211524</v>
      </c>
      <c r="Q87" s="24">
        <f t="shared" si="2"/>
        <v>3883.666189863276</v>
      </c>
      <c r="R87" s="24"/>
      <c r="S87" s="24"/>
      <c r="T87" s="24"/>
    </row>
    <row r="88" spans="1:20">
      <c r="A88" s="7">
        <v>1584</v>
      </c>
      <c r="B88" s="24">
        <f>(British!AA28)*1</f>
        <v>0</v>
      </c>
      <c r="C88" s="24">
        <f>(British!BE28)*1</f>
        <v>0</v>
      </c>
      <c r="D88" s="24">
        <v>0</v>
      </c>
      <c r="E88" s="24">
        <v>0</v>
      </c>
      <c r="F88" s="24">
        <v>0</v>
      </c>
      <c r="G88" s="24">
        <v>0</v>
      </c>
      <c r="H88" s="24">
        <v>0</v>
      </c>
      <c r="I88" s="24">
        <v>0</v>
      </c>
      <c r="J88" s="24">
        <v>0</v>
      </c>
      <c r="K88" s="24">
        <v>0</v>
      </c>
      <c r="L88" s="24">
        <f>Spanish!G89</f>
        <v>2198.4285714285716</v>
      </c>
      <c r="M88" s="24">
        <f>Spanish!L89</f>
        <v>1538.9</v>
      </c>
      <c r="N88" s="24">
        <f>'Port(consolidated)'!L87</f>
        <v>3011.4234623700449</v>
      </c>
      <c r="O88" s="24">
        <f>'Port(consolidated)'!X87</f>
        <v>2224.6345228277214</v>
      </c>
      <c r="P88" s="24">
        <f t="shared" si="1"/>
        <v>5209.8520337986165</v>
      </c>
      <c r="Q88" s="24">
        <f t="shared" si="2"/>
        <v>3763.5345228277215</v>
      </c>
      <c r="R88" s="24"/>
      <c r="S88" s="24"/>
      <c r="T88" s="24"/>
    </row>
    <row r="89" spans="1:20">
      <c r="A89" s="7">
        <v>1585</v>
      </c>
      <c r="B89" s="24">
        <f>(British!AA29)*1</f>
        <v>0</v>
      </c>
      <c r="C89" s="24">
        <f>(British!BE29)*1</f>
        <v>0</v>
      </c>
      <c r="D89" s="24">
        <v>0</v>
      </c>
      <c r="E89" s="24">
        <v>0</v>
      </c>
      <c r="F89" s="24">
        <v>0</v>
      </c>
      <c r="G89" s="24">
        <v>0</v>
      </c>
      <c r="H89" s="24">
        <v>0</v>
      </c>
      <c r="I89" s="24">
        <v>0</v>
      </c>
      <c r="J89" s="24">
        <v>0</v>
      </c>
      <c r="K89" s="24">
        <v>0</v>
      </c>
      <c r="L89" s="24">
        <f>Spanish!G90</f>
        <v>2198.4285714285716</v>
      </c>
      <c r="M89" s="24">
        <f>Spanish!L90</f>
        <v>1538.9</v>
      </c>
      <c r="N89" s="24">
        <f>'Port(consolidated)'!L88</f>
        <v>3072.3546034821134</v>
      </c>
      <c r="O89" s="24">
        <f>'Port(consolidated)'!X88</f>
        <v>2276.0691907591154</v>
      </c>
      <c r="P89" s="24">
        <f t="shared" si="1"/>
        <v>5270.7831749106845</v>
      </c>
      <c r="Q89" s="24">
        <f t="shared" si="2"/>
        <v>3814.9691907591155</v>
      </c>
      <c r="R89" s="24"/>
      <c r="S89" s="24"/>
      <c r="T89" s="24"/>
    </row>
    <row r="90" spans="1:20">
      <c r="A90" s="7">
        <v>1586</v>
      </c>
      <c r="B90" s="24">
        <f>(British!AA30)*1</f>
        <v>0</v>
      </c>
      <c r="C90" s="24">
        <f>(British!BE30)*1</f>
        <v>0</v>
      </c>
      <c r="D90" s="24">
        <v>0</v>
      </c>
      <c r="E90" s="24">
        <v>0</v>
      </c>
      <c r="F90" s="24">
        <v>0</v>
      </c>
      <c r="G90" s="24">
        <v>0</v>
      </c>
      <c r="H90" s="24">
        <v>0</v>
      </c>
      <c r="I90" s="24">
        <v>0</v>
      </c>
      <c r="J90" s="24">
        <v>0</v>
      </c>
      <c r="K90" s="24">
        <v>0</v>
      </c>
      <c r="L90" s="24">
        <f>Spanish!G91</f>
        <v>2540.5714285714289</v>
      </c>
      <c r="M90" s="24">
        <f>Spanish!L91</f>
        <v>1778.4</v>
      </c>
      <c r="N90" s="24">
        <f>'Port(consolidated)'!L89</f>
        <v>3480.0875768468018</v>
      </c>
      <c r="O90" s="24">
        <f>'Port(consolidated)'!X89</f>
        <v>2570.9400175745154</v>
      </c>
      <c r="P90" s="24">
        <f t="shared" si="1"/>
        <v>6020.6590054182307</v>
      </c>
      <c r="Q90" s="24">
        <f t="shared" si="2"/>
        <v>4349.3400175745155</v>
      </c>
      <c r="R90" s="24"/>
      <c r="S90" s="24"/>
      <c r="T90" s="24"/>
    </row>
    <row r="91" spans="1:20">
      <c r="A91" s="7">
        <v>1587</v>
      </c>
      <c r="B91" s="24">
        <f>(British!AA31)*1</f>
        <v>0</v>
      </c>
      <c r="C91" s="24">
        <f>(British!BE31)*1</f>
        <v>0</v>
      </c>
      <c r="D91" s="24">
        <v>0</v>
      </c>
      <c r="E91" s="24">
        <v>0</v>
      </c>
      <c r="F91" s="24">
        <v>0</v>
      </c>
      <c r="G91" s="24">
        <v>0</v>
      </c>
      <c r="H91" s="24">
        <v>0</v>
      </c>
      <c r="I91" s="24">
        <v>0</v>
      </c>
      <c r="J91" s="24">
        <v>0</v>
      </c>
      <c r="K91" s="24">
        <v>0</v>
      </c>
      <c r="L91" s="24">
        <f>Spanish!G92</f>
        <v>2540.5714285714289</v>
      </c>
      <c r="M91" s="24">
        <f>Spanish!L92</f>
        <v>1778.4</v>
      </c>
      <c r="N91" s="24">
        <f>'Port(consolidated)'!L90</f>
        <v>3550.7003264599148</v>
      </c>
      <c r="O91" s="24">
        <f>'Port(consolidated)'!X90</f>
        <v>2630.5545025113488</v>
      </c>
      <c r="P91" s="24">
        <f t="shared" si="1"/>
        <v>6091.2717550313437</v>
      </c>
      <c r="Q91" s="24">
        <f t="shared" si="2"/>
        <v>4408.9545025113493</v>
      </c>
      <c r="R91" s="24"/>
      <c r="S91" s="24"/>
      <c r="T91" s="24"/>
    </row>
    <row r="92" spans="1:20">
      <c r="A92" s="7">
        <v>1588</v>
      </c>
      <c r="B92" s="24">
        <f>(British!AA32)*1</f>
        <v>0</v>
      </c>
      <c r="C92" s="24">
        <f>(British!BE32)*1</f>
        <v>0</v>
      </c>
      <c r="D92" s="24">
        <v>0</v>
      </c>
      <c r="E92" s="24">
        <v>0</v>
      </c>
      <c r="F92" s="24">
        <v>0</v>
      </c>
      <c r="G92" s="24">
        <v>0</v>
      </c>
      <c r="H92" s="24">
        <v>0</v>
      </c>
      <c r="I92" s="24">
        <v>0</v>
      </c>
      <c r="J92" s="24">
        <v>0</v>
      </c>
      <c r="K92" s="24">
        <v>0</v>
      </c>
      <c r="L92" s="24">
        <f>Spanish!G93</f>
        <v>2540.5714285714289</v>
      </c>
      <c r="M92" s="24">
        <f>Spanish!L93</f>
        <v>1778.4</v>
      </c>
      <c r="N92" s="24">
        <f>'Port(consolidated)'!L91</f>
        <v>3626.7283371785097</v>
      </c>
      <c r="O92" s="24">
        <f>'Port(consolidated)'!X91</f>
        <v>2694.7446606447411</v>
      </c>
      <c r="P92" s="24">
        <f t="shared" si="1"/>
        <v>6167.2997657499382</v>
      </c>
      <c r="Q92" s="24">
        <f t="shared" si="2"/>
        <v>4473.1446606447407</v>
      </c>
      <c r="R92" s="24"/>
      <c r="S92" s="24"/>
      <c r="T92" s="24"/>
    </row>
    <row r="93" spans="1:20">
      <c r="A93" s="7">
        <v>1589</v>
      </c>
      <c r="B93" s="24">
        <f>(British!AA33)*1</f>
        <v>0</v>
      </c>
      <c r="C93" s="24">
        <f>(British!BE33)*1</f>
        <v>0</v>
      </c>
      <c r="D93" s="24">
        <v>0</v>
      </c>
      <c r="E93" s="24">
        <v>0</v>
      </c>
      <c r="F93" s="24">
        <v>0</v>
      </c>
      <c r="G93" s="24">
        <v>0</v>
      </c>
      <c r="H93" s="24">
        <v>0</v>
      </c>
      <c r="I93" s="24">
        <v>0</v>
      </c>
      <c r="J93" s="24">
        <v>0</v>
      </c>
      <c r="K93" s="24">
        <v>0</v>
      </c>
      <c r="L93" s="24">
        <f>Spanish!G94</f>
        <v>2540.5714285714289</v>
      </c>
      <c r="M93" s="24">
        <f>Spanish!L94</f>
        <v>1778.4</v>
      </c>
      <c r="N93" s="24">
        <f>'Port(consolidated)'!L92</f>
        <v>3708.5955589078703</v>
      </c>
      <c r="O93" s="24">
        <f>'Port(consolidated)'!X92</f>
        <v>2763.869015464621</v>
      </c>
      <c r="P93" s="24">
        <f t="shared" si="1"/>
        <v>6249.1669874792988</v>
      </c>
      <c r="Q93" s="24">
        <f t="shared" si="2"/>
        <v>4542.2690154646207</v>
      </c>
      <c r="R93" s="24"/>
      <c r="S93" s="24"/>
      <c r="T93" s="24"/>
    </row>
    <row r="94" spans="1:20">
      <c r="A94" s="7">
        <v>1590</v>
      </c>
      <c r="B94" s="24">
        <f>(British!AA34)*1</f>
        <v>0</v>
      </c>
      <c r="C94" s="24">
        <f>(British!BE34)*1</f>
        <v>0</v>
      </c>
      <c r="D94" s="24">
        <v>0</v>
      </c>
      <c r="E94" s="24">
        <v>0</v>
      </c>
      <c r="F94" s="24">
        <v>0</v>
      </c>
      <c r="G94" s="24">
        <v>0</v>
      </c>
      <c r="H94" s="24">
        <v>0</v>
      </c>
      <c r="I94" s="24">
        <v>0</v>
      </c>
      <c r="J94" s="24">
        <v>0</v>
      </c>
      <c r="K94" s="24">
        <v>0</v>
      </c>
      <c r="L94" s="24">
        <f>Spanish!G95</f>
        <v>2540.5714285714289</v>
      </c>
      <c r="M94" s="24">
        <f>Spanish!L95</f>
        <v>1778.4</v>
      </c>
      <c r="N94" s="24">
        <f>'Port(consolidated)'!L93</f>
        <v>3796.7598109835753</v>
      </c>
      <c r="O94" s="24">
        <f>'Port(consolidated)'!X93</f>
        <v>2838.3147562732815</v>
      </c>
      <c r="P94" s="24">
        <f t="shared" si="1"/>
        <v>6337.3312395550038</v>
      </c>
      <c r="Q94" s="24">
        <f t="shared" si="2"/>
        <v>4616.7147562732816</v>
      </c>
      <c r="R94" s="24"/>
      <c r="S94" s="24"/>
      <c r="T94" s="24"/>
    </row>
    <row r="95" spans="1:20">
      <c r="A95" s="7">
        <v>1591</v>
      </c>
      <c r="B95" s="24">
        <f>(British!AA35)*1</f>
        <v>0</v>
      </c>
      <c r="C95" s="24">
        <f>(British!BE35)*1</f>
        <v>0</v>
      </c>
      <c r="D95" s="24">
        <v>0</v>
      </c>
      <c r="E95" s="24">
        <v>0</v>
      </c>
      <c r="F95" s="24">
        <v>0</v>
      </c>
      <c r="G95" s="24">
        <v>0</v>
      </c>
      <c r="H95" s="24">
        <v>0</v>
      </c>
      <c r="I95" s="24">
        <v>0</v>
      </c>
      <c r="J95" s="24">
        <v>0</v>
      </c>
      <c r="K95" s="24">
        <v>0</v>
      </c>
      <c r="L95" s="24">
        <f>Spanish!G96</f>
        <v>1042.5</v>
      </c>
      <c r="M95" s="24">
        <f>Spanish!L96</f>
        <v>729.75</v>
      </c>
      <c r="N95" s="24">
        <f>'Port(consolidated)'!L94</f>
        <v>2393.6441116480505</v>
      </c>
      <c r="O95" s="24">
        <f>'Port(consolidated)'!X94</f>
        <v>1869.8500742493584</v>
      </c>
      <c r="P95" s="24">
        <f t="shared" si="1"/>
        <v>3436.1441116480505</v>
      </c>
      <c r="Q95" s="24">
        <f t="shared" si="2"/>
        <v>2599.6000742493584</v>
      </c>
      <c r="R95" s="24"/>
      <c r="S95" s="24"/>
      <c r="T95" s="24"/>
    </row>
    <row r="96" spans="1:20">
      <c r="A96" s="7">
        <v>1592</v>
      </c>
      <c r="B96" s="24">
        <f>(British!AA36)*1</f>
        <v>0</v>
      </c>
      <c r="C96" s="24">
        <f>(British!BE36)*1</f>
        <v>0</v>
      </c>
      <c r="D96" s="24">
        <v>0</v>
      </c>
      <c r="E96" s="24">
        <v>0</v>
      </c>
      <c r="F96" s="24">
        <v>0</v>
      </c>
      <c r="G96" s="24">
        <v>0</v>
      </c>
      <c r="H96" s="24">
        <v>0</v>
      </c>
      <c r="I96" s="24">
        <v>0</v>
      </c>
      <c r="J96" s="24">
        <v>0</v>
      </c>
      <c r="K96" s="24">
        <v>0</v>
      </c>
      <c r="L96" s="24">
        <f>Spanish!G97</f>
        <v>1042.5</v>
      </c>
      <c r="M96" s="24">
        <f>Spanish!L97</f>
        <v>729.75</v>
      </c>
      <c r="N96" s="24">
        <f>'Port(consolidated)'!L95</f>
        <v>2495.9253789101581</v>
      </c>
      <c r="O96" s="24">
        <f>'Port(consolidated)'!X95</f>
        <v>1956.2266922027832</v>
      </c>
      <c r="P96" s="24">
        <f t="shared" si="1"/>
        <v>3538.4253789101581</v>
      </c>
      <c r="Q96" s="24">
        <f t="shared" si="2"/>
        <v>2685.9766922027829</v>
      </c>
      <c r="R96" s="24"/>
      <c r="S96" s="24"/>
      <c r="T96" s="24"/>
    </row>
    <row r="97" spans="1:20">
      <c r="A97" s="7">
        <v>1593</v>
      </c>
      <c r="B97" s="24">
        <f>(British!AA37)*1</f>
        <v>0</v>
      </c>
      <c r="C97" s="24">
        <f>(British!BE37)*1</f>
        <v>0</v>
      </c>
      <c r="D97" s="24">
        <v>0</v>
      </c>
      <c r="E97" s="24">
        <v>0</v>
      </c>
      <c r="F97" s="24">
        <v>0</v>
      </c>
      <c r="G97" s="24">
        <v>0</v>
      </c>
      <c r="H97" s="24">
        <v>0</v>
      </c>
      <c r="I97" s="24">
        <v>0</v>
      </c>
      <c r="J97" s="24">
        <v>0</v>
      </c>
      <c r="K97" s="24">
        <v>0</v>
      </c>
      <c r="L97" s="24">
        <f>Spanish!G98</f>
        <v>1042.5</v>
      </c>
      <c r="M97" s="24">
        <f>Spanish!L98</f>
        <v>729.75</v>
      </c>
      <c r="N97" s="24">
        <f>'Port(consolidated)'!L96</f>
        <v>2606.1090934422232</v>
      </c>
      <c r="O97" s="24">
        <f>'Port(consolidated)'!X96</f>
        <v>2049.2826043253149</v>
      </c>
      <c r="P97" s="24">
        <f t="shared" si="1"/>
        <v>3648.6090934422232</v>
      </c>
      <c r="Q97" s="24">
        <f t="shared" si="2"/>
        <v>2779.0326043253149</v>
      </c>
      <c r="R97" s="24"/>
      <c r="S97" s="24"/>
      <c r="T97" s="24"/>
    </row>
    <row r="98" spans="1:20">
      <c r="A98" s="7">
        <v>1594</v>
      </c>
      <c r="B98" s="24">
        <f>(British!AA38)*1</f>
        <v>0</v>
      </c>
      <c r="C98" s="24">
        <f>(British!BE38)*1</f>
        <v>0</v>
      </c>
      <c r="D98" s="24">
        <v>0</v>
      </c>
      <c r="E98" s="24">
        <v>0</v>
      </c>
      <c r="F98" s="24">
        <v>0</v>
      </c>
      <c r="G98" s="24">
        <v>0</v>
      </c>
      <c r="H98" s="24">
        <v>0</v>
      </c>
      <c r="I98" s="24">
        <v>0</v>
      </c>
      <c r="J98" s="24">
        <v>0</v>
      </c>
      <c r="K98" s="24">
        <v>0</v>
      </c>
      <c r="L98" s="24">
        <f>Spanish!G99</f>
        <v>1042.5</v>
      </c>
      <c r="M98" s="24">
        <f>Spanish!L99</f>
        <v>729.75</v>
      </c>
      <c r="N98" s="24">
        <f>'Port(consolidated)'!L97</f>
        <v>2724.8185158074898</v>
      </c>
      <c r="O98" s="24">
        <f>'Port(consolidated)'!X97</f>
        <v>2149.5450436315346</v>
      </c>
      <c r="P98" s="24">
        <f t="shared" si="1"/>
        <v>3767.3185158074898</v>
      </c>
      <c r="Q98" s="24">
        <f t="shared" si="2"/>
        <v>2879.2950436315346</v>
      </c>
      <c r="R98" s="24"/>
      <c r="S98" s="24"/>
      <c r="T98" s="24"/>
    </row>
    <row r="99" spans="1:20">
      <c r="A99" s="7">
        <v>1595</v>
      </c>
      <c r="B99" s="24">
        <f>(British!AA39)*1</f>
        <v>0</v>
      </c>
      <c r="C99" s="24">
        <f>(British!BE39)*1</f>
        <v>0</v>
      </c>
      <c r="D99" s="24">
        <v>0</v>
      </c>
      <c r="E99" s="24">
        <v>0</v>
      </c>
      <c r="F99" s="24">
        <v>0</v>
      </c>
      <c r="G99" s="24">
        <v>0</v>
      </c>
      <c r="H99" s="24">
        <v>0</v>
      </c>
      <c r="I99" s="24">
        <v>0</v>
      </c>
      <c r="J99" s="24">
        <v>0</v>
      </c>
      <c r="K99" s="24">
        <v>0</v>
      </c>
      <c r="L99" s="24">
        <f>Spanish!G100</f>
        <v>4288.5714285714284</v>
      </c>
      <c r="M99" s="24">
        <f>Spanish!L100</f>
        <v>3002</v>
      </c>
      <c r="N99" s="24">
        <f>'Port(consolidated)'!L98</f>
        <v>6098.7984806621298</v>
      </c>
      <c r="O99" s="24">
        <f>'Port(consolidated)'!X98</f>
        <v>4529.8336962952772</v>
      </c>
      <c r="P99" s="24">
        <f t="shared" si="1"/>
        <v>10387.369909233559</v>
      </c>
      <c r="Q99" s="24">
        <f t="shared" si="2"/>
        <v>7531.8336962952772</v>
      </c>
      <c r="R99" s="24"/>
      <c r="S99" s="24"/>
      <c r="T99" s="24"/>
    </row>
    <row r="100" spans="1:20">
      <c r="A100" s="7">
        <v>1596</v>
      </c>
      <c r="B100" s="24">
        <f>(British!AA40)*1</f>
        <v>0</v>
      </c>
      <c r="C100" s="24">
        <f>(British!BE40)*1</f>
        <v>0</v>
      </c>
      <c r="D100" s="24">
        <v>0</v>
      </c>
      <c r="E100" s="24">
        <v>0</v>
      </c>
      <c r="F100" s="24">
        <f>(Dutch!D4)*1</f>
        <v>82.857142857142861</v>
      </c>
      <c r="G100" s="24">
        <f>(Dutch!H4)*1</f>
        <v>58</v>
      </c>
      <c r="H100" s="24">
        <v>0</v>
      </c>
      <c r="I100" s="24">
        <v>0</v>
      </c>
      <c r="J100" s="24">
        <v>0</v>
      </c>
      <c r="K100" s="24">
        <v>0</v>
      </c>
      <c r="L100" s="24">
        <f>Spanish!G101</f>
        <v>4288.5714285714284</v>
      </c>
      <c r="M100" s="24">
        <f>Spanish!L101</f>
        <v>3002</v>
      </c>
      <c r="N100" s="24">
        <f>'Port(consolidated)'!L99</f>
        <v>6419.7323840584331</v>
      </c>
      <c r="O100" s="24">
        <f>'Port(consolidated)'!X99</f>
        <v>4776.2641837268147</v>
      </c>
      <c r="P100" s="24">
        <f t="shared" si="1"/>
        <v>10791.160955487005</v>
      </c>
      <c r="Q100" s="24">
        <f t="shared" si="2"/>
        <v>7836.2641837268147</v>
      </c>
      <c r="R100" s="24"/>
      <c r="S100" s="24"/>
      <c r="T100" s="24"/>
    </row>
    <row r="101" spans="1:20">
      <c r="A101" s="7">
        <v>1597</v>
      </c>
      <c r="B101" s="24">
        <f>(British!AA41)*1</f>
        <v>0</v>
      </c>
      <c r="C101" s="24">
        <f>(British!BE41)*1</f>
        <v>0</v>
      </c>
      <c r="D101" s="24">
        <v>0</v>
      </c>
      <c r="E101" s="24">
        <v>0</v>
      </c>
      <c r="F101" s="24">
        <f>(Dutch!D5)*1</f>
        <v>1002.3</v>
      </c>
      <c r="G101" s="24">
        <f>(Dutch!H5)*1</f>
        <v>860.97569999999996</v>
      </c>
      <c r="H101" s="24">
        <v>0</v>
      </c>
      <c r="I101" s="24">
        <v>0</v>
      </c>
      <c r="J101" s="24">
        <v>0</v>
      </c>
      <c r="K101" s="24">
        <v>0</v>
      </c>
      <c r="L101" s="24">
        <f>Spanish!G102</f>
        <v>4288.5714285714284</v>
      </c>
      <c r="M101" s="24">
        <f>Spanish!L102</f>
        <v>3002</v>
      </c>
      <c r="N101" s="24">
        <f>'Port(consolidated)'!L100</f>
        <v>6385.1822496813429</v>
      </c>
      <c r="O101" s="24">
        <f>'Port(consolidated)'!X100</f>
        <v>4771.7518350180217</v>
      </c>
      <c r="P101" s="24">
        <f t="shared" si="1"/>
        <v>11676.053678252771</v>
      </c>
      <c r="Q101" s="24">
        <f t="shared" si="2"/>
        <v>8634.7275350180207</v>
      </c>
      <c r="R101" s="24"/>
      <c r="S101" s="24"/>
      <c r="T101" s="24"/>
    </row>
    <row r="102" spans="1:20">
      <c r="A102" s="7">
        <v>1598</v>
      </c>
      <c r="B102" s="24">
        <f>(British!AA42)*1</f>
        <v>0</v>
      </c>
      <c r="C102" s="24">
        <f>(British!BE42)*1</f>
        <v>0</v>
      </c>
      <c r="D102" s="24">
        <v>0</v>
      </c>
      <c r="E102" s="24">
        <v>0</v>
      </c>
      <c r="F102" s="24">
        <f>(Dutch!D6)*1</f>
        <v>280.2</v>
      </c>
      <c r="G102" s="24">
        <f>(Dutch!H6)*1</f>
        <v>241.1</v>
      </c>
      <c r="H102" s="24">
        <v>0</v>
      </c>
      <c r="I102" s="24">
        <v>0</v>
      </c>
      <c r="J102" s="24">
        <v>0</v>
      </c>
      <c r="K102" s="24">
        <v>0</v>
      </c>
      <c r="L102" s="24">
        <f>Spanish!G103</f>
        <v>4288.5714285714284</v>
      </c>
      <c r="M102" s="24">
        <f>Spanish!L103</f>
        <v>3002</v>
      </c>
      <c r="N102" s="24">
        <f>'Port(consolidated)'!L101</f>
        <v>6545.2937540834582</v>
      </c>
      <c r="O102" s="24">
        <f>'Port(consolidated)'!X101</f>
        <v>4907.0157743184909</v>
      </c>
      <c r="P102" s="24">
        <f t="shared" si="1"/>
        <v>11114.065182654886</v>
      </c>
      <c r="Q102" s="24">
        <f t="shared" si="2"/>
        <v>8150.1157743184904</v>
      </c>
      <c r="R102" s="24"/>
      <c r="S102" s="24"/>
      <c r="T102" s="24"/>
    </row>
    <row r="103" spans="1:20">
      <c r="A103" s="7">
        <v>1599</v>
      </c>
      <c r="B103" s="24">
        <f>(British!AA43)*1</f>
        <v>0</v>
      </c>
      <c r="C103" s="24">
        <f>(British!BE43)*1</f>
        <v>0</v>
      </c>
      <c r="D103" s="24">
        <v>0</v>
      </c>
      <c r="E103" s="24">
        <v>0</v>
      </c>
      <c r="F103" s="24">
        <v>0</v>
      </c>
      <c r="G103" s="24">
        <f>(Dutch!H7)*1</f>
        <v>0</v>
      </c>
      <c r="H103" s="24">
        <v>0</v>
      </c>
      <c r="I103" s="24">
        <v>0</v>
      </c>
      <c r="J103" s="24">
        <v>0</v>
      </c>
      <c r="K103" s="24">
        <v>0</v>
      </c>
      <c r="L103" s="24">
        <f>Spanish!G104</f>
        <v>4288.5714285714284</v>
      </c>
      <c r="M103" s="24">
        <f>Spanish!L104</f>
        <v>3002</v>
      </c>
      <c r="N103" s="24">
        <f>'Port(consolidated)'!L102</f>
        <v>6717.8869667013396</v>
      </c>
      <c r="O103" s="24">
        <f>'Port(consolidated)'!X102</f>
        <v>5052.8333498086922</v>
      </c>
      <c r="P103" s="24">
        <f t="shared" si="1"/>
        <v>11006.458395272768</v>
      </c>
      <c r="Q103" s="24">
        <f t="shared" si="2"/>
        <v>8054.8333498086922</v>
      </c>
      <c r="R103" s="24"/>
      <c r="S103" s="24"/>
      <c r="T103" s="24"/>
    </row>
    <row r="104" spans="1:20">
      <c r="A104" s="7">
        <v>1600</v>
      </c>
      <c r="B104" s="24">
        <f>(British!AA44)*1</f>
        <v>0</v>
      </c>
      <c r="C104" s="24">
        <f>(British!BE44)*1</f>
        <v>0</v>
      </c>
      <c r="D104" s="24">
        <v>0</v>
      </c>
      <c r="E104" s="24">
        <v>0</v>
      </c>
      <c r="F104" s="24">
        <v>0</v>
      </c>
      <c r="G104" s="24">
        <f>(Dutch!H8)*1</f>
        <v>0</v>
      </c>
      <c r="H104" s="24">
        <v>0</v>
      </c>
      <c r="I104" s="24">
        <v>0</v>
      </c>
      <c r="J104" s="24">
        <v>0</v>
      </c>
      <c r="K104" s="24">
        <v>0</v>
      </c>
      <c r="L104" s="24">
        <f>Spanish!G105</f>
        <v>4288.5714285714284</v>
      </c>
      <c r="M104" s="24">
        <f>Spanish!L105</f>
        <v>3002</v>
      </c>
      <c r="N104" s="24">
        <f>'Port(consolidated)'!L103</f>
        <v>6903.9549715791354</v>
      </c>
      <c r="O104" s="24">
        <f>'Port(consolidated)'!X103</f>
        <v>5210.0449332211347</v>
      </c>
      <c r="P104" s="24">
        <f t="shared" si="1"/>
        <v>11192.526400150564</v>
      </c>
      <c r="Q104" s="24">
        <f t="shared" si="2"/>
        <v>8212.0449332211356</v>
      </c>
      <c r="R104" s="24"/>
      <c r="S104" s="24"/>
      <c r="T104" s="24"/>
    </row>
    <row r="105" spans="1:20">
      <c r="A105" s="7">
        <v>1601</v>
      </c>
      <c r="B105" s="24">
        <f>(British!AA45)*1</f>
        <v>0</v>
      </c>
      <c r="C105" s="24">
        <f>(British!BE45)*1</f>
        <v>0</v>
      </c>
      <c r="D105" s="24">
        <v>0</v>
      </c>
      <c r="E105" s="24">
        <v>0</v>
      </c>
      <c r="F105" s="24">
        <v>0</v>
      </c>
      <c r="G105" s="24">
        <f>(Dutch!H9)*1</f>
        <v>0</v>
      </c>
      <c r="H105" s="24">
        <v>0</v>
      </c>
      <c r="I105" s="24">
        <v>0</v>
      </c>
      <c r="J105" s="24">
        <v>0</v>
      </c>
      <c r="K105" s="24">
        <v>0</v>
      </c>
      <c r="L105" s="24">
        <f>Spanish!G106</f>
        <v>1904.4285714285713</v>
      </c>
      <c r="M105" s="24">
        <f>Spanish!L106</f>
        <v>1333.1</v>
      </c>
      <c r="N105" s="24">
        <f>'Port(consolidated)'!L104</f>
        <v>4720.4285567475745</v>
      </c>
      <c r="O105" s="24">
        <f>'Port(consolidated)'!X104</f>
        <v>3710.659121343163</v>
      </c>
      <c r="P105" s="24">
        <f t="shared" si="1"/>
        <v>6624.857128176146</v>
      </c>
      <c r="Q105" s="24">
        <f t="shared" si="2"/>
        <v>5043.7591213431624</v>
      </c>
      <c r="R105" s="24"/>
      <c r="S105" s="24"/>
      <c r="T105" s="24"/>
    </row>
    <row r="106" spans="1:20">
      <c r="A106" s="7">
        <v>1602</v>
      </c>
      <c r="B106" s="24">
        <f>(British!AA46)*1</f>
        <v>0</v>
      </c>
      <c r="C106" s="24">
        <f>(British!BE46)*1</f>
        <v>0</v>
      </c>
      <c r="D106" s="24">
        <v>0</v>
      </c>
      <c r="E106" s="24">
        <v>0</v>
      </c>
      <c r="F106" s="24">
        <v>0</v>
      </c>
      <c r="G106" s="24">
        <f>(Dutch!H10)*1</f>
        <v>0</v>
      </c>
      <c r="H106" s="24">
        <v>0</v>
      </c>
      <c r="I106" s="24">
        <v>0</v>
      </c>
      <c r="J106" s="24">
        <v>0</v>
      </c>
      <c r="K106" s="24">
        <v>0</v>
      </c>
      <c r="L106" s="24">
        <f>Spanish!G107</f>
        <v>1904.4285714285713</v>
      </c>
      <c r="M106" s="24">
        <f>Spanish!L107</f>
        <v>1333.1</v>
      </c>
      <c r="N106" s="24">
        <f>'Port(consolidated)'!L105</f>
        <v>4936.7542951937539</v>
      </c>
      <c r="O106" s="24">
        <f>'Port(consolidated)'!X105</f>
        <v>3893.4583736325771</v>
      </c>
      <c r="P106" s="24">
        <f t="shared" si="1"/>
        <v>6841.1828666223255</v>
      </c>
      <c r="Q106" s="24">
        <f t="shared" si="2"/>
        <v>5226.5583736325771</v>
      </c>
      <c r="R106" s="24"/>
      <c r="S106" s="24"/>
      <c r="T106" s="24"/>
    </row>
    <row r="107" spans="1:20">
      <c r="A107" s="7">
        <v>1603</v>
      </c>
      <c r="B107" s="24">
        <f>(British!AA47)*1</f>
        <v>0</v>
      </c>
      <c r="C107" s="24">
        <f>(British!BE47)*1</f>
        <v>0</v>
      </c>
      <c r="D107" s="24">
        <v>0</v>
      </c>
      <c r="E107" s="24">
        <v>0</v>
      </c>
      <c r="F107" s="24">
        <v>0</v>
      </c>
      <c r="G107" s="24">
        <f>(Dutch!H11)*1</f>
        <v>0</v>
      </c>
      <c r="H107" s="24">
        <v>0</v>
      </c>
      <c r="I107" s="24">
        <v>0</v>
      </c>
      <c r="J107" s="24">
        <v>0</v>
      </c>
      <c r="K107" s="24">
        <v>0</v>
      </c>
      <c r="L107" s="24">
        <f>Spanish!G108</f>
        <v>1904.4285714285713</v>
      </c>
      <c r="M107" s="24">
        <f>Spanish!L108</f>
        <v>1333.1</v>
      </c>
      <c r="N107" s="24">
        <f>'Port(consolidated)'!L106</f>
        <v>5170.0446124167047</v>
      </c>
      <c r="O107" s="24">
        <f>'Port(consolidated)'!X106</f>
        <v>4090.6051230085586</v>
      </c>
      <c r="P107" s="24">
        <f t="shared" si="1"/>
        <v>7074.4731838452763</v>
      </c>
      <c r="Q107" s="24">
        <f t="shared" si="2"/>
        <v>5423.7051230085581</v>
      </c>
      <c r="R107" s="24"/>
      <c r="S107" s="24"/>
      <c r="T107" s="24"/>
    </row>
    <row r="108" spans="1:20">
      <c r="A108" s="7">
        <v>1604</v>
      </c>
      <c r="B108" s="24">
        <f>(British!AA48)*1</f>
        <v>0</v>
      </c>
      <c r="C108" s="24">
        <f>(British!BE48)*1</f>
        <v>0</v>
      </c>
      <c r="D108" s="24">
        <v>0</v>
      </c>
      <c r="E108" s="24">
        <v>0</v>
      </c>
      <c r="F108" s="24">
        <f>(Dutch!D12)*1</f>
        <v>334.1</v>
      </c>
      <c r="G108" s="24">
        <f>(Dutch!H12)*1</f>
        <v>286.99189999999999</v>
      </c>
      <c r="H108" s="24">
        <v>0</v>
      </c>
      <c r="I108" s="24">
        <v>0</v>
      </c>
      <c r="J108" s="24">
        <v>0</v>
      </c>
      <c r="K108" s="24">
        <v>0</v>
      </c>
      <c r="L108" s="24">
        <f>Spanish!G109</f>
        <v>1904.4285714285713</v>
      </c>
      <c r="M108" s="24">
        <f>Spanish!L109</f>
        <v>1333.1</v>
      </c>
      <c r="N108" s="24">
        <f>'Port(consolidated)'!L107</f>
        <v>5421.6570308661885</v>
      </c>
      <c r="O108" s="24">
        <f>'Port(consolidated)'!X107</f>
        <v>4303.2484000657896</v>
      </c>
      <c r="P108" s="24">
        <f t="shared" si="1"/>
        <v>7660.1856022947595</v>
      </c>
      <c r="Q108" s="24">
        <f t="shared" si="2"/>
        <v>5923.3403000657891</v>
      </c>
      <c r="R108" s="24"/>
      <c r="S108" s="24"/>
      <c r="T108" s="24"/>
    </row>
    <row r="109" spans="1:20">
      <c r="A109" s="7">
        <v>1605</v>
      </c>
      <c r="B109" s="24">
        <f>(British!AA49)*1</f>
        <v>0</v>
      </c>
      <c r="C109" s="24">
        <f>(British!BE49)*1</f>
        <v>0</v>
      </c>
      <c r="D109" s="24">
        <v>0</v>
      </c>
      <c r="E109" s="24">
        <v>0</v>
      </c>
      <c r="F109" s="24">
        <v>0</v>
      </c>
      <c r="G109" s="24">
        <f>(Dutch!H13)*1</f>
        <v>0</v>
      </c>
      <c r="H109" s="24">
        <v>0</v>
      </c>
      <c r="I109" s="24">
        <v>0</v>
      </c>
      <c r="J109" s="24">
        <v>0</v>
      </c>
      <c r="K109" s="24">
        <v>0</v>
      </c>
      <c r="L109" s="24">
        <f>Spanish!G110</f>
        <v>1904.4285714285713</v>
      </c>
      <c r="M109" s="24">
        <f>Spanish!L110</f>
        <v>1333.1</v>
      </c>
      <c r="N109" s="24">
        <f>'Port(consolidated)'!L108</f>
        <v>5693.0597856407558</v>
      </c>
      <c r="O109" s="24">
        <f>'Port(consolidated)'!X108</f>
        <v>4532.6310144213248</v>
      </c>
      <c r="P109" s="24">
        <f t="shared" si="1"/>
        <v>7597.4883570693273</v>
      </c>
      <c r="Q109" s="24">
        <f t="shared" si="2"/>
        <v>5865.7310144213243</v>
      </c>
      <c r="R109" s="24"/>
      <c r="S109" s="24"/>
      <c r="T109" s="24"/>
    </row>
    <row r="110" spans="1:20">
      <c r="A110" s="7">
        <v>1606</v>
      </c>
      <c r="B110" s="24">
        <f>(British!AA50)*1</f>
        <v>0</v>
      </c>
      <c r="C110" s="24">
        <f>(British!BE50)*1</f>
        <v>0</v>
      </c>
      <c r="D110" s="24">
        <v>0</v>
      </c>
      <c r="E110" s="24">
        <v>0</v>
      </c>
      <c r="F110" s="24">
        <f>(Dutch!D14)*1</f>
        <v>544</v>
      </c>
      <c r="G110" s="24">
        <f>(Dutch!H14)*1</f>
        <v>470</v>
      </c>
      <c r="H110" s="24">
        <v>0</v>
      </c>
      <c r="I110" s="24">
        <v>0</v>
      </c>
      <c r="J110" s="24">
        <v>0</v>
      </c>
      <c r="K110" s="24">
        <v>0</v>
      </c>
      <c r="L110" s="24">
        <f>Spanish!G111</f>
        <v>3161.8571428571431</v>
      </c>
      <c r="M110" s="24">
        <f>Spanish!L111</f>
        <v>2213.3000000000002</v>
      </c>
      <c r="N110" s="24">
        <f>'Port(consolidated)'!L109</f>
        <v>7243.2695816822252</v>
      </c>
      <c r="O110" s="24">
        <f>'Port(consolidated)'!X109</f>
        <v>5660.2973406659548</v>
      </c>
      <c r="P110" s="24">
        <f t="shared" si="1"/>
        <v>10949.126724539368</v>
      </c>
      <c r="Q110" s="24">
        <f t="shared" si="2"/>
        <v>8343.5973406659541</v>
      </c>
      <c r="R110" s="24"/>
      <c r="S110" s="24"/>
      <c r="T110" s="24"/>
    </row>
    <row r="111" spans="1:20">
      <c r="A111" s="7">
        <v>1607</v>
      </c>
      <c r="B111" s="24">
        <f>(British!AA51)*1</f>
        <v>0</v>
      </c>
      <c r="C111" s="24">
        <f>(British!BE51)*1</f>
        <v>0</v>
      </c>
      <c r="D111" s="24">
        <v>0</v>
      </c>
      <c r="E111" s="24">
        <v>0</v>
      </c>
      <c r="F111" s="24">
        <v>0</v>
      </c>
      <c r="G111" s="24">
        <f>(Dutch!H15)*1</f>
        <v>0</v>
      </c>
      <c r="H111" s="24">
        <v>0</v>
      </c>
      <c r="I111" s="24">
        <v>0</v>
      </c>
      <c r="J111" s="24">
        <v>0</v>
      </c>
      <c r="K111" s="24">
        <v>0</v>
      </c>
      <c r="L111" s="24">
        <f>Spanish!G112</f>
        <v>3161.8571428571431</v>
      </c>
      <c r="M111" s="24">
        <f>Spanish!L112</f>
        <v>2213.3000000000002</v>
      </c>
      <c r="N111" s="24">
        <f>'Port(consolidated)'!L110</f>
        <v>7695.7669858308182</v>
      </c>
      <c r="O111" s="24">
        <f>'Port(consolidated)'!X110</f>
        <v>6024.3017604805891</v>
      </c>
      <c r="P111" s="24">
        <f t="shared" si="1"/>
        <v>10857.624128687961</v>
      </c>
      <c r="Q111" s="24">
        <f t="shared" si="2"/>
        <v>8237.6017604805893</v>
      </c>
      <c r="R111" s="24"/>
      <c r="S111" s="24"/>
      <c r="T111" s="24"/>
    </row>
    <row r="112" spans="1:20">
      <c r="A112" s="7">
        <v>1608</v>
      </c>
      <c r="B112" s="24">
        <f>(British!AA52)*1</f>
        <v>0</v>
      </c>
      <c r="C112" s="24">
        <f>(British!BE52)*1</f>
        <v>0</v>
      </c>
      <c r="D112" s="24">
        <v>0</v>
      </c>
      <c r="E112" s="24">
        <v>0</v>
      </c>
      <c r="F112" s="24">
        <v>0</v>
      </c>
      <c r="G112" s="24">
        <f>(Dutch!H16)*1</f>
        <v>0</v>
      </c>
      <c r="H112" s="24">
        <v>0</v>
      </c>
      <c r="I112" s="24">
        <v>0</v>
      </c>
      <c r="J112" s="24">
        <v>0</v>
      </c>
      <c r="K112" s="24">
        <v>0</v>
      </c>
      <c r="L112" s="24">
        <f>Spanish!G113</f>
        <v>3161.8571428571431</v>
      </c>
      <c r="M112" s="24">
        <f>Spanish!L113</f>
        <v>2213.3000000000002</v>
      </c>
      <c r="N112" s="24">
        <f>'Port(consolidated)'!L111</f>
        <v>7899.9800630049576</v>
      </c>
      <c r="O112" s="24">
        <f>'Port(consolidated)'!X111</f>
        <v>6215.417816922396</v>
      </c>
      <c r="P112" s="24">
        <f t="shared" si="1"/>
        <v>11061.837205862101</v>
      </c>
      <c r="Q112" s="24">
        <f t="shared" si="2"/>
        <v>8428.7178169223953</v>
      </c>
      <c r="R112" s="24"/>
      <c r="S112" s="24"/>
      <c r="T112" s="24"/>
    </row>
    <row r="113" spans="1:20">
      <c r="A113" s="7">
        <v>1609</v>
      </c>
      <c r="B113" s="24">
        <f>(British!AA53)*1</f>
        <v>0</v>
      </c>
      <c r="C113" s="24">
        <f>(British!BE53)*1</f>
        <v>0</v>
      </c>
      <c r="D113" s="24">
        <v>0</v>
      </c>
      <c r="E113" s="24">
        <v>0</v>
      </c>
      <c r="F113" s="24">
        <v>0</v>
      </c>
      <c r="G113" s="24">
        <f>(Dutch!H17)*1</f>
        <v>0</v>
      </c>
      <c r="H113" s="24">
        <v>0</v>
      </c>
      <c r="I113" s="24">
        <v>0</v>
      </c>
      <c r="J113" s="24">
        <v>0</v>
      </c>
      <c r="K113" s="24">
        <v>0</v>
      </c>
      <c r="L113" s="24">
        <f>Spanish!G114</f>
        <v>3161.8571428571431</v>
      </c>
      <c r="M113" s="24">
        <f>Spanish!L114</f>
        <v>2213.3000000000002</v>
      </c>
      <c r="N113" s="24">
        <f>'Port(consolidated)'!L112</f>
        <v>8267.7789841365266</v>
      </c>
      <c r="O113" s="24">
        <f>'Port(consolidated)'!X112</f>
        <v>6526.3481417158746</v>
      </c>
      <c r="P113" s="24">
        <f t="shared" si="1"/>
        <v>11429.63612699367</v>
      </c>
      <c r="Q113" s="24">
        <f t="shared" si="2"/>
        <v>8739.6481417158757</v>
      </c>
      <c r="R113" s="24"/>
      <c r="S113" s="24"/>
      <c r="T113" s="24"/>
    </row>
    <row r="114" spans="1:20">
      <c r="A114" s="7">
        <v>1610</v>
      </c>
      <c r="B114" s="24">
        <f>(British!AA54)*1</f>
        <v>0</v>
      </c>
      <c r="C114" s="24">
        <f>(British!BE54)*1</f>
        <v>0</v>
      </c>
      <c r="D114" s="24">
        <v>0</v>
      </c>
      <c r="E114" s="24">
        <v>0</v>
      </c>
      <c r="F114" s="24">
        <v>0</v>
      </c>
      <c r="G114" s="24">
        <f>(Dutch!H18)*1</f>
        <v>0</v>
      </c>
      <c r="H114" s="24">
        <v>0</v>
      </c>
      <c r="I114" s="24">
        <v>0</v>
      </c>
      <c r="J114" s="24">
        <v>0</v>
      </c>
      <c r="K114" s="24">
        <v>0</v>
      </c>
      <c r="L114" s="24">
        <f>Spanish!G115</f>
        <v>3161.8571428571431</v>
      </c>
      <c r="M114" s="24">
        <f>Spanish!L115</f>
        <v>2213.3000000000002</v>
      </c>
      <c r="N114" s="24">
        <f>'Port(consolidated)'!L113</f>
        <v>8664.7201143259481</v>
      </c>
      <c r="O114" s="24">
        <f>'Port(consolidated)'!X113</f>
        <v>6861.9352216347797</v>
      </c>
      <c r="P114" s="24">
        <f t="shared" si="1"/>
        <v>11826.577257183091</v>
      </c>
      <c r="Q114" s="24">
        <f t="shared" si="2"/>
        <v>9075.235221634779</v>
      </c>
      <c r="R114" s="24"/>
      <c r="S114" s="24"/>
      <c r="T114" s="24"/>
    </row>
    <row r="115" spans="1:20">
      <c r="A115" s="7">
        <v>1611</v>
      </c>
      <c r="B115" s="24">
        <f>(British!AA55)*1</f>
        <v>0</v>
      </c>
      <c r="C115" s="24">
        <f>(British!BE55)*1</f>
        <v>0</v>
      </c>
      <c r="D115" s="24">
        <v>0</v>
      </c>
      <c r="E115" s="24">
        <v>0</v>
      </c>
      <c r="F115" s="24">
        <v>0</v>
      </c>
      <c r="G115" s="24">
        <f>(Dutch!H19)*1</f>
        <v>0</v>
      </c>
      <c r="H115" s="24">
        <v>0</v>
      </c>
      <c r="I115" s="24">
        <v>0</v>
      </c>
      <c r="J115" s="24">
        <v>0</v>
      </c>
      <c r="K115" s="24">
        <v>0</v>
      </c>
      <c r="L115" s="24">
        <f>Spanish!G116</f>
        <v>1044.8571428571429</v>
      </c>
      <c r="M115" s="24">
        <f>Spanish!L116</f>
        <v>731.4</v>
      </c>
      <c r="N115" s="24">
        <f>'Port(consolidated)'!L114</f>
        <v>6976.1583780954243</v>
      </c>
      <c r="O115" s="24">
        <f>'Port(consolidated)'!X114</f>
        <v>5742.2730757684749</v>
      </c>
      <c r="P115" s="24">
        <f t="shared" si="1"/>
        <v>8021.0155209525674</v>
      </c>
      <c r="Q115" s="24">
        <f t="shared" si="2"/>
        <v>6473.6730757684745</v>
      </c>
      <c r="R115" s="24"/>
      <c r="S115" s="24"/>
      <c r="T115" s="24"/>
    </row>
    <row r="116" spans="1:20">
      <c r="A116" s="7">
        <v>1612</v>
      </c>
      <c r="B116" s="24">
        <f>(British!AA56)*1</f>
        <v>0</v>
      </c>
      <c r="C116" s="24">
        <f>(British!BE56)*1</f>
        <v>0</v>
      </c>
      <c r="D116" s="24">
        <v>0</v>
      </c>
      <c r="E116" s="24">
        <v>0</v>
      </c>
      <c r="F116" s="24">
        <f>(Dutch!D20)*1</f>
        <v>334.1</v>
      </c>
      <c r="G116" s="24">
        <f>(Dutch!H20)*1</f>
        <v>286.99189999999999</v>
      </c>
      <c r="H116" s="24">
        <v>0</v>
      </c>
      <c r="I116" s="24">
        <v>0</v>
      </c>
      <c r="J116" s="24">
        <v>0</v>
      </c>
      <c r="K116" s="24">
        <v>0</v>
      </c>
      <c r="L116" s="24">
        <f>Spanish!G117</f>
        <v>1044.8571428571429</v>
      </c>
      <c r="M116" s="24">
        <f>Spanish!L117</f>
        <v>731.4</v>
      </c>
      <c r="N116" s="24">
        <f>'Port(consolidated)'!L115</f>
        <v>7558.642480575767</v>
      </c>
      <c r="O116" s="24">
        <f>'Port(consolidated)'!X115</f>
        <v>6218.5199216710798</v>
      </c>
      <c r="P116" s="24">
        <f t="shared" si="1"/>
        <v>8937.5996234329104</v>
      </c>
      <c r="Q116" s="24">
        <f t="shared" si="2"/>
        <v>7236.9118216710795</v>
      </c>
      <c r="R116" s="24"/>
      <c r="S116" s="24"/>
      <c r="T116" s="24"/>
    </row>
    <row r="117" spans="1:20">
      <c r="A117" s="7">
        <v>1613</v>
      </c>
      <c r="B117" s="24">
        <f>(British!AA57)*1</f>
        <v>0</v>
      </c>
      <c r="C117" s="24">
        <f>(British!BE57)*1</f>
        <v>0</v>
      </c>
      <c r="D117" s="24">
        <v>0</v>
      </c>
      <c r="E117" s="24">
        <v>0</v>
      </c>
      <c r="F117" s="24">
        <v>0</v>
      </c>
      <c r="G117" s="24">
        <f>(Dutch!H21)*1</f>
        <v>0</v>
      </c>
      <c r="H117" s="24">
        <v>0</v>
      </c>
      <c r="I117" s="24">
        <v>0</v>
      </c>
      <c r="J117" s="24">
        <v>0</v>
      </c>
      <c r="K117" s="24">
        <v>0</v>
      </c>
      <c r="L117" s="24">
        <f>Spanish!G118</f>
        <v>1044.8571428571429</v>
      </c>
      <c r="M117" s="24">
        <f>Spanish!L118</f>
        <v>731.4</v>
      </c>
      <c r="N117" s="24">
        <f>'Port(consolidated)'!L116</f>
        <v>7937.9311126555622</v>
      </c>
      <c r="O117" s="24">
        <f>'Port(consolidated)'!X116</f>
        <v>6555.5119151370245</v>
      </c>
      <c r="P117" s="24">
        <f t="shared" si="1"/>
        <v>8982.7882555127053</v>
      </c>
      <c r="Q117" s="24">
        <f t="shared" si="2"/>
        <v>7286.9119151370242</v>
      </c>
      <c r="R117" s="24"/>
      <c r="S117" s="24"/>
      <c r="T117" s="24"/>
    </row>
    <row r="118" spans="1:20">
      <c r="A118" s="7">
        <v>1614</v>
      </c>
      <c r="B118" s="24">
        <f>(British!AA58)*1</f>
        <v>0</v>
      </c>
      <c r="C118" s="24">
        <f>(British!BE58)*1</f>
        <v>0</v>
      </c>
      <c r="D118" s="24">
        <v>0</v>
      </c>
      <c r="E118" s="24">
        <v>0</v>
      </c>
      <c r="F118" s="24">
        <v>0</v>
      </c>
      <c r="G118" s="24">
        <f>(Dutch!H22)*1</f>
        <v>0</v>
      </c>
      <c r="H118" s="24">
        <v>0</v>
      </c>
      <c r="I118" s="24">
        <v>0</v>
      </c>
      <c r="J118" s="24">
        <v>0</v>
      </c>
      <c r="K118" s="24">
        <v>0</v>
      </c>
      <c r="L118" s="24">
        <f>Spanish!G119</f>
        <v>1044.8571428571429</v>
      </c>
      <c r="M118" s="24">
        <f>Spanish!L119</f>
        <v>731.4</v>
      </c>
      <c r="N118" s="24">
        <f>'Port(consolidated)'!L117</f>
        <v>8477.0105302808479</v>
      </c>
      <c r="O118" s="24">
        <f>'Port(consolidated)'!X117</f>
        <v>7011.3780556800239</v>
      </c>
      <c r="P118" s="24">
        <f t="shared" si="1"/>
        <v>9521.867673137991</v>
      </c>
      <c r="Q118" s="24">
        <f t="shared" si="2"/>
        <v>7742.7780556800235</v>
      </c>
      <c r="R118" s="24"/>
      <c r="S118" s="24"/>
      <c r="T118" s="24"/>
    </row>
    <row r="119" spans="1:20">
      <c r="A119" s="7">
        <v>1615</v>
      </c>
      <c r="B119" s="24">
        <f>(British!AA59)*1</f>
        <v>0</v>
      </c>
      <c r="C119" s="24">
        <f>(British!BE59)*1</f>
        <v>0</v>
      </c>
      <c r="D119" s="24">
        <v>0</v>
      </c>
      <c r="E119" s="24">
        <v>0</v>
      </c>
      <c r="F119" s="24">
        <f>(Dutch!D23)*1</f>
        <v>616.9</v>
      </c>
      <c r="G119" s="24">
        <f>(Dutch!H23)*1</f>
        <v>532.46230000000003</v>
      </c>
      <c r="H119" s="24">
        <v>0</v>
      </c>
      <c r="I119" s="24">
        <v>0</v>
      </c>
      <c r="J119" s="24">
        <v>0</v>
      </c>
      <c r="K119" s="24">
        <v>0</v>
      </c>
      <c r="L119" s="24">
        <f>Spanish!G120</f>
        <v>1044.8571428571429</v>
      </c>
      <c r="M119" s="24">
        <f>Spanish!L120</f>
        <v>731.4</v>
      </c>
      <c r="N119" s="24">
        <f>'Port(consolidated)'!L118</f>
        <v>9059.1136257947801</v>
      </c>
      <c r="O119" s="24">
        <f>'Port(consolidated)'!X118</f>
        <v>7503.6563577653942</v>
      </c>
      <c r="P119" s="24">
        <f t="shared" si="1"/>
        <v>10720.870768651923</v>
      </c>
      <c r="Q119" s="24">
        <f t="shared" si="2"/>
        <v>8767.5186577653949</v>
      </c>
      <c r="R119" s="24"/>
      <c r="S119" s="24"/>
      <c r="T119" s="24"/>
    </row>
    <row r="120" spans="1:20">
      <c r="A120" s="7">
        <v>1616</v>
      </c>
      <c r="B120" s="24">
        <f>(British!AA60)*1</f>
        <v>0</v>
      </c>
      <c r="C120" s="24">
        <f>(British!BE60)*1</f>
        <v>0</v>
      </c>
      <c r="D120" s="24">
        <v>0</v>
      </c>
      <c r="E120" s="24">
        <v>0</v>
      </c>
      <c r="F120" s="24">
        <v>0</v>
      </c>
      <c r="G120" s="24">
        <f>(Dutch!H24)*1</f>
        <v>0</v>
      </c>
      <c r="H120" s="24">
        <v>0</v>
      </c>
      <c r="I120" s="24">
        <v>0</v>
      </c>
      <c r="J120" s="24">
        <v>0</v>
      </c>
      <c r="K120" s="24">
        <v>0</v>
      </c>
      <c r="L120" s="24">
        <f>Spanish!G121</f>
        <v>5150.8571428571431</v>
      </c>
      <c r="M120" s="24">
        <f>Spanish!L121</f>
        <v>3605.6</v>
      </c>
      <c r="N120" s="24">
        <f>'Port(consolidated)'!L119</f>
        <v>13793.740619417556</v>
      </c>
      <c r="O120" s="24">
        <f>'Port(consolidated)'!X119</f>
        <v>10909.511396514245</v>
      </c>
      <c r="P120" s="24">
        <f t="shared" si="1"/>
        <v>18944.597762274701</v>
      </c>
      <c r="Q120" s="24">
        <f t="shared" si="2"/>
        <v>14515.111396514245</v>
      </c>
      <c r="R120" s="24"/>
      <c r="S120" s="24"/>
      <c r="T120" s="24"/>
    </row>
    <row r="121" spans="1:20">
      <c r="A121" s="7">
        <v>1617</v>
      </c>
      <c r="B121" s="24">
        <f>(British!AA61)*1</f>
        <v>0</v>
      </c>
      <c r="C121" s="24">
        <f>(British!BE61)*1</f>
        <v>0</v>
      </c>
      <c r="D121" s="24">
        <v>0</v>
      </c>
      <c r="E121" s="24">
        <v>0</v>
      </c>
      <c r="F121" s="24">
        <v>0</v>
      </c>
      <c r="G121" s="24">
        <f>(Dutch!H25)*1</f>
        <v>0</v>
      </c>
      <c r="H121" s="24">
        <v>0</v>
      </c>
      <c r="I121" s="24">
        <v>0</v>
      </c>
      <c r="J121" s="24">
        <v>0</v>
      </c>
      <c r="K121" s="24">
        <v>0</v>
      </c>
      <c r="L121" s="24">
        <f>Spanish!G122</f>
        <v>5150.8571428571431</v>
      </c>
      <c r="M121" s="24">
        <f>Spanish!L122</f>
        <v>3605.6</v>
      </c>
      <c r="N121" s="24">
        <f>'Port(consolidated)'!L120</f>
        <v>14472.681510068718</v>
      </c>
      <c r="O121" s="24">
        <f>'Port(consolidated)'!X120</f>
        <v>11483.75334602353</v>
      </c>
      <c r="P121" s="24">
        <f t="shared" si="1"/>
        <v>19623.538652925861</v>
      </c>
      <c r="Q121" s="24">
        <f t="shared" si="2"/>
        <v>15089.35334602353</v>
      </c>
      <c r="R121" s="24"/>
      <c r="S121" s="24"/>
      <c r="T121" s="24"/>
    </row>
    <row r="122" spans="1:20">
      <c r="A122" s="7">
        <v>1618</v>
      </c>
      <c r="B122" s="24">
        <f>(British!AA62)*1</f>
        <v>0</v>
      </c>
      <c r="C122" s="24">
        <f>(British!BE62)*1</f>
        <v>0</v>
      </c>
      <c r="D122" s="24">
        <v>0</v>
      </c>
      <c r="E122" s="24">
        <v>0</v>
      </c>
      <c r="F122" s="24">
        <v>0</v>
      </c>
      <c r="G122" s="24">
        <f>(Dutch!H26)*1</f>
        <v>0</v>
      </c>
      <c r="H122" s="24">
        <v>0</v>
      </c>
      <c r="I122" s="24">
        <v>0</v>
      </c>
      <c r="J122" s="24">
        <v>0</v>
      </c>
      <c r="K122" s="24">
        <v>0</v>
      </c>
      <c r="L122" s="24">
        <f>Spanish!G123</f>
        <v>5150.8571428571431</v>
      </c>
      <c r="M122" s="24">
        <f>Spanish!L123</f>
        <v>3605.6</v>
      </c>
      <c r="N122" s="24">
        <f>'Port(consolidated)'!L121</f>
        <v>16054.040436805397</v>
      </c>
      <c r="O122" s="24">
        <f>'Port(consolidated)'!X121</f>
        <v>12840.469838694686</v>
      </c>
      <c r="P122" s="24">
        <f t="shared" si="1"/>
        <v>21204.897579662538</v>
      </c>
      <c r="Q122" s="24">
        <f t="shared" si="2"/>
        <v>16446.069838694686</v>
      </c>
      <c r="R122" s="24"/>
      <c r="S122" s="24"/>
      <c r="T122" s="24"/>
    </row>
    <row r="123" spans="1:20">
      <c r="A123" s="7">
        <v>1619</v>
      </c>
      <c r="B123" s="24">
        <f>(British!AA63)*1</f>
        <v>0</v>
      </c>
      <c r="C123" s="24">
        <f>(British!BE63)*1</f>
        <v>0</v>
      </c>
      <c r="D123" s="24">
        <v>0</v>
      </c>
      <c r="E123" s="24">
        <v>0</v>
      </c>
      <c r="F123" s="24">
        <v>0</v>
      </c>
      <c r="G123" s="24">
        <f>(Dutch!H27)*1</f>
        <v>0</v>
      </c>
      <c r="H123" s="24">
        <v>0</v>
      </c>
      <c r="I123" s="24">
        <v>0</v>
      </c>
      <c r="J123" s="24">
        <v>0</v>
      </c>
      <c r="K123" s="24">
        <v>0</v>
      </c>
      <c r="L123" s="24">
        <f>Spanish!G124</f>
        <v>5150.8571428571431</v>
      </c>
      <c r="M123" s="24">
        <f>Spanish!L124</f>
        <v>3605.6</v>
      </c>
      <c r="N123" s="24">
        <f>'Port(consolidated)'!L122</f>
        <v>15998.262115275902</v>
      </c>
      <c r="O123" s="24">
        <f>'Port(consolidated)'!X122</f>
        <v>12774.192385107792</v>
      </c>
      <c r="P123" s="24">
        <f t="shared" si="1"/>
        <v>21149.119258133047</v>
      </c>
      <c r="Q123" s="24">
        <f t="shared" si="2"/>
        <v>16379.792385107792</v>
      </c>
      <c r="R123" s="24"/>
      <c r="S123" s="24"/>
      <c r="T123" s="24"/>
    </row>
    <row r="124" spans="1:20">
      <c r="A124" s="7">
        <v>1620</v>
      </c>
      <c r="B124" s="24">
        <f>(British!AA64)*1</f>
        <v>0</v>
      </c>
      <c r="C124" s="24">
        <f>(British!BE64)*1</f>
        <v>0</v>
      </c>
      <c r="D124" s="24">
        <v>0</v>
      </c>
      <c r="E124" s="24">
        <v>0</v>
      </c>
      <c r="F124" s="24">
        <v>0</v>
      </c>
      <c r="G124" s="24">
        <f>(Dutch!H28)*1</f>
        <v>0</v>
      </c>
      <c r="H124" s="24">
        <v>0</v>
      </c>
      <c r="I124" s="24">
        <v>0</v>
      </c>
      <c r="J124" s="24">
        <v>0</v>
      </c>
      <c r="K124" s="24">
        <v>0</v>
      </c>
      <c r="L124" s="24">
        <f>Spanish!G125</f>
        <v>5150.8571428571431</v>
      </c>
      <c r="M124" s="24">
        <f>Spanish!L125</f>
        <v>3605.6</v>
      </c>
      <c r="N124" s="24">
        <f>'Port(consolidated)'!L123</f>
        <v>16673.410648392197</v>
      </c>
      <c r="O124" s="24">
        <f>'Port(consolidated)'!X123</f>
        <v>13491.8</v>
      </c>
      <c r="P124" s="24">
        <f t="shared" si="1"/>
        <v>21824.267791249338</v>
      </c>
      <c r="Q124" s="24">
        <f t="shared" si="2"/>
        <v>17097.399999999998</v>
      </c>
      <c r="R124" s="24"/>
      <c r="S124" s="24"/>
      <c r="T124" s="24"/>
    </row>
    <row r="125" spans="1:20">
      <c r="A125" s="7">
        <v>1621</v>
      </c>
      <c r="B125" s="24">
        <f>(British!AA65)*1</f>
        <v>0</v>
      </c>
      <c r="C125" s="24">
        <f>(British!BE65)*1</f>
        <v>0</v>
      </c>
      <c r="D125" s="24">
        <v>0</v>
      </c>
      <c r="E125" s="24">
        <v>0</v>
      </c>
      <c r="F125" s="24">
        <v>0</v>
      </c>
      <c r="G125" s="24">
        <f>(Dutch!H29)*1</f>
        <v>0</v>
      </c>
      <c r="H125" s="24">
        <v>0</v>
      </c>
      <c r="I125" s="24">
        <v>0</v>
      </c>
      <c r="J125" s="24">
        <v>0</v>
      </c>
      <c r="K125" s="24">
        <v>0</v>
      </c>
      <c r="L125" s="24">
        <f>Spanish!G126</f>
        <v>5437.0000000000009</v>
      </c>
      <c r="M125" s="24">
        <f>Spanish!L126</f>
        <v>3805.9</v>
      </c>
      <c r="N125" s="24">
        <f>'Port(consolidated)'!L124</f>
        <v>16959.553505535056</v>
      </c>
      <c r="O125" s="24">
        <f>'Port(consolidated)'!X124</f>
        <v>13692.099999999999</v>
      </c>
      <c r="P125" s="24">
        <f t="shared" si="1"/>
        <v>22396.553505535056</v>
      </c>
      <c r="Q125" s="24">
        <f t="shared" si="2"/>
        <v>17498</v>
      </c>
      <c r="R125" s="24"/>
      <c r="S125" s="24"/>
      <c r="T125" s="24"/>
    </row>
    <row r="126" spans="1:20">
      <c r="A126" s="7">
        <v>1622</v>
      </c>
      <c r="B126" s="24">
        <f>(British!AA66)*1</f>
        <v>0</v>
      </c>
      <c r="C126" s="24">
        <f>(British!BE66)*1</f>
        <v>0</v>
      </c>
      <c r="D126" s="24">
        <v>0</v>
      </c>
      <c r="E126" s="24">
        <v>0</v>
      </c>
      <c r="F126" s="24">
        <v>0</v>
      </c>
      <c r="G126" s="24">
        <f>(Dutch!H30)*1</f>
        <v>0</v>
      </c>
      <c r="H126" s="24">
        <v>0</v>
      </c>
      <c r="I126" s="24">
        <v>0</v>
      </c>
      <c r="J126" s="24">
        <v>0</v>
      </c>
      <c r="K126" s="24">
        <v>0</v>
      </c>
      <c r="L126" s="24">
        <f>Spanish!G127</f>
        <v>5437.0000000000009</v>
      </c>
      <c r="M126" s="24">
        <f>Spanish!L127</f>
        <v>3805.9</v>
      </c>
      <c r="N126" s="24">
        <f>'Port(consolidated)'!L125</f>
        <v>16959.553505535056</v>
      </c>
      <c r="O126" s="24">
        <f>'Port(consolidated)'!X125</f>
        <v>13692.099999999999</v>
      </c>
      <c r="P126" s="24">
        <f t="shared" si="1"/>
        <v>22396.553505535056</v>
      </c>
      <c r="Q126" s="24">
        <f t="shared" si="2"/>
        <v>17498</v>
      </c>
      <c r="R126" s="24"/>
      <c r="S126" s="24"/>
      <c r="T126" s="24"/>
    </row>
    <row r="127" spans="1:20">
      <c r="A127" s="7">
        <v>1623</v>
      </c>
      <c r="B127" s="24">
        <f>(British!AA67)*1</f>
        <v>0</v>
      </c>
      <c r="C127" s="24">
        <f>(British!BE67)*1</f>
        <v>0</v>
      </c>
      <c r="D127" s="24">
        <v>0</v>
      </c>
      <c r="E127" s="24">
        <v>0</v>
      </c>
      <c r="F127" s="24">
        <v>0</v>
      </c>
      <c r="G127" s="24">
        <f>(Dutch!H31)*1</f>
        <v>0</v>
      </c>
      <c r="H127" s="24">
        <v>0</v>
      </c>
      <c r="I127" s="24">
        <v>0</v>
      </c>
      <c r="J127" s="24">
        <v>0</v>
      </c>
      <c r="K127" s="24">
        <v>0</v>
      </c>
      <c r="L127" s="24">
        <f>Spanish!G128</f>
        <v>5437.0000000000009</v>
      </c>
      <c r="M127" s="24">
        <f>Spanish!L128</f>
        <v>3805.9</v>
      </c>
      <c r="N127" s="24">
        <f>'Port(consolidated)'!L126</f>
        <v>16959.553505535056</v>
      </c>
      <c r="O127" s="24">
        <f>'Port(consolidated)'!X126</f>
        <v>13692.099999999999</v>
      </c>
      <c r="P127" s="24">
        <f t="shared" si="1"/>
        <v>22396.553505535056</v>
      </c>
      <c r="Q127" s="24">
        <f t="shared" si="2"/>
        <v>17498</v>
      </c>
      <c r="R127" s="24"/>
      <c r="S127" s="24"/>
      <c r="T127" s="24"/>
    </row>
    <row r="128" spans="1:20">
      <c r="A128" s="7">
        <v>1624</v>
      </c>
      <c r="B128" s="24">
        <f>(British!AA68)*1</f>
        <v>0</v>
      </c>
      <c r="C128" s="24">
        <f>(British!BE68)*1</f>
        <v>0</v>
      </c>
      <c r="D128" s="24">
        <v>0</v>
      </c>
      <c r="E128" s="24">
        <v>0</v>
      </c>
      <c r="F128" s="24">
        <v>0</v>
      </c>
      <c r="G128" s="24">
        <f>(Dutch!H32)*1</f>
        <v>0</v>
      </c>
      <c r="H128" s="24">
        <v>0</v>
      </c>
      <c r="I128" s="24">
        <v>0</v>
      </c>
      <c r="J128" s="24">
        <v>0</v>
      </c>
      <c r="K128" s="24">
        <v>0</v>
      </c>
      <c r="L128" s="24">
        <f>Spanish!G129</f>
        <v>5437.0000000000009</v>
      </c>
      <c r="M128" s="24">
        <f>Spanish!L129</f>
        <v>3805.9</v>
      </c>
      <c r="N128" s="24">
        <f>'Port(consolidated)'!L127</f>
        <v>16959.553505535056</v>
      </c>
      <c r="O128" s="24">
        <f>'Port(consolidated)'!X127</f>
        <v>13692.099999999999</v>
      </c>
      <c r="P128" s="24">
        <f t="shared" si="1"/>
        <v>22396.553505535056</v>
      </c>
      <c r="Q128" s="24">
        <f t="shared" si="2"/>
        <v>17498</v>
      </c>
      <c r="R128" s="24"/>
      <c r="S128" s="24"/>
      <c r="T128" s="24"/>
    </row>
    <row r="129" spans="1:20">
      <c r="A129" s="7">
        <v>1625</v>
      </c>
      <c r="B129" s="24">
        <f>(British!AA69)*1</f>
        <v>0</v>
      </c>
      <c r="C129" s="24">
        <f>(British!BE69)*1</f>
        <v>0</v>
      </c>
      <c r="D129" s="24">
        <v>0</v>
      </c>
      <c r="E129" s="24">
        <v>0</v>
      </c>
      <c r="F129" s="24">
        <v>0</v>
      </c>
      <c r="G129" s="24">
        <f>(Dutch!H33)*1</f>
        <v>0</v>
      </c>
      <c r="H129" s="24">
        <v>0</v>
      </c>
      <c r="I129" s="24">
        <v>0</v>
      </c>
      <c r="J129" s="24">
        <v>0</v>
      </c>
      <c r="K129" s="24">
        <v>0</v>
      </c>
      <c r="L129" s="24">
        <f>Spanish!G130</f>
        <v>5437.0000000000009</v>
      </c>
      <c r="M129" s="24">
        <f>Spanish!L130</f>
        <v>3805.9</v>
      </c>
      <c r="N129" s="24">
        <f>'Port(consolidated)'!L128</f>
        <v>16959.553505535056</v>
      </c>
      <c r="O129" s="24">
        <f>'Port(consolidated)'!X128</f>
        <v>13692.099999999999</v>
      </c>
      <c r="P129" s="24">
        <f t="shared" si="1"/>
        <v>22396.553505535056</v>
      </c>
      <c r="Q129" s="24">
        <f t="shared" si="2"/>
        <v>17498</v>
      </c>
      <c r="R129" s="24"/>
      <c r="S129" s="24"/>
      <c r="T129" s="24"/>
    </row>
    <row r="130" spans="1:20">
      <c r="A130" s="7">
        <v>1626</v>
      </c>
      <c r="B130" s="24">
        <f>(British!AA70)*1</f>
        <v>0</v>
      </c>
      <c r="C130" s="24">
        <f>(British!BE70)*1</f>
        <v>0</v>
      </c>
      <c r="D130" s="24">
        <v>0</v>
      </c>
      <c r="E130" s="24">
        <v>0</v>
      </c>
      <c r="F130" s="24">
        <v>0</v>
      </c>
      <c r="G130" s="24">
        <f>(Dutch!H34)*1</f>
        <v>0</v>
      </c>
      <c r="H130" s="24">
        <v>0</v>
      </c>
      <c r="I130" s="24">
        <v>0</v>
      </c>
      <c r="J130" s="24">
        <v>0</v>
      </c>
      <c r="K130" s="24">
        <v>0</v>
      </c>
      <c r="L130" s="24">
        <f>Spanish!G131</f>
        <v>1797.0000000000002</v>
      </c>
      <c r="M130" s="24">
        <f>Spanish!L131</f>
        <v>1257.9000000000001</v>
      </c>
      <c r="N130" s="24">
        <f>'Port(consolidated)'!L129</f>
        <v>13319.553505535056</v>
      </c>
      <c r="O130" s="24">
        <f>'Port(consolidated)'!X129</f>
        <v>11144.099999999999</v>
      </c>
      <c r="P130" s="24">
        <f t="shared" si="1"/>
        <v>15116.553505535056</v>
      </c>
      <c r="Q130" s="24">
        <f t="shared" si="2"/>
        <v>12401.999999999998</v>
      </c>
      <c r="R130" s="24"/>
      <c r="S130" s="24"/>
      <c r="T130" s="24"/>
    </row>
    <row r="131" spans="1:20">
      <c r="A131" s="7">
        <v>1627</v>
      </c>
      <c r="B131" s="24">
        <f>(British!AA71)*1</f>
        <v>0</v>
      </c>
      <c r="C131" s="24">
        <f>(British!BE71)*1</f>
        <v>0</v>
      </c>
      <c r="D131" s="24">
        <v>0</v>
      </c>
      <c r="E131" s="24">
        <v>0</v>
      </c>
      <c r="F131" s="24">
        <v>0</v>
      </c>
      <c r="G131" s="24">
        <f>(Dutch!H35)*1</f>
        <v>0</v>
      </c>
      <c r="H131" s="24">
        <v>0</v>
      </c>
      <c r="I131" s="24">
        <v>0</v>
      </c>
      <c r="J131" s="24">
        <v>0</v>
      </c>
      <c r="K131" s="24">
        <v>0</v>
      </c>
      <c r="L131" s="24">
        <f>Spanish!G132</f>
        <v>1797.0000000000002</v>
      </c>
      <c r="M131" s="24">
        <f>Spanish!L132</f>
        <v>1257.9000000000001</v>
      </c>
      <c r="N131" s="24">
        <f>'Port(consolidated)'!L130</f>
        <v>13603.662764794315</v>
      </c>
      <c r="O131" s="24">
        <f>'Port(consolidated)'!X130</f>
        <v>11389.570399999999</v>
      </c>
      <c r="P131" s="24">
        <f t="shared" si="1"/>
        <v>15400.662764794315</v>
      </c>
      <c r="Q131" s="24">
        <f t="shared" si="2"/>
        <v>12647.470399999998</v>
      </c>
      <c r="R131" s="24"/>
      <c r="S131" s="24"/>
      <c r="T131" s="24"/>
    </row>
    <row r="132" spans="1:20">
      <c r="A132" s="7">
        <v>1628</v>
      </c>
      <c r="B132" s="24">
        <f>(British!AA72)*1</f>
        <v>140.69999999999999</v>
      </c>
      <c r="C132" s="24">
        <f>(British!BE72)*1</f>
        <v>100</v>
      </c>
      <c r="D132" s="24">
        <v>0</v>
      </c>
      <c r="E132" s="24">
        <v>0</v>
      </c>
      <c r="F132" s="24">
        <v>0</v>
      </c>
      <c r="G132" s="24">
        <f>(Dutch!H36)*1</f>
        <v>0</v>
      </c>
      <c r="H132" s="24">
        <v>0</v>
      </c>
      <c r="I132" s="24">
        <v>0</v>
      </c>
      <c r="J132" s="24">
        <v>0</v>
      </c>
      <c r="K132" s="24">
        <v>0</v>
      </c>
      <c r="L132" s="24">
        <f>Spanish!G133</f>
        <v>1797.0000000000002</v>
      </c>
      <c r="M132" s="24">
        <f>Spanish!L133</f>
        <v>1257.9000000000001</v>
      </c>
      <c r="N132" s="24">
        <f>'Port(consolidated)'!L131</f>
        <v>13319.553505535056</v>
      </c>
      <c r="O132" s="24">
        <f>'Port(consolidated)'!X131</f>
        <v>11144.099999999999</v>
      </c>
      <c r="P132" s="24">
        <f t="shared" si="1"/>
        <v>15257.253505535056</v>
      </c>
      <c r="Q132" s="24">
        <f t="shared" si="2"/>
        <v>12501.999999999998</v>
      </c>
      <c r="R132" s="24"/>
      <c r="S132" s="24"/>
      <c r="T132" s="24"/>
    </row>
    <row r="133" spans="1:20">
      <c r="A133" s="7">
        <v>1629</v>
      </c>
      <c r="B133" s="24">
        <f>(British!AA73)*1</f>
        <v>0</v>
      </c>
      <c r="C133" s="24">
        <f>(British!BE73)*1</f>
        <v>0</v>
      </c>
      <c r="D133" s="24">
        <v>0</v>
      </c>
      <c r="E133" s="24">
        <v>0</v>
      </c>
      <c r="F133" s="24">
        <v>0</v>
      </c>
      <c r="G133" s="24">
        <f>(Dutch!H37)*1</f>
        <v>0</v>
      </c>
      <c r="H133" s="24">
        <v>0</v>
      </c>
      <c r="I133" s="24">
        <v>0</v>
      </c>
      <c r="J133" s="24">
        <v>0</v>
      </c>
      <c r="K133" s="24">
        <v>0</v>
      </c>
      <c r="L133" s="24">
        <f>Spanish!G134</f>
        <v>1797.0000000000002</v>
      </c>
      <c r="M133" s="24">
        <f>Spanish!L134</f>
        <v>1257.9000000000001</v>
      </c>
      <c r="N133" s="24">
        <f>'Port(consolidated)'!L132</f>
        <v>13319.553505535056</v>
      </c>
      <c r="O133" s="24">
        <f>'Port(consolidated)'!X132</f>
        <v>11144.099999999999</v>
      </c>
      <c r="P133" s="24">
        <f t="shared" ref="P133:P196" si="3">(B133+D133+F133+H133+J133+L133+N133)*1</f>
        <v>15116.553505535056</v>
      </c>
      <c r="Q133" s="24">
        <f t="shared" ref="Q133:Q196" si="4">(C133+E133+G133+I133+K133+M133+O133)*1</f>
        <v>12401.999999999998</v>
      </c>
      <c r="R133" s="24"/>
      <c r="S133" s="24"/>
      <c r="T133" s="24"/>
    </row>
    <row r="134" spans="1:20">
      <c r="A134" s="7">
        <v>1630</v>
      </c>
      <c r="B134" s="24">
        <f>(British!AA74)*1</f>
        <v>0</v>
      </c>
      <c r="C134" s="24">
        <f>(British!BE74)*1</f>
        <v>0</v>
      </c>
      <c r="D134" s="24">
        <v>0</v>
      </c>
      <c r="E134" s="24">
        <v>0</v>
      </c>
      <c r="F134" s="24">
        <f>(Dutch!D38)*1</f>
        <v>325.96041909196742</v>
      </c>
      <c r="G134" s="24">
        <f>(Dutch!H38)*1</f>
        <v>280</v>
      </c>
      <c r="H134" s="24">
        <v>0</v>
      </c>
      <c r="I134" s="24">
        <v>0</v>
      </c>
      <c r="J134" s="24">
        <v>0</v>
      </c>
      <c r="K134" s="24">
        <v>0</v>
      </c>
      <c r="L134" s="24">
        <f>Spanish!G135</f>
        <v>1797.0000000000002</v>
      </c>
      <c r="M134" s="24">
        <f>Spanish!L135</f>
        <v>1257.9000000000001</v>
      </c>
      <c r="N134" s="24">
        <f>'Port(consolidated)'!L133</f>
        <v>8493.074074074073</v>
      </c>
      <c r="O134" s="24">
        <f>'Port(consolidated)'!X133</f>
        <v>6957.7</v>
      </c>
      <c r="P134" s="24">
        <f t="shared" si="3"/>
        <v>10616.03449316604</v>
      </c>
      <c r="Q134" s="24">
        <f t="shared" si="4"/>
        <v>8495.6</v>
      </c>
      <c r="R134" s="24"/>
      <c r="S134" s="24"/>
      <c r="T134" s="24"/>
    </row>
    <row r="135" spans="1:20">
      <c r="A135" s="7">
        <v>1631</v>
      </c>
      <c r="B135" s="24">
        <f>(British!AA75)*1</f>
        <v>0</v>
      </c>
      <c r="C135" s="24">
        <f>(British!BE75)*1</f>
        <v>0</v>
      </c>
      <c r="D135" s="24">
        <v>0</v>
      </c>
      <c r="E135" s="24">
        <v>0</v>
      </c>
      <c r="F135" s="24">
        <v>0</v>
      </c>
      <c r="G135" s="24">
        <f>(Dutch!H39)*1</f>
        <v>0</v>
      </c>
      <c r="H135" s="24">
        <v>0</v>
      </c>
      <c r="I135" s="24">
        <v>0</v>
      </c>
      <c r="J135" s="24">
        <v>0</v>
      </c>
      <c r="K135" s="24">
        <v>0</v>
      </c>
      <c r="L135" s="24">
        <f>Spanish!G136</f>
        <v>2779.1428571428573</v>
      </c>
      <c r="M135" s="24">
        <f>Spanish!L136</f>
        <v>1945.4</v>
      </c>
      <c r="N135" s="24">
        <f>'Port(consolidated)'!L134</f>
        <v>8951.1428571428569</v>
      </c>
      <c r="O135" s="24">
        <f>'Port(consolidated)'!X134</f>
        <v>7191.5999999999995</v>
      </c>
      <c r="P135" s="24">
        <f t="shared" si="3"/>
        <v>11730.285714285714</v>
      </c>
      <c r="Q135" s="24">
        <f t="shared" si="4"/>
        <v>9137</v>
      </c>
      <c r="R135" s="24"/>
      <c r="S135" s="24"/>
      <c r="T135" s="24"/>
    </row>
    <row r="136" spans="1:20">
      <c r="A136" s="7">
        <v>1632</v>
      </c>
      <c r="B136" s="24">
        <f>(British!AA76)*1</f>
        <v>0</v>
      </c>
      <c r="C136" s="24">
        <f>(British!BE76)*1</f>
        <v>0</v>
      </c>
      <c r="D136" s="24">
        <v>0</v>
      </c>
      <c r="E136" s="24">
        <v>0</v>
      </c>
      <c r="F136" s="24">
        <v>0</v>
      </c>
      <c r="G136" s="24">
        <f>(Dutch!H40)*1</f>
        <v>0</v>
      </c>
      <c r="H136" s="24">
        <v>0</v>
      </c>
      <c r="I136" s="24">
        <v>0</v>
      </c>
      <c r="J136" s="24">
        <v>0</v>
      </c>
      <c r="K136" s="24">
        <v>0</v>
      </c>
      <c r="L136" s="24">
        <f>Spanish!G137</f>
        <v>2779.1428571428573</v>
      </c>
      <c r="M136" s="24">
        <f>Spanish!L137</f>
        <v>1945.4</v>
      </c>
      <c r="N136" s="24">
        <f>'Port(consolidated)'!L135</f>
        <v>8951.1428571428569</v>
      </c>
      <c r="O136" s="24">
        <f>'Port(consolidated)'!X135</f>
        <v>7191.5999999999995</v>
      </c>
      <c r="P136" s="24">
        <f t="shared" si="3"/>
        <v>11730.285714285714</v>
      </c>
      <c r="Q136" s="24">
        <f t="shared" si="4"/>
        <v>9137</v>
      </c>
      <c r="R136" s="24"/>
      <c r="S136" s="24"/>
      <c r="T136" s="24"/>
    </row>
    <row r="137" spans="1:20">
      <c r="A137" s="7">
        <v>1633</v>
      </c>
      <c r="B137" s="24">
        <f>(British!AA77)*1</f>
        <v>381.2</v>
      </c>
      <c r="C137" s="24">
        <f>(British!BE77)*1</f>
        <v>331</v>
      </c>
      <c r="D137" s="24">
        <v>0</v>
      </c>
      <c r="E137" s="24">
        <v>0</v>
      </c>
      <c r="F137" s="24">
        <v>0</v>
      </c>
      <c r="G137" s="24">
        <f>(Dutch!H41)*1</f>
        <v>0</v>
      </c>
      <c r="H137" s="24">
        <v>0</v>
      </c>
      <c r="I137" s="24">
        <v>0</v>
      </c>
      <c r="J137" s="24">
        <v>0</v>
      </c>
      <c r="K137" s="24">
        <v>0</v>
      </c>
      <c r="L137" s="24">
        <f>Spanish!G138</f>
        <v>2779.1428571428573</v>
      </c>
      <c r="M137" s="24">
        <f>Spanish!L138</f>
        <v>1945.4</v>
      </c>
      <c r="N137" s="24">
        <f>'Port(consolidated)'!L136</f>
        <v>9298.3650793650795</v>
      </c>
      <c r="O137" s="24">
        <f>'Port(consolidated)'!X136</f>
        <v>7491.5999999999995</v>
      </c>
      <c r="P137" s="24">
        <f t="shared" si="3"/>
        <v>12458.707936507937</v>
      </c>
      <c r="Q137" s="24">
        <f t="shared" si="4"/>
        <v>9768</v>
      </c>
      <c r="R137" s="24"/>
      <c r="S137" s="24"/>
      <c r="T137" s="24"/>
    </row>
    <row r="138" spans="1:20">
      <c r="A138" s="7">
        <v>1634</v>
      </c>
      <c r="B138" s="24">
        <f>(British!AA78)*1</f>
        <v>0</v>
      </c>
      <c r="C138" s="24">
        <f>(British!BE78)*1</f>
        <v>0</v>
      </c>
      <c r="D138" s="24">
        <v>0</v>
      </c>
      <c r="E138" s="24">
        <v>0</v>
      </c>
      <c r="F138" s="24">
        <v>0</v>
      </c>
      <c r="G138" s="24">
        <f>(Dutch!H42)*1</f>
        <v>0</v>
      </c>
      <c r="H138" s="24">
        <v>0</v>
      </c>
      <c r="I138" s="24">
        <v>0</v>
      </c>
      <c r="J138" s="24">
        <v>0</v>
      </c>
      <c r="K138" s="24">
        <v>0</v>
      </c>
      <c r="L138" s="24">
        <f>Spanish!G139</f>
        <v>2779.1428571428573</v>
      </c>
      <c r="M138" s="24">
        <f>Spanish!L139</f>
        <v>1945.4</v>
      </c>
      <c r="N138" s="24">
        <f>'Port(consolidated)'!L137</f>
        <v>8951.1428571428569</v>
      </c>
      <c r="O138" s="24">
        <f>'Port(consolidated)'!X137</f>
        <v>7191.5999999999995</v>
      </c>
      <c r="P138" s="24">
        <f t="shared" si="3"/>
        <v>11730.285714285714</v>
      </c>
      <c r="Q138" s="24">
        <f t="shared" si="4"/>
        <v>9137</v>
      </c>
      <c r="R138" s="24"/>
      <c r="S138" s="24"/>
      <c r="T138" s="24"/>
    </row>
    <row r="139" spans="1:20">
      <c r="A139" s="7">
        <v>1635</v>
      </c>
      <c r="B139" s="24">
        <f>(British!AA79)*1</f>
        <v>0</v>
      </c>
      <c r="C139" s="24">
        <f>(British!BE79)*1</f>
        <v>0</v>
      </c>
      <c r="D139" s="24">
        <v>0</v>
      </c>
      <c r="E139" s="24">
        <v>0</v>
      </c>
      <c r="F139" s="24">
        <v>0</v>
      </c>
      <c r="G139" s="24">
        <f>(Dutch!H43)*1</f>
        <v>0</v>
      </c>
      <c r="H139" s="24">
        <v>0</v>
      </c>
      <c r="I139" s="24">
        <v>0</v>
      </c>
      <c r="J139" s="24">
        <v>0</v>
      </c>
      <c r="K139" s="24">
        <v>0</v>
      </c>
      <c r="L139" s="24">
        <f>Spanish!G140</f>
        <v>2779.1428571428573</v>
      </c>
      <c r="M139" s="24">
        <f>Spanish!L140</f>
        <v>1945.4</v>
      </c>
      <c r="N139" s="24">
        <f>'Port(consolidated)'!L138</f>
        <v>8951.1428571428569</v>
      </c>
      <c r="O139" s="24">
        <f>'Port(consolidated)'!X138</f>
        <v>7191.5999999999995</v>
      </c>
      <c r="P139" s="24">
        <f t="shared" si="3"/>
        <v>11730.285714285714</v>
      </c>
      <c r="Q139" s="24">
        <f t="shared" si="4"/>
        <v>9137</v>
      </c>
      <c r="R139" s="24"/>
      <c r="S139" s="24"/>
      <c r="T139" s="24"/>
    </row>
    <row r="140" spans="1:20">
      <c r="A140" s="7">
        <v>1636</v>
      </c>
      <c r="B140" s="24">
        <f>(British!AA80)*1</f>
        <v>0</v>
      </c>
      <c r="C140" s="24">
        <f>(British!BE80)*1</f>
        <v>0</v>
      </c>
      <c r="D140" s="24">
        <v>0</v>
      </c>
      <c r="E140" s="24">
        <v>0</v>
      </c>
      <c r="F140" s="24">
        <v>0</v>
      </c>
      <c r="G140" s="24">
        <f>(Dutch!H44)*1</f>
        <v>0</v>
      </c>
      <c r="H140" s="24">
        <v>0</v>
      </c>
      <c r="I140" s="24">
        <v>0</v>
      </c>
      <c r="J140" s="24">
        <v>0</v>
      </c>
      <c r="K140" s="24">
        <v>0</v>
      </c>
      <c r="L140" s="24">
        <f>Spanish!G141</f>
        <v>2238.5714285714289</v>
      </c>
      <c r="M140" s="24">
        <f>Spanish!L141</f>
        <v>1567</v>
      </c>
      <c r="N140" s="24">
        <f>'Port(consolidated)'!L139</f>
        <v>9402.5714285714275</v>
      </c>
      <c r="O140" s="24">
        <f>'Port(consolidated)'!X139</f>
        <v>7672.2</v>
      </c>
      <c r="P140" s="24">
        <f t="shared" si="3"/>
        <v>11641.142857142857</v>
      </c>
      <c r="Q140" s="24">
        <f t="shared" si="4"/>
        <v>9239.2000000000007</v>
      </c>
      <c r="R140" s="24"/>
      <c r="S140" s="24"/>
      <c r="T140" s="24"/>
    </row>
    <row r="141" spans="1:20">
      <c r="A141" s="7">
        <v>1637</v>
      </c>
      <c r="B141" s="24">
        <f>(British!AA81)*1</f>
        <v>0</v>
      </c>
      <c r="C141" s="24">
        <f>(British!BE81)*1</f>
        <v>0</v>
      </c>
      <c r="D141" s="24">
        <v>0</v>
      </c>
      <c r="E141" s="24">
        <v>0</v>
      </c>
      <c r="F141" s="24">
        <f>(Dutch!D45)*1</f>
        <v>1299</v>
      </c>
      <c r="G141" s="24">
        <f>(Dutch!H45)*1</f>
        <v>1229</v>
      </c>
      <c r="H141" s="24">
        <v>0</v>
      </c>
      <c r="I141" s="24">
        <v>0</v>
      </c>
      <c r="J141" s="24">
        <v>0</v>
      </c>
      <c r="K141" s="24">
        <v>0</v>
      </c>
      <c r="L141" s="24">
        <f>Spanish!G142</f>
        <v>2238.5714285714289</v>
      </c>
      <c r="M141" s="24">
        <f>Spanish!L142</f>
        <v>1567</v>
      </c>
      <c r="N141" s="24">
        <f>'Port(consolidated)'!L140</f>
        <v>8410.5714285714275</v>
      </c>
      <c r="O141" s="24">
        <f>'Port(consolidated)'!X140</f>
        <v>6813.2</v>
      </c>
      <c r="P141" s="24">
        <f t="shared" si="3"/>
        <v>11948.142857142857</v>
      </c>
      <c r="Q141" s="24">
        <f t="shared" si="4"/>
        <v>9609.2000000000007</v>
      </c>
      <c r="R141" s="24"/>
      <c r="S141" s="24"/>
      <c r="T141" s="24"/>
    </row>
    <row r="142" spans="1:20">
      <c r="A142" s="7">
        <v>1638</v>
      </c>
      <c r="B142" s="24">
        <f>(British!AA82)*1</f>
        <v>0</v>
      </c>
      <c r="C142" s="24">
        <f>(British!BE82)*1</f>
        <v>0</v>
      </c>
      <c r="D142" s="24">
        <v>0</v>
      </c>
      <c r="E142" s="24">
        <v>0</v>
      </c>
      <c r="F142" s="24">
        <f>(Dutch!D46)*1</f>
        <v>1723</v>
      </c>
      <c r="G142" s="24">
        <f>(Dutch!H46)*1</f>
        <v>1508</v>
      </c>
      <c r="H142" s="24">
        <v>0</v>
      </c>
      <c r="I142" s="24">
        <v>0</v>
      </c>
      <c r="J142" s="24">
        <v>0</v>
      </c>
      <c r="K142" s="24">
        <v>0</v>
      </c>
      <c r="L142" s="24">
        <f>Spanish!G143</f>
        <v>2238.5714285714289</v>
      </c>
      <c r="M142" s="24">
        <f>Spanish!L143</f>
        <v>1567</v>
      </c>
      <c r="N142" s="24">
        <f>'Port(consolidated)'!L141</f>
        <v>8410.5714285714275</v>
      </c>
      <c r="O142" s="24">
        <f>'Port(consolidated)'!X141</f>
        <v>6813.2</v>
      </c>
      <c r="P142" s="24">
        <f t="shared" si="3"/>
        <v>12372.142857142857</v>
      </c>
      <c r="Q142" s="24">
        <f t="shared" si="4"/>
        <v>9888.2000000000007</v>
      </c>
      <c r="R142" s="24"/>
      <c r="S142" s="24"/>
      <c r="T142" s="24"/>
    </row>
    <row r="143" spans="1:20">
      <c r="A143" s="7">
        <v>1639</v>
      </c>
      <c r="B143" s="24">
        <f>(British!AA83)*1</f>
        <v>0</v>
      </c>
      <c r="C143" s="24">
        <f>(British!BE83)*1</f>
        <v>0</v>
      </c>
      <c r="D143" s="24">
        <v>0</v>
      </c>
      <c r="E143" s="24">
        <v>0</v>
      </c>
      <c r="F143" s="24">
        <f>(Dutch!D47)*1</f>
        <v>1920</v>
      </c>
      <c r="G143" s="24">
        <f>(Dutch!H47)*1</f>
        <v>1590</v>
      </c>
      <c r="H143" s="24">
        <v>0</v>
      </c>
      <c r="I143" s="24">
        <v>0</v>
      </c>
      <c r="J143" s="24">
        <v>0</v>
      </c>
      <c r="K143" s="24">
        <v>0</v>
      </c>
      <c r="L143" s="24">
        <f>Spanish!G144</f>
        <v>2238.5714285714289</v>
      </c>
      <c r="M143" s="24">
        <f>Spanish!L144</f>
        <v>1567</v>
      </c>
      <c r="N143" s="24">
        <f>'Port(consolidated)'!L142</f>
        <v>8693.3714285714286</v>
      </c>
      <c r="O143" s="24">
        <f>'Port(consolidated)'!X142</f>
        <v>6890.2</v>
      </c>
      <c r="P143" s="24">
        <f t="shared" si="3"/>
        <v>12851.942857142858</v>
      </c>
      <c r="Q143" s="24">
        <f t="shared" si="4"/>
        <v>10047.200000000001</v>
      </c>
      <c r="R143" s="24"/>
      <c r="S143" s="24"/>
      <c r="T143" s="24"/>
    </row>
    <row r="144" spans="1:20">
      <c r="A144" s="7">
        <v>1640</v>
      </c>
      <c r="B144" s="24">
        <f>(British!AA84)*1</f>
        <v>0</v>
      </c>
      <c r="C144" s="24">
        <f>(British!BE84)*1</f>
        <v>0</v>
      </c>
      <c r="D144" s="24">
        <v>0</v>
      </c>
      <c r="E144" s="24">
        <v>0</v>
      </c>
      <c r="F144" s="24">
        <f>(Dutch!D48)*1</f>
        <v>1510</v>
      </c>
      <c r="G144" s="24">
        <f>(Dutch!H48)*1</f>
        <v>1289</v>
      </c>
      <c r="H144" s="24">
        <v>0</v>
      </c>
      <c r="I144" s="24">
        <v>0</v>
      </c>
      <c r="J144" s="24">
        <v>0</v>
      </c>
      <c r="K144" s="24">
        <v>0</v>
      </c>
      <c r="L144" s="24">
        <f>Spanish!G145</f>
        <v>2238.5714285714289</v>
      </c>
      <c r="M144" s="24">
        <f>Spanish!L145</f>
        <v>1567</v>
      </c>
      <c r="N144" s="24">
        <f>'Port(consolidated)'!L143</f>
        <v>8410.5714285714275</v>
      </c>
      <c r="O144" s="24">
        <f>'Port(consolidated)'!X143</f>
        <v>6813.2</v>
      </c>
      <c r="P144" s="24">
        <f t="shared" si="3"/>
        <v>12159.142857142857</v>
      </c>
      <c r="Q144" s="24">
        <f t="shared" si="4"/>
        <v>9669.2000000000007</v>
      </c>
      <c r="R144" s="24"/>
      <c r="S144" s="24"/>
      <c r="T144" s="24"/>
    </row>
    <row r="145" spans="1:20">
      <c r="A145" s="7">
        <v>1641</v>
      </c>
      <c r="B145" s="24">
        <f>(British!AA85)*1</f>
        <v>948.99489948994903</v>
      </c>
      <c r="C145" s="24">
        <f>(British!BE85)*1</f>
        <v>741.16501650165026</v>
      </c>
      <c r="D145" s="24">
        <f>(French!D8)*1</f>
        <v>0</v>
      </c>
      <c r="E145" s="24">
        <f>(French!H8)*1</f>
        <v>0</v>
      </c>
      <c r="F145" s="24">
        <f>(Dutch!D49)*1</f>
        <v>1935.1</v>
      </c>
      <c r="G145" s="24">
        <f>(Dutch!H49)*1</f>
        <v>1605.9918999999998</v>
      </c>
      <c r="H145" s="24">
        <v>0</v>
      </c>
      <c r="I145" s="24">
        <v>0</v>
      </c>
      <c r="J145" s="24">
        <f>('Danish +'!$G5)*1</f>
        <v>150</v>
      </c>
      <c r="K145" s="24">
        <f>('Danish +'!$N5)*1</f>
        <v>130</v>
      </c>
      <c r="L145" s="24">
        <f>Spanish!G146</f>
        <v>2238.5714285714289</v>
      </c>
      <c r="M145" s="24">
        <f>Spanish!L146</f>
        <v>1567</v>
      </c>
      <c r="N145" s="24">
        <f>'Port(consolidated)'!L144</f>
        <v>6238.5714285714284</v>
      </c>
      <c r="O145" s="24">
        <f>'Port(consolidated)'!X144</f>
        <v>4967</v>
      </c>
      <c r="P145" s="24">
        <f t="shared" si="3"/>
        <v>11511.237756632807</v>
      </c>
      <c r="Q145" s="24">
        <f t="shared" si="4"/>
        <v>9011.1569165016499</v>
      </c>
      <c r="R145" s="24"/>
      <c r="S145" s="24"/>
      <c r="T145" s="24"/>
    </row>
    <row r="146" spans="1:20">
      <c r="A146" s="7">
        <v>1642</v>
      </c>
      <c r="B146" s="24">
        <f>(British!AA86)*1</f>
        <v>1722.1722172217223</v>
      </c>
      <c r="C146" s="24">
        <f>(British!BE86)*1</f>
        <v>1419.1419141914191</v>
      </c>
      <c r="D146" s="24">
        <f>(French!D9)*1</f>
        <v>0</v>
      </c>
      <c r="E146" s="24">
        <f>(French!H9)*1</f>
        <v>0</v>
      </c>
      <c r="F146" s="24">
        <f>(Dutch!D50)*1</f>
        <v>3127.8</v>
      </c>
      <c r="G146" s="24">
        <f>(Dutch!H50)*1</f>
        <v>2400</v>
      </c>
      <c r="H146" s="24">
        <v>0</v>
      </c>
      <c r="I146" s="24">
        <v>0</v>
      </c>
      <c r="J146" s="24">
        <f>('Danish +'!$G6)*1</f>
        <v>0</v>
      </c>
      <c r="K146" s="24">
        <f>('Danish +'!$N6)*1</f>
        <v>0</v>
      </c>
      <c r="L146" s="24">
        <f>Spanish!G147</f>
        <v>888.8888888888888</v>
      </c>
      <c r="M146" s="24">
        <f>Spanish!L147</f>
        <v>666.66666666666663</v>
      </c>
      <c r="N146" s="24">
        <f>'Port(consolidated)'!L145</f>
        <v>4000</v>
      </c>
      <c r="O146" s="24">
        <f>'Port(consolidated)'!X145</f>
        <v>3400</v>
      </c>
      <c r="P146" s="24">
        <f t="shared" si="3"/>
        <v>9738.8611061106112</v>
      </c>
      <c r="Q146" s="24">
        <f t="shared" si="4"/>
        <v>7885.8085808580863</v>
      </c>
      <c r="R146" s="24"/>
      <c r="S146" s="24"/>
      <c r="T146" s="24"/>
    </row>
    <row r="147" spans="1:20">
      <c r="A147" s="7">
        <v>1643</v>
      </c>
      <c r="B147" s="24">
        <f>(British!AA87)*1</f>
        <v>0</v>
      </c>
      <c r="C147" s="24">
        <f>(British!BE87)*1</f>
        <v>0</v>
      </c>
      <c r="D147" s="24">
        <f>(French!D10)*1</f>
        <v>366.33333333333331</v>
      </c>
      <c r="E147" s="24">
        <f>(French!H10)*1</f>
        <v>293.44444444444446</v>
      </c>
      <c r="F147" s="24">
        <f>(Dutch!D51)*1</f>
        <v>6203</v>
      </c>
      <c r="G147" s="24">
        <f>(Dutch!H51)*1</f>
        <v>5009</v>
      </c>
      <c r="H147" s="24">
        <v>0</v>
      </c>
      <c r="I147" s="24">
        <v>0</v>
      </c>
      <c r="J147" s="24">
        <f>('Danish +'!$G7)*1</f>
        <v>0</v>
      </c>
      <c r="K147" s="24">
        <f>('Danish +'!$N7)*1</f>
        <v>0</v>
      </c>
      <c r="L147" s="24">
        <f>Spanish!G148</f>
        <v>888.8888888888888</v>
      </c>
      <c r="M147" s="24">
        <f>Spanish!L148</f>
        <v>666.66666666666663</v>
      </c>
      <c r="N147" s="24">
        <f>'Port(consolidated)'!L146</f>
        <v>4325</v>
      </c>
      <c r="O147" s="24">
        <f>'Port(consolidated)'!X146</f>
        <v>3659</v>
      </c>
      <c r="P147" s="24">
        <f t="shared" si="3"/>
        <v>11783.222222222223</v>
      </c>
      <c r="Q147" s="24">
        <f t="shared" si="4"/>
        <v>9628.1111111111113</v>
      </c>
      <c r="R147" s="24"/>
      <c r="S147" s="24"/>
      <c r="T147" s="24"/>
    </row>
    <row r="148" spans="1:20">
      <c r="A148" s="7">
        <v>1644</v>
      </c>
      <c r="B148" s="24">
        <f>(British!AA88)*1</f>
        <v>5530.0279091579578</v>
      </c>
      <c r="C148" s="24">
        <f>(British!BE88)*1</f>
        <v>4615.9801980198026</v>
      </c>
      <c r="D148" s="24">
        <f>(French!D11)*1</f>
        <v>564.8888888888888</v>
      </c>
      <c r="E148" s="24">
        <f>(French!H11)*1</f>
        <v>468.77777777777771</v>
      </c>
      <c r="F148" s="24">
        <f>(Dutch!D52)*1</f>
        <v>6416.1092592592577</v>
      </c>
      <c r="G148" s="24">
        <f>(Dutch!H52)*1</f>
        <v>5387.4704000000002</v>
      </c>
      <c r="H148" s="24">
        <v>0</v>
      </c>
      <c r="I148" s="24">
        <v>0</v>
      </c>
      <c r="J148" s="24">
        <f>('Danish +'!$G8)*1</f>
        <v>0</v>
      </c>
      <c r="K148" s="24">
        <f>('Danish +'!$N8)*1</f>
        <v>0</v>
      </c>
      <c r="L148" s="24">
        <f>Spanish!G149</f>
        <v>888.8888888888888</v>
      </c>
      <c r="M148" s="24">
        <f>Spanish!L149</f>
        <v>666.66666666666663</v>
      </c>
      <c r="N148" s="24">
        <f>'Port(consolidated)'!L147</f>
        <v>4178.7</v>
      </c>
      <c r="O148" s="24">
        <f>'Port(consolidated)'!X147</f>
        <v>3557.8</v>
      </c>
      <c r="P148" s="24">
        <f t="shared" si="3"/>
        <v>17578.614946194994</v>
      </c>
      <c r="Q148" s="24">
        <f t="shared" si="4"/>
        <v>14696.695042464245</v>
      </c>
      <c r="R148" s="24"/>
      <c r="S148" s="24"/>
      <c r="T148" s="24"/>
    </row>
    <row r="149" spans="1:20">
      <c r="A149" s="7">
        <v>1645</v>
      </c>
      <c r="B149" s="24">
        <f>(British!AA89)*1</f>
        <v>6115.2834654424669</v>
      </c>
      <c r="C149" s="24">
        <f>(British!BE89)*1</f>
        <v>4308.4608460846093</v>
      </c>
      <c r="D149" s="24">
        <f>(French!D12)*1</f>
        <v>0</v>
      </c>
      <c r="E149" s="24">
        <f>(French!H12)*1</f>
        <v>0</v>
      </c>
      <c r="F149" s="24">
        <f>(Dutch!D53)*1</f>
        <v>4551</v>
      </c>
      <c r="G149" s="24">
        <f>(Dutch!H53)*1</f>
        <v>3719</v>
      </c>
      <c r="H149" s="24">
        <f>(USA!D4)*1</f>
        <v>371.31919905771497</v>
      </c>
      <c r="I149" s="24">
        <f>(USA!H4)*1</f>
        <v>315.24999999999994</v>
      </c>
      <c r="J149" s="24">
        <f>('Danish +'!$G9)*1</f>
        <v>0</v>
      </c>
      <c r="K149" s="24">
        <f>('Danish +'!$N9)*1</f>
        <v>0</v>
      </c>
      <c r="L149" s="24">
        <f>Spanish!G150</f>
        <v>888.8888888888888</v>
      </c>
      <c r="M149" s="24">
        <f>Spanish!L150</f>
        <v>666.66666666666663</v>
      </c>
      <c r="N149" s="24">
        <f>'Port(consolidated)'!L148</f>
        <v>4581</v>
      </c>
      <c r="O149" s="24">
        <f>'Port(consolidated)'!X148</f>
        <v>3871</v>
      </c>
      <c r="P149" s="24">
        <f t="shared" si="3"/>
        <v>16507.491553389067</v>
      </c>
      <c r="Q149" s="24">
        <f t="shared" si="4"/>
        <v>12880.377512751274</v>
      </c>
      <c r="R149" s="24"/>
      <c r="S149" s="24"/>
      <c r="T149" s="24"/>
    </row>
    <row r="150" spans="1:20">
      <c r="A150" s="7">
        <v>1646</v>
      </c>
      <c r="B150" s="24">
        <f>(British!AA90)*1</f>
        <v>9480.367593365454</v>
      </c>
      <c r="C150" s="24">
        <f>(British!BE90)*1</f>
        <v>7545.454545454545</v>
      </c>
      <c r="D150" s="24">
        <f>(French!D13)*1</f>
        <v>628.44444444444446</v>
      </c>
      <c r="E150" s="24">
        <f>(French!H13)*1</f>
        <v>545.48977777777782</v>
      </c>
      <c r="F150" s="24">
        <f>(Dutch!D54)*1</f>
        <v>1131.4000000000001</v>
      </c>
      <c r="G150" s="24">
        <f>(Dutch!H54)*1</f>
        <v>765.94080000000008</v>
      </c>
      <c r="H150" s="24">
        <v>0</v>
      </c>
      <c r="I150" s="24">
        <v>0</v>
      </c>
      <c r="J150" s="24">
        <f>('Danish +'!$G10)*1</f>
        <v>260</v>
      </c>
      <c r="K150" s="24">
        <f>('Danish +'!$N10)*1</f>
        <v>212</v>
      </c>
      <c r="L150" s="24">
        <f>Spanish!G151</f>
        <v>888.8888888888888</v>
      </c>
      <c r="M150" s="24">
        <f>Spanish!L151</f>
        <v>666.66666666666663</v>
      </c>
      <c r="N150" s="24">
        <f>'Port(consolidated)'!L149</f>
        <v>4000</v>
      </c>
      <c r="O150" s="24">
        <f>'Port(consolidated)'!X149</f>
        <v>3400</v>
      </c>
      <c r="P150" s="24">
        <f t="shared" si="3"/>
        <v>16389.100926698789</v>
      </c>
      <c r="Q150" s="24">
        <f t="shared" si="4"/>
        <v>13135.551789898989</v>
      </c>
      <c r="R150" s="24"/>
      <c r="S150" s="24"/>
      <c r="T150" s="24"/>
    </row>
    <row r="151" spans="1:20">
      <c r="A151" s="7">
        <v>1647</v>
      </c>
      <c r="B151" s="24">
        <f>(British!AA91)*1</f>
        <v>5852.8558738226775</v>
      </c>
      <c r="C151" s="24">
        <f>(British!BE91)*1</f>
        <v>4498.0498049804983</v>
      </c>
      <c r="D151" s="24">
        <f>(French!D14)*1</f>
        <v>266.66666666666669</v>
      </c>
      <c r="E151" s="24">
        <f>(French!H14)*1</f>
        <v>172.22222222222223</v>
      </c>
      <c r="F151" s="24">
        <f>(Dutch!D55)*1</f>
        <v>7</v>
      </c>
      <c r="G151" s="24">
        <f>(Dutch!H55)*1</f>
        <v>6.0129999999999999</v>
      </c>
      <c r="H151" s="24">
        <v>0</v>
      </c>
      <c r="I151" s="24">
        <v>0</v>
      </c>
      <c r="J151" s="24">
        <f>('Danish +'!$G11)*1</f>
        <v>643.1</v>
      </c>
      <c r="K151" s="24">
        <f>('Danish +'!$N11)*1</f>
        <v>494</v>
      </c>
      <c r="L151" s="24">
        <f>Spanish!G152</f>
        <v>888.8888888888888</v>
      </c>
      <c r="M151" s="24">
        <f>Spanish!L152</f>
        <v>666.66666666666663</v>
      </c>
      <c r="N151" s="24">
        <f>'Port(consolidated)'!L150</f>
        <v>4616.8999999999996</v>
      </c>
      <c r="O151" s="24">
        <f>'Port(consolidated)'!X150</f>
        <v>3919.4</v>
      </c>
      <c r="P151" s="24">
        <f t="shared" si="3"/>
        <v>12275.411429378233</v>
      </c>
      <c r="Q151" s="24">
        <f t="shared" si="4"/>
        <v>9756.3516938693883</v>
      </c>
      <c r="R151" s="24"/>
      <c r="S151" s="24"/>
      <c r="T151" s="24"/>
    </row>
    <row r="152" spans="1:20">
      <c r="A152" s="7">
        <v>1648</v>
      </c>
      <c r="B152" s="24">
        <f>(British!AA92)*1</f>
        <v>2102.9102910291031</v>
      </c>
      <c r="C152" s="24">
        <f>(British!BE92)*1</f>
        <v>1599.833783378338</v>
      </c>
      <c r="D152" s="24">
        <f>(French!D15)*1</f>
        <v>0</v>
      </c>
      <c r="E152" s="24">
        <f>(French!H15)*1</f>
        <v>0</v>
      </c>
      <c r="F152" s="24">
        <f>(Dutch!D56)*1</f>
        <v>0</v>
      </c>
      <c r="G152" s="24">
        <f>(Dutch!H56)*1</f>
        <v>0</v>
      </c>
      <c r="H152" s="24">
        <v>0</v>
      </c>
      <c r="I152" s="24">
        <v>0</v>
      </c>
      <c r="J152" s="24">
        <f>('Danish +'!$G12)*1</f>
        <v>0</v>
      </c>
      <c r="K152" s="24">
        <f>('Danish +'!$N12)*1</f>
        <v>0</v>
      </c>
      <c r="L152" s="24">
        <f>Spanish!G153</f>
        <v>888.8888888888888</v>
      </c>
      <c r="M152" s="24">
        <f>Spanish!L153</f>
        <v>666.66666666666663</v>
      </c>
      <c r="N152" s="24">
        <f>'Port(consolidated)'!L151</f>
        <v>4000</v>
      </c>
      <c r="O152" s="24">
        <f>'Port(consolidated)'!X151</f>
        <v>3400</v>
      </c>
      <c r="P152" s="24">
        <f t="shared" si="3"/>
        <v>6991.7991799179918</v>
      </c>
      <c r="Q152" s="24">
        <f t="shared" si="4"/>
        <v>5666.500450045005</v>
      </c>
      <c r="R152" s="24"/>
      <c r="S152" s="24"/>
      <c r="T152" s="24"/>
    </row>
    <row r="153" spans="1:20">
      <c r="A153" s="7">
        <v>1649</v>
      </c>
      <c r="B153" s="24">
        <f>(British!AA93)*1</f>
        <v>1420.9131001040803</v>
      </c>
      <c r="C153" s="24">
        <f>(British!BE93)*1</f>
        <v>1156.6156615661566</v>
      </c>
      <c r="D153" s="24">
        <f>(French!D16)*1</f>
        <v>0</v>
      </c>
      <c r="E153" s="24">
        <f>(French!H16)*1</f>
        <v>0</v>
      </c>
      <c r="F153" s="24">
        <f>(Dutch!D57)*1</f>
        <v>1038.062656641604</v>
      </c>
      <c r="G153" s="24">
        <f>(Dutch!H57)*1</f>
        <v>868.6</v>
      </c>
      <c r="H153" s="24">
        <v>0</v>
      </c>
      <c r="I153" s="24">
        <v>0</v>
      </c>
      <c r="J153" s="24">
        <f>('Danish +'!$G13)*1</f>
        <v>0</v>
      </c>
      <c r="K153" s="24">
        <f>('Danish +'!$N13)*1</f>
        <v>0</v>
      </c>
      <c r="L153" s="24">
        <f>Spanish!G154</f>
        <v>888.8888888888888</v>
      </c>
      <c r="M153" s="24">
        <f>Spanish!L154</f>
        <v>666.66666666666663</v>
      </c>
      <c r="N153" s="24">
        <f>'Port(consolidated)'!L152</f>
        <v>7360.9398496240601</v>
      </c>
      <c r="O153" s="24">
        <f>'Port(consolidated)'!X152</f>
        <v>6235.2</v>
      </c>
      <c r="P153" s="24">
        <f t="shared" si="3"/>
        <v>10708.804495258633</v>
      </c>
      <c r="Q153" s="24">
        <f t="shared" si="4"/>
        <v>8927.0823282328238</v>
      </c>
      <c r="R153" s="24"/>
      <c r="S153" s="24"/>
      <c r="T153" s="24"/>
    </row>
    <row r="154" spans="1:20">
      <c r="A154" s="7">
        <v>1650</v>
      </c>
      <c r="B154" s="24">
        <f>(British!AA94)*1</f>
        <v>0</v>
      </c>
      <c r="C154" s="24">
        <f>(British!BE94)*1</f>
        <v>0</v>
      </c>
      <c r="D154" s="24">
        <f>(French!D17)*1</f>
        <v>0</v>
      </c>
      <c r="E154" s="24">
        <f>(French!H17)*1</f>
        <v>0</v>
      </c>
      <c r="F154" s="24">
        <f>(Dutch!D58)*1</f>
        <v>542.24806201550382</v>
      </c>
      <c r="G154" s="24">
        <f>(Dutch!H58)*1</f>
        <v>448</v>
      </c>
      <c r="H154" s="24">
        <f>(USA!D5)*1</f>
        <v>453.10668229777252</v>
      </c>
      <c r="I154" s="24">
        <f>(USA!H5)*1</f>
        <v>386.49999999999994</v>
      </c>
      <c r="J154" s="24">
        <f>('Danish +'!$G14)*1</f>
        <v>0</v>
      </c>
      <c r="K154" s="24">
        <f>('Danish +'!$N14)*1</f>
        <v>0</v>
      </c>
      <c r="L154" s="24">
        <f>Spanish!G155</f>
        <v>888.8888888888888</v>
      </c>
      <c r="M154" s="24">
        <f>Spanish!L155</f>
        <v>666.66666666666663</v>
      </c>
      <c r="N154" s="24">
        <f>'Port(consolidated)'!L153</f>
        <v>8285.8067436381207</v>
      </c>
      <c r="O154" s="24">
        <f>'Port(consolidated)'!X153</f>
        <v>6993.0732857142857</v>
      </c>
      <c r="P154" s="24">
        <f t="shared" si="3"/>
        <v>10170.050376840285</v>
      </c>
      <c r="Q154" s="24">
        <f t="shared" si="4"/>
        <v>8494.2399523809527</v>
      </c>
      <c r="R154" s="24"/>
      <c r="S154" s="24"/>
      <c r="T154" s="24"/>
    </row>
    <row r="155" spans="1:20">
      <c r="A155" s="7">
        <v>1651</v>
      </c>
      <c r="B155" s="24">
        <f>(British!AA95)*1</f>
        <v>1045.6876076300209</v>
      </c>
      <c r="C155" s="24">
        <f>(British!BE95)*1</f>
        <v>378.33783378337836</v>
      </c>
      <c r="D155" s="24">
        <f>(French!D18)*1</f>
        <v>0</v>
      </c>
      <c r="E155" s="24">
        <f>(French!H18)*1</f>
        <v>0</v>
      </c>
      <c r="F155" s="24">
        <f>(Dutch!D59)*1</f>
        <v>0</v>
      </c>
      <c r="G155" s="24">
        <f>(Dutch!H59)*1</f>
        <v>0</v>
      </c>
      <c r="H155" s="24">
        <v>0</v>
      </c>
      <c r="I155" s="24">
        <v>0</v>
      </c>
      <c r="J155" s="24">
        <f>('Danish +'!$G15)*1</f>
        <v>0</v>
      </c>
      <c r="K155" s="24">
        <f>('Danish +'!$N15)*1</f>
        <v>0</v>
      </c>
      <c r="L155" s="24">
        <f>Spanish!G156</f>
        <v>1350</v>
      </c>
      <c r="M155" s="24">
        <f>Spanish!L156</f>
        <v>1012.5</v>
      </c>
      <c r="N155" s="24">
        <f>'Port(consolidated)'!L154</f>
        <v>10107.66857142857</v>
      </c>
      <c r="O155" s="24">
        <f>'Port(consolidated)'!X154</f>
        <v>8354.1732857142852</v>
      </c>
      <c r="P155" s="24">
        <f t="shared" si="3"/>
        <v>12503.356179058592</v>
      </c>
      <c r="Q155" s="24">
        <f t="shared" si="4"/>
        <v>9745.0111194976635</v>
      </c>
      <c r="R155" s="24"/>
      <c r="S155" s="24"/>
      <c r="T155" s="24"/>
    </row>
    <row r="156" spans="1:20">
      <c r="A156" s="7">
        <v>1652</v>
      </c>
      <c r="B156" s="24">
        <f>(British!AA96)*1</f>
        <v>1157.2157215721572</v>
      </c>
      <c r="C156" s="24">
        <f>(British!BE96)*1</f>
        <v>848.48484848484861</v>
      </c>
      <c r="D156" s="24">
        <f>(French!D19)*1</f>
        <v>0</v>
      </c>
      <c r="E156" s="24">
        <f>(French!H19)*1</f>
        <v>0</v>
      </c>
      <c r="F156" s="24">
        <f>(Dutch!D60)*1</f>
        <v>1918.7921821725274</v>
      </c>
      <c r="G156" s="24">
        <f>(Dutch!H60)*1</f>
        <v>1483.6666666666665</v>
      </c>
      <c r="H156" s="24">
        <v>0</v>
      </c>
      <c r="I156" s="24">
        <v>0</v>
      </c>
      <c r="J156" s="24">
        <f>('Danish +'!$G16)*1</f>
        <v>0</v>
      </c>
      <c r="K156" s="24">
        <f>('Danish +'!$N16)*1</f>
        <v>0</v>
      </c>
      <c r="L156" s="24">
        <f>Spanish!G157</f>
        <v>888.8888888888888</v>
      </c>
      <c r="M156" s="24">
        <f>Spanish!L157</f>
        <v>666.66666666666663</v>
      </c>
      <c r="N156" s="24">
        <f>'Port(consolidated)'!L155</f>
        <v>7631.0312280701746</v>
      </c>
      <c r="O156" s="24">
        <f>'Port(consolidated)'!X155</f>
        <v>6469.0732857142857</v>
      </c>
      <c r="P156" s="24">
        <f t="shared" si="3"/>
        <v>11595.928020703748</v>
      </c>
      <c r="Q156" s="24">
        <f t="shared" si="4"/>
        <v>9467.8914675324668</v>
      </c>
      <c r="R156" s="24"/>
      <c r="S156" s="24"/>
      <c r="T156" s="24"/>
    </row>
    <row r="157" spans="1:20">
      <c r="A157" s="7">
        <v>1653</v>
      </c>
      <c r="B157" s="24">
        <f>(British!AA97)*1</f>
        <v>0</v>
      </c>
      <c r="C157" s="24">
        <f>(British!BE97)*1</f>
        <v>0</v>
      </c>
      <c r="D157" s="24">
        <f>(French!D20)*1</f>
        <v>0</v>
      </c>
      <c r="E157" s="24">
        <f>(French!H20)*1</f>
        <v>0</v>
      </c>
      <c r="F157" s="24">
        <f>(Dutch!D61)*1</f>
        <v>1777.1428571428576</v>
      </c>
      <c r="G157" s="24">
        <f>(Dutch!H61)*1</f>
        <v>1322.4</v>
      </c>
      <c r="H157" s="24">
        <v>0</v>
      </c>
      <c r="I157" s="24">
        <v>0</v>
      </c>
      <c r="J157" s="24">
        <f>('Danish +'!$G17)*1</f>
        <v>0</v>
      </c>
      <c r="K157" s="24">
        <f>('Danish +'!$N17)*1</f>
        <v>0</v>
      </c>
      <c r="L157" s="24">
        <f>Spanish!G158</f>
        <v>888.8888888888888</v>
      </c>
      <c r="M157" s="24">
        <f>Spanish!L158</f>
        <v>666.66666666666663</v>
      </c>
      <c r="N157" s="24">
        <f>'Port(consolidated)'!L156</f>
        <v>7955.9685714285715</v>
      </c>
      <c r="O157" s="24">
        <f>'Port(consolidated)'!X156</f>
        <v>6729.0732857142857</v>
      </c>
      <c r="P157" s="24">
        <f t="shared" si="3"/>
        <v>10622.000317460319</v>
      </c>
      <c r="Q157" s="24">
        <f t="shared" si="4"/>
        <v>8718.1399523809523</v>
      </c>
      <c r="R157" s="24"/>
      <c r="S157" s="24"/>
      <c r="T157" s="24"/>
    </row>
    <row r="158" spans="1:20">
      <c r="A158" s="7">
        <v>1654</v>
      </c>
      <c r="B158" s="24">
        <f>(British!AA98)*1</f>
        <v>3042.5491987400987</v>
      </c>
      <c r="C158" s="24">
        <f>(British!BE98)*1</f>
        <v>2437.143714371437</v>
      </c>
      <c r="D158" s="24">
        <f>(French!D21)*1</f>
        <v>0</v>
      </c>
      <c r="E158" s="24">
        <f>(French!H21)*1</f>
        <v>0</v>
      </c>
      <c r="F158" s="24">
        <f>(Dutch!D62)*1</f>
        <v>1448.1149334952786</v>
      </c>
      <c r="G158" s="24">
        <f>(Dutch!H62)*1</f>
        <v>931.44577777777772</v>
      </c>
      <c r="H158" s="24">
        <v>0</v>
      </c>
      <c r="I158" s="24">
        <v>0</v>
      </c>
      <c r="J158" s="24">
        <f>('Danish +'!$G18)*1</f>
        <v>0</v>
      </c>
      <c r="K158" s="24">
        <f>('Danish +'!$N18)*1</f>
        <v>0</v>
      </c>
      <c r="L158" s="24">
        <f>Spanish!G159</f>
        <v>1300.2506265664158</v>
      </c>
      <c r="M158" s="24">
        <f>Spanish!L159</f>
        <v>975.1879699248118</v>
      </c>
      <c r="N158" s="24">
        <f>'Port(consolidated)'!L157</f>
        <v>7956.0938847117795</v>
      </c>
      <c r="O158" s="24">
        <f>'Port(consolidated)'!X157</f>
        <v>6729.0732857142857</v>
      </c>
      <c r="P158" s="24">
        <f t="shared" si="3"/>
        <v>13747.008643513573</v>
      </c>
      <c r="Q158" s="24">
        <f t="shared" si="4"/>
        <v>11072.850747788312</v>
      </c>
      <c r="R158" s="24"/>
      <c r="S158" s="24"/>
      <c r="T158" s="24"/>
    </row>
    <row r="159" spans="1:20">
      <c r="A159" s="7">
        <v>1655</v>
      </c>
      <c r="B159" s="24">
        <f>(British!AA99)*1</f>
        <v>989.19891989198925</v>
      </c>
      <c r="C159" s="24">
        <f>(British!BE99)*1</f>
        <v>792.34833483348336</v>
      </c>
      <c r="D159" s="24">
        <f>(French!D22)*1</f>
        <v>355.32255715741951</v>
      </c>
      <c r="E159" s="24">
        <f>(French!H22)*1</f>
        <v>271.11111111111109</v>
      </c>
      <c r="F159" s="24">
        <f>(Dutch!D63)*1</f>
        <v>1511.7124568570064</v>
      </c>
      <c r="G159" s="24">
        <f>(Dutch!H63)*1</f>
        <v>1316.1111111111111</v>
      </c>
      <c r="H159" s="24">
        <v>0</v>
      </c>
      <c r="I159" s="24">
        <v>0</v>
      </c>
      <c r="J159" s="24">
        <f>('Danish +'!$G19)*1</f>
        <v>0</v>
      </c>
      <c r="K159" s="24">
        <f>('Danish +'!$N19)*1</f>
        <v>0</v>
      </c>
      <c r="L159" s="24">
        <f>Spanish!G160</f>
        <v>888.8888888888888</v>
      </c>
      <c r="M159" s="24">
        <f>Spanish!L160</f>
        <v>666.66666666666663</v>
      </c>
      <c r="N159" s="24">
        <f>'Port(consolidated)'!L158</f>
        <v>9479.687869674186</v>
      </c>
      <c r="O159" s="24">
        <f>'Port(consolidated)'!X158</f>
        <v>8148.7012857142854</v>
      </c>
      <c r="P159" s="24">
        <f t="shared" si="3"/>
        <v>13224.810692469489</v>
      </c>
      <c r="Q159" s="24">
        <f t="shared" si="4"/>
        <v>11194.938509436657</v>
      </c>
      <c r="R159" s="24"/>
      <c r="S159" s="24"/>
      <c r="T159" s="24"/>
    </row>
    <row r="160" spans="1:20">
      <c r="A160" s="7">
        <v>1656</v>
      </c>
      <c r="B160" s="24">
        <f>(British!AA100)*1</f>
        <v>6158.9481315345438</v>
      </c>
      <c r="C160" s="24">
        <f>(British!BE100)*1</f>
        <v>4118.211821182118</v>
      </c>
      <c r="D160" s="24">
        <f>(French!D23)*1</f>
        <v>0</v>
      </c>
      <c r="E160" s="24">
        <f>(French!H23)*1</f>
        <v>0</v>
      </c>
      <c r="F160" s="24">
        <f>(Dutch!D64)*1</f>
        <v>1300.069618490671</v>
      </c>
      <c r="G160" s="24">
        <f>(Dutch!H64)*1</f>
        <v>1271.0211111111112</v>
      </c>
      <c r="H160" s="24">
        <v>0</v>
      </c>
      <c r="I160" s="24">
        <v>0</v>
      </c>
      <c r="J160" s="24">
        <f>('Danish +'!$G20)*1</f>
        <v>0</v>
      </c>
      <c r="K160" s="24">
        <f>('Danish +'!$N20)*1</f>
        <v>0</v>
      </c>
      <c r="L160" s="24">
        <f>Spanish!G161</f>
        <v>1516.1506265664159</v>
      </c>
      <c r="M160" s="24">
        <f>Spanish!L161</f>
        <v>1137.112969924812</v>
      </c>
      <c r="N160" s="24">
        <f>'Port(consolidated)'!L159</f>
        <v>10721.09388471178</v>
      </c>
      <c r="O160" s="24">
        <f>'Port(consolidated)'!X159</f>
        <v>9139.3432857142852</v>
      </c>
      <c r="P160" s="24">
        <f t="shared" si="3"/>
        <v>19696.262261303411</v>
      </c>
      <c r="Q160" s="24">
        <f t="shared" si="4"/>
        <v>15665.689187932327</v>
      </c>
      <c r="R160" s="24"/>
      <c r="S160" s="24"/>
      <c r="T160" s="24"/>
    </row>
    <row r="161" spans="1:20">
      <c r="A161" s="7">
        <v>1657</v>
      </c>
      <c r="B161" s="24">
        <f>(British!AA101)*1</f>
        <v>3211.2211221122111</v>
      </c>
      <c r="C161" s="24">
        <f>(British!BE101)*1</f>
        <v>2491.6411641164118</v>
      </c>
      <c r="D161" s="24">
        <f>(French!D24)*1</f>
        <v>0</v>
      </c>
      <c r="E161" s="24">
        <f>(French!H24)*1</f>
        <v>0</v>
      </c>
      <c r="F161" s="24">
        <f>(Dutch!D65)*1</f>
        <v>3027.606996987342</v>
      </c>
      <c r="G161" s="24">
        <f>(Dutch!H65)*1</f>
        <v>2100.9626666666663</v>
      </c>
      <c r="H161" s="24">
        <v>0</v>
      </c>
      <c r="I161" s="24">
        <v>0</v>
      </c>
      <c r="J161" s="24">
        <f>('Danish +'!$G21)*1</f>
        <v>325.06265664160395</v>
      </c>
      <c r="K161" s="24">
        <f>('Danish +'!$N21)*1</f>
        <v>259</v>
      </c>
      <c r="L161" s="24">
        <f>Spanish!G162</f>
        <v>888.8888888888888</v>
      </c>
      <c r="M161" s="24">
        <f>Spanish!L162</f>
        <v>666.66666666666663</v>
      </c>
      <c r="N161" s="24">
        <f>'Port(consolidated)'!L160</f>
        <v>9985.9685714285715</v>
      </c>
      <c r="O161" s="24">
        <f>'Port(consolidated)'!X160</f>
        <v>8269.4732857142862</v>
      </c>
      <c r="P161" s="24">
        <f t="shared" si="3"/>
        <v>17438.748236058618</v>
      </c>
      <c r="Q161" s="24">
        <f t="shared" si="4"/>
        <v>13787.743783164031</v>
      </c>
      <c r="R161" s="24"/>
      <c r="S161" s="24"/>
      <c r="T161" s="24"/>
    </row>
    <row r="162" spans="1:20">
      <c r="A162" s="7">
        <v>1658</v>
      </c>
      <c r="B162" s="24">
        <f>(British!AA102)*1</f>
        <v>9139.2510633095644</v>
      </c>
      <c r="C162" s="24">
        <f>(British!BE102)*1</f>
        <v>7544.6093609360942</v>
      </c>
      <c r="D162" s="24">
        <f>(French!D25)*1</f>
        <v>0</v>
      </c>
      <c r="E162" s="24">
        <f>(French!H25)*1</f>
        <v>0</v>
      </c>
      <c r="F162" s="24">
        <f>(Dutch!D66)*1</f>
        <v>3770.6017059820501</v>
      </c>
      <c r="G162" s="24">
        <f>(Dutch!H66)*1</f>
        <v>3009.8902222222223</v>
      </c>
      <c r="H162" s="24">
        <v>0</v>
      </c>
      <c r="I162" s="24">
        <v>0</v>
      </c>
      <c r="J162" s="24">
        <f>('Danish +'!$G22)*1</f>
        <v>0</v>
      </c>
      <c r="K162" s="24">
        <f>('Danish +'!$N22)*1</f>
        <v>0</v>
      </c>
      <c r="L162" s="24">
        <f>Spanish!G163</f>
        <v>888.8888888888888</v>
      </c>
      <c r="M162" s="24">
        <f>Spanish!L163</f>
        <v>666.66666666666663</v>
      </c>
      <c r="N162" s="24">
        <f>'Port(consolidated)'!L161</f>
        <v>9925.5174436090219</v>
      </c>
      <c r="O162" s="24">
        <f>'Port(consolidated)'!X161</f>
        <v>8504.0732857142866</v>
      </c>
      <c r="P162" s="24">
        <f t="shared" si="3"/>
        <v>23724.259101789525</v>
      </c>
      <c r="Q162" s="24">
        <f t="shared" si="4"/>
        <v>19725.239535539269</v>
      </c>
      <c r="R162" s="24"/>
      <c r="S162" s="24"/>
      <c r="T162" s="24"/>
    </row>
    <row r="163" spans="1:20">
      <c r="A163" s="7">
        <v>1659</v>
      </c>
      <c r="B163" s="24">
        <f>(British!AA103)*1</f>
        <v>989.19891989198925</v>
      </c>
      <c r="C163" s="24">
        <f>(British!BE103)*1</f>
        <v>792.34833483348336</v>
      </c>
      <c r="D163" s="24">
        <f>(French!D26)*1</f>
        <v>351.22222222222223</v>
      </c>
      <c r="E163" s="24">
        <f>(French!H26)*1</f>
        <v>268</v>
      </c>
      <c r="F163" s="24">
        <f>(Dutch!D67)*1</f>
        <v>7010.6606296519831</v>
      </c>
      <c r="G163" s="24">
        <f>(Dutch!H67)*1</f>
        <v>5427.4484444444452</v>
      </c>
      <c r="H163" s="24">
        <v>0</v>
      </c>
      <c r="I163" s="24">
        <v>0</v>
      </c>
      <c r="J163" s="24">
        <f>('Danish +'!$G23)*1</f>
        <v>0</v>
      </c>
      <c r="K163" s="24">
        <f>('Danish +'!$N23)*1</f>
        <v>0</v>
      </c>
      <c r="L163" s="24">
        <f>Spanish!G164</f>
        <v>888.8888888888888</v>
      </c>
      <c r="M163" s="24">
        <f>Spanish!L164</f>
        <v>666.66666666666663</v>
      </c>
      <c r="N163" s="24">
        <f>'Port(consolidated)'!L162</f>
        <v>9688.17558897243</v>
      </c>
      <c r="O163" s="24">
        <f>'Port(consolidated)'!X162</f>
        <v>8315.0744857142854</v>
      </c>
      <c r="P163" s="24">
        <f t="shared" si="3"/>
        <v>18928.146249627513</v>
      </c>
      <c r="Q163" s="24">
        <f t="shared" si="4"/>
        <v>15469.537931658881</v>
      </c>
      <c r="R163" s="24"/>
      <c r="S163" s="24"/>
      <c r="T163" s="24"/>
    </row>
    <row r="164" spans="1:20">
      <c r="A164" s="7">
        <v>1660</v>
      </c>
      <c r="B164" s="24">
        <f>(British!AA104)*1</f>
        <v>989.19891989198925</v>
      </c>
      <c r="C164" s="24">
        <f>(British!BE104)*1</f>
        <v>792.37923792379252</v>
      </c>
      <c r="D164" s="24">
        <f>(French!D27)*1</f>
        <v>0</v>
      </c>
      <c r="E164" s="24">
        <f>(French!H27)*1</f>
        <v>0</v>
      </c>
      <c r="F164" s="24">
        <f>(Dutch!D68)*1</f>
        <v>4215.6419861022059</v>
      </c>
      <c r="G164" s="24">
        <f>(Dutch!H68)*1</f>
        <v>3492.1515555555552</v>
      </c>
      <c r="H164" s="24">
        <v>0</v>
      </c>
      <c r="I164" s="24">
        <v>0</v>
      </c>
      <c r="J164" s="24">
        <f>('Danish +'!$G24)*1</f>
        <v>327.88018433179724</v>
      </c>
      <c r="K164" s="24">
        <f>('Danish +'!$N24)*1</f>
        <v>285</v>
      </c>
      <c r="L164" s="24">
        <f>Spanish!G165</f>
        <v>888.8888888888888</v>
      </c>
      <c r="M164" s="24">
        <f>Spanish!L165</f>
        <v>666.66666666666663</v>
      </c>
      <c r="N164" s="24">
        <f>'Port(consolidated)'!L163</f>
        <v>9305.9685714285715</v>
      </c>
      <c r="O164" s="24">
        <f>'Port(consolidated)'!X163</f>
        <v>8010.0732857142857</v>
      </c>
      <c r="P164" s="24">
        <f t="shared" si="3"/>
        <v>15727.578550643451</v>
      </c>
      <c r="Q164" s="24">
        <f t="shared" si="4"/>
        <v>13246.2707458603</v>
      </c>
      <c r="R164" s="24"/>
      <c r="S164" s="24"/>
      <c r="T164" s="24"/>
    </row>
    <row r="165" spans="1:20">
      <c r="A165" s="7">
        <v>1661</v>
      </c>
      <c r="B165" s="24">
        <f>(British!AA105)*1</f>
        <v>5420.1511750824047</v>
      </c>
      <c r="C165" s="24">
        <f>(British!BE105)*1</f>
        <v>3964.9705970597065</v>
      </c>
      <c r="D165" s="24">
        <f>(French!D28)*1</f>
        <v>0</v>
      </c>
      <c r="E165" s="24">
        <f>(French!H28)*1</f>
        <v>0</v>
      </c>
      <c r="F165" s="24">
        <f>(Dutch!D69)*1</f>
        <v>4106.3022884773263</v>
      </c>
      <c r="G165" s="24">
        <f>(Dutch!H69)*1</f>
        <v>3297.5595555555551</v>
      </c>
      <c r="H165" s="24">
        <v>0</v>
      </c>
      <c r="I165" s="24">
        <v>0</v>
      </c>
      <c r="J165" s="24">
        <f>('Danish +'!$G25)*1</f>
        <v>0</v>
      </c>
      <c r="K165" s="24">
        <f>('Danish +'!$N25)*1</f>
        <v>0</v>
      </c>
      <c r="L165" s="24">
        <f>Spanish!G166</f>
        <v>888.8888888888888</v>
      </c>
      <c r="M165" s="24">
        <f>Spanish!L166</f>
        <v>666.66666666666663</v>
      </c>
      <c r="N165" s="24">
        <f>'Port(consolidated)'!L164</f>
        <v>9431.2818546365907</v>
      </c>
      <c r="O165" s="24">
        <f>'Port(consolidated)'!X164</f>
        <v>8110.0732857142857</v>
      </c>
      <c r="P165" s="24">
        <f t="shared" si="3"/>
        <v>19846.624207085209</v>
      </c>
      <c r="Q165" s="24">
        <f t="shared" si="4"/>
        <v>16039.270104996214</v>
      </c>
      <c r="R165" s="24"/>
      <c r="S165" s="24"/>
      <c r="T165" s="24"/>
    </row>
    <row r="166" spans="1:20">
      <c r="A166" s="7">
        <v>1662</v>
      </c>
      <c r="B166" s="24">
        <f>(British!AA106)*1</f>
        <v>4864.2115326896646</v>
      </c>
      <c r="C166" s="24">
        <f>(British!BE106)*1</f>
        <v>3950.8634000000002</v>
      </c>
      <c r="D166" s="24">
        <f>(French!D29)*1</f>
        <v>0</v>
      </c>
      <c r="E166" s="24">
        <f>(French!H29)*1</f>
        <v>0</v>
      </c>
      <c r="F166" s="24">
        <f>(Dutch!D70)*1</f>
        <v>2339.4445649049039</v>
      </c>
      <c r="G166" s="24">
        <f>(Dutch!H70)*1</f>
        <v>2115.6680000000001</v>
      </c>
      <c r="H166" s="24">
        <v>0</v>
      </c>
      <c r="I166" s="24">
        <v>0</v>
      </c>
      <c r="J166" s="24">
        <f>('Danish +'!$G26)*1</f>
        <v>0</v>
      </c>
      <c r="K166" s="24">
        <f>('Danish +'!$N26)*1</f>
        <v>0</v>
      </c>
      <c r="L166" s="24">
        <f>Spanish!G167</f>
        <v>888.8888888888888</v>
      </c>
      <c r="M166" s="24">
        <f>Spanish!L167</f>
        <v>666.66666666666663</v>
      </c>
      <c r="N166" s="24">
        <f>'Port(consolidated)'!L165</f>
        <v>9456.3445112781956</v>
      </c>
      <c r="O166" s="24">
        <f>'Port(consolidated)'!X165</f>
        <v>8130.0732857142857</v>
      </c>
      <c r="P166" s="24">
        <f t="shared" si="3"/>
        <v>17548.889497761651</v>
      </c>
      <c r="Q166" s="24">
        <f t="shared" si="4"/>
        <v>14863.271352380953</v>
      </c>
      <c r="R166" s="24"/>
      <c r="S166" s="24"/>
      <c r="T166" s="24"/>
    </row>
    <row r="167" spans="1:20">
      <c r="A167" s="7">
        <v>1663</v>
      </c>
      <c r="B167" s="24">
        <f>(British!AA107)*1</f>
        <v>3058.4773275577518</v>
      </c>
      <c r="C167" s="24">
        <f>(British!BE107)*1</f>
        <v>2300</v>
      </c>
      <c r="D167" s="24">
        <f>(French!D30)*1</f>
        <v>0</v>
      </c>
      <c r="E167" s="24">
        <f>(French!H30)*1</f>
        <v>0</v>
      </c>
      <c r="F167" s="24">
        <f>(Dutch!D71)*1</f>
        <v>3618.2764755521621</v>
      </c>
      <c r="G167" s="24">
        <f>(Dutch!H71)*1</f>
        <v>2974.4559805427548</v>
      </c>
      <c r="H167" s="24">
        <v>0</v>
      </c>
      <c r="I167" s="24">
        <v>0</v>
      </c>
      <c r="J167" s="24">
        <f>('Danish +'!$G27)*1</f>
        <v>0</v>
      </c>
      <c r="K167" s="24">
        <f>('Danish +'!$N27)*1</f>
        <v>0</v>
      </c>
      <c r="L167" s="24">
        <f>Spanish!G168</f>
        <v>0</v>
      </c>
      <c r="M167" s="24">
        <f>Spanish!L168</f>
        <v>0</v>
      </c>
      <c r="N167" s="24">
        <f>'Port(consolidated)'!L166</f>
        <v>10268.968571428572</v>
      </c>
      <c r="O167" s="24">
        <f>'Port(consolidated)'!X166</f>
        <v>8796.0732857142866</v>
      </c>
      <c r="P167" s="24">
        <f t="shared" si="3"/>
        <v>16945.722374538484</v>
      </c>
      <c r="Q167" s="24">
        <f t="shared" si="4"/>
        <v>14070.529266257041</v>
      </c>
      <c r="R167" s="24"/>
      <c r="S167" s="24"/>
      <c r="T167" s="24"/>
    </row>
    <row r="168" spans="1:20">
      <c r="A168" s="7">
        <v>1664</v>
      </c>
      <c r="B168" s="24">
        <f>(British!AA108)*1</f>
        <v>11533.420707732634</v>
      </c>
      <c r="C168" s="24">
        <f>(British!BE108)*1</f>
        <v>8800</v>
      </c>
      <c r="D168" s="24">
        <f>(French!D31)*1</f>
        <v>351.22222222222223</v>
      </c>
      <c r="E168" s="24">
        <f>(French!H31)*1</f>
        <v>268</v>
      </c>
      <c r="F168" s="24">
        <f>(Dutch!D72)*1</f>
        <v>5260.4432532052524</v>
      </c>
      <c r="G168" s="24">
        <f>(Dutch!H72)*1</f>
        <v>4372.6222222222223</v>
      </c>
      <c r="H168" s="24">
        <v>0</v>
      </c>
      <c r="I168" s="24">
        <v>0</v>
      </c>
      <c r="J168" s="24">
        <f>('Danish +'!$G28)*1</f>
        <v>0</v>
      </c>
      <c r="K168" s="24">
        <f>('Danish +'!$N28)*1</f>
        <v>0</v>
      </c>
      <c r="L168" s="24">
        <f>Spanish!G169</f>
        <v>0</v>
      </c>
      <c r="M168" s="24">
        <f>Spanish!L169</f>
        <v>0</v>
      </c>
      <c r="N168" s="24">
        <f>'Port(consolidated)'!L167</f>
        <v>9305.9685714285715</v>
      </c>
      <c r="O168" s="24">
        <f>'Port(consolidated)'!X167</f>
        <v>8010.0732857142857</v>
      </c>
      <c r="P168" s="24">
        <f t="shared" si="3"/>
        <v>26451.05475458868</v>
      </c>
      <c r="Q168" s="24">
        <f t="shared" si="4"/>
        <v>21450.695507936507</v>
      </c>
      <c r="R168" s="24"/>
      <c r="S168" s="24"/>
      <c r="T168" s="24"/>
    </row>
    <row r="169" spans="1:20">
      <c r="A169" s="7">
        <v>1665</v>
      </c>
      <c r="B169" s="24">
        <f>(British!AA109)*1</f>
        <v>10222.804718217561</v>
      </c>
      <c r="C169" s="24">
        <f>(British!BE109)*1</f>
        <v>7800</v>
      </c>
      <c r="D169" s="24">
        <f>(French!D32)*1</f>
        <v>0</v>
      </c>
      <c r="E169" s="24">
        <f>(French!H32)*1</f>
        <v>0</v>
      </c>
      <c r="F169" s="24">
        <f>(Dutch!D73)*1</f>
        <v>2633.6183789558454</v>
      </c>
      <c r="G169" s="24">
        <f>(Dutch!H73)*1</f>
        <v>2215.4444444444443</v>
      </c>
      <c r="H169" s="24">
        <v>0</v>
      </c>
      <c r="I169" s="24">
        <v>0</v>
      </c>
      <c r="J169" s="24">
        <f>('Danish +'!$G29)*1</f>
        <v>0</v>
      </c>
      <c r="K169" s="24">
        <f>('Danish +'!$N29)*1</f>
        <v>0</v>
      </c>
      <c r="L169" s="24">
        <f>Spanish!G170</f>
        <v>0</v>
      </c>
      <c r="M169" s="24">
        <f>Spanish!L170</f>
        <v>0</v>
      </c>
      <c r="N169" s="24">
        <f>'Port(consolidated)'!L168</f>
        <v>9305.9685714285715</v>
      </c>
      <c r="O169" s="24">
        <f>'Port(consolidated)'!X168</f>
        <v>8010.0732857142857</v>
      </c>
      <c r="P169" s="24">
        <f t="shared" si="3"/>
        <v>22162.39166860198</v>
      </c>
      <c r="Q169" s="24">
        <f t="shared" si="4"/>
        <v>18025.517730158732</v>
      </c>
      <c r="R169" s="24"/>
      <c r="S169" s="24"/>
      <c r="T169" s="24"/>
    </row>
    <row r="170" spans="1:20">
      <c r="A170" s="7">
        <v>1666</v>
      </c>
      <c r="B170" s="24">
        <f>(British!AA110)*1</f>
        <v>7601.5727391874179</v>
      </c>
      <c r="C170" s="24">
        <f>(British!BE110)*1</f>
        <v>5800</v>
      </c>
      <c r="D170" s="24">
        <f>(French!D33)*1</f>
        <v>702.44444444444446</v>
      </c>
      <c r="E170" s="24">
        <f>(French!H33)*1</f>
        <v>535.96511111111113</v>
      </c>
      <c r="F170" s="24">
        <f>(Dutch!D74)*1</f>
        <v>1491.0555019707306</v>
      </c>
      <c r="G170" s="24">
        <f>(Dutch!H74)*1</f>
        <v>1285.2222222222222</v>
      </c>
      <c r="H170" s="24">
        <v>0</v>
      </c>
      <c r="I170" s="24">
        <v>0</v>
      </c>
      <c r="J170" s="24">
        <f>('Danish +'!$G30)*1</f>
        <v>0</v>
      </c>
      <c r="K170" s="24">
        <f>('Danish +'!$N30)*1</f>
        <v>0</v>
      </c>
      <c r="L170" s="24">
        <f>Spanish!G171</f>
        <v>0</v>
      </c>
      <c r="M170" s="24">
        <f>Spanish!L171</f>
        <v>0</v>
      </c>
      <c r="N170" s="24">
        <f>'Port(consolidated)'!L169</f>
        <v>12823.9</v>
      </c>
      <c r="O170" s="24">
        <f>'Port(consolidated)'!X169</f>
        <v>11021.096</v>
      </c>
      <c r="P170" s="24">
        <f t="shared" si="3"/>
        <v>22618.972685602592</v>
      </c>
      <c r="Q170" s="24">
        <f t="shared" si="4"/>
        <v>18642.283333333333</v>
      </c>
      <c r="R170" s="24"/>
      <c r="S170" s="24"/>
      <c r="T170" s="24"/>
    </row>
    <row r="171" spans="1:20">
      <c r="A171" s="7">
        <v>1667</v>
      </c>
      <c r="B171" s="24">
        <f>(British!AA111)*1</f>
        <v>4062.9095674967234</v>
      </c>
      <c r="C171" s="24">
        <f>(British!BE111)*1</f>
        <v>3100</v>
      </c>
      <c r="D171" s="24">
        <f>(French!D34)*1</f>
        <v>351.22222222222223</v>
      </c>
      <c r="E171" s="24">
        <f>(French!H34)*1</f>
        <v>268</v>
      </c>
      <c r="F171" s="24">
        <f>(Dutch!D75)*1</f>
        <v>4230.8950389448128</v>
      </c>
      <c r="G171" s="24">
        <f>(Dutch!H75)*1</f>
        <v>3515.4444444444443</v>
      </c>
      <c r="H171" s="24">
        <v>0</v>
      </c>
      <c r="I171" s="24">
        <v>0</v>
      </c>
      <c r="J171" s="24">
        <f>('Danish +'!$G31)*1</f>
        <v>0</v>
      </c>
      <c r="K171" s="24">
        <f>('Danish +'!$N31)*1</f>
        <v>0</v>
      </c>
      <c r="L171" s="24">
        <f>Spanish!G172</f>
        <v>0</v>
      </c>
      <c r="M171" s="24">
        <f>Spanish!L172</f>
        <v>0</v>
      </c>
      <c r="N171" s="24">
        <f>'Port(consolidated)'!L170</f>
        <v>12956</v>
      </c>
      <c r="O171" s="24">
        <f>'Port(consolidated)'!X170</f>
        <v>11168.072</v>
      </c>
      <c r="P171" s="24">
        <f t="shared" si="3"/>
        <v>21601.026828663758</v>
      </c>
      <c r="Q171" s="24">
        <f t="shared" si="4"/>
        <v>18051.516444444445</v>
      </c>
      <c r="R171" s="24"/>
      <c r="S171" s="24"/>
      <c r="T171" s="24"/>
    </row>
    <row r="172" spans="1:20">
      <c r="A172" s="7">
        <v>1668</v>
      </c>
      <c r="B172" s="24">
        <f>(British!AA112)*1</f>
        <v>10747.05111402359</v>
      </c>
      <c r="C172" s="24">
        <f>(British!BE112)*1</f>
        <v>8200</v>
      </c>
      <c r="D172" s="24">
        <f>(French!D35)*1</f>
        <v>0</v>
      </c>
      <c r="E172" s="24">
        <f>(French!H35)*1</f>
        <v>0</v>
      </c>
      <c r="F172" s="24">
        <f>(Dutch!D76)*1</f>
        <v>6877.1096607975014</v>
      </c>
      <c r="G172" s="24">
        <f>(Dutch!H76)*1</f>
        <v>5636.1522222222238</v>
      </c>
      <c r="H172" s="24">
        <v>0</v>
      </c>
      <c r="I172" s="24">
        <v>0</v>
      </c>
      <c r="J172" s="24">
        <f>('Danish +'!$G32)*1</f>
        <v>0</v>
      </c>
      <c r="K172" s="24">
        <f>('Danish +'!$N32)*1</f>
        <v>0</v>
      </c>
      <c r="L172" s="24">
        <f>Spanish!G173</f>
        <v>0</v>
      </c>
      <c r="M172" s="24">
        <f>Spanish!L173</f>
        <v>0</v>
      </c>
      <c r="N172" s="24">
        <f>'Port(consolidated)'!L171</f>
        <v>12730</v>
      </c>
      <c r="O172" s="24">
        <f>'Port(consolidated)'!X171</f>
        <v>10973.259999999998</v>
      </c>
      <c r="P172" s="24">
        <f t="shared" si="3"/>
        <v>30354.160774821092</v>
      </c>
      <c r="Q172" s="24">
        <f t="shared" si="4"/>
        <v>24809.412222222221</v>
      </c>
      <c r="R172" s="24"/>
      <c r="S172" s="24"/>
      <c r="T172" s="24"/>
    </row>
    <row r="173" spans="1:20">
      <c r="A173" s="7">
        <v>1669</v>
      </c>
      <c r="B173" s="24">
        <f>(British!AA113)*1</f>
        <v>6946.2647444298818</v>
      </c>
      <c r="C173" s="24">
        <f>(British!BE113)*1</f>
        <v>5300</v>
      </c>
      <c r="D173" s="24">
        <f>(French!D36)*1</f>
        <v>0</v>
      </c>
      <c r="E173" s="24">
        <f>(French!H36)*1</f>
        <v>0</v>
      </c>
      <c r="F173" s="24">
        <f>(Dutch!D77)*1</f>
        <v>11475.726421605281</v>
      </c>
      <c r="G173" s="24">
        <f>(Dutch!H77)*1</f>
        <v>9399.5555555555566</v>
      </c>
      <c r="H173" s="24">
        <v>0</v>
      </c>
      <c r="I173" s="24">
        <v>0</v>
      </c>
      <c r="J173" s="24">
        <f>('Danish +'!$G33)*1</f>
        <v>0</v>
      </c>
      <c r="K173" s="24">
        <f>('Danish +'!$N33)*1</f>
        <v>0</v>
      </c>
      <c r="L173" s="24">
        <f>Spanish!G174</f>
        <v>0</v>
      </c>
      <c r="M173" s="24">
        <f>Spanish!L174</f>
        <v>0</v>
      </c>
      <c r="N173" s="24">
        <f>'Port(consolidated)'!L172</f>
        <v>10883.485642946318</v>
      </c>
      <c r="O173" s="24">
        <f>'Port(consolidated)'!X172</f>
        <v>9332.0640000000003</v>
      </c>
      <c r="P173" s="24">
        <f t="shared" si="3"/>
        <v>29305.476808981482</v>
      </c>
      <c r="Q173" s="24">
        <f t="shared" si="4"/>
        <v>24031.619555555557</v>
      </c>
      <c r="R173" s="24"/>
      <c r="S173" s="24"/>
      <c r="T173" s="24"/>
    </row>
    <row r="174" spans="1:20">
      <c r="A174" s="7">
        <v>1670</v>
      </c>
      <c r="B174" s="24">
        <f>(British!AA114)*1</f>
        <v>3014.4167758846656</v>
      </c>
      <c r="C174" s="24">
        <f>(British!BE114)*1</f>
        <v>2300</v>
      </c>
      <c r="D174" s="24">
        <f>(French!D37)*1</f>
        <v>1107.7777777777778</v>
      </c>
      <c r="E174" s="24">
        <f>(French!H37)*1</f>
        <v>863.33333333333326</v>
      </c>
      <c r="F174" s="24">
        <f>(Dutch!D78)*1</f>
        <v>6558.1480034254564</v>
      </c>
      <c r="G174" s="24">
        <f>(Dutch!H78)*1</f>
        <v>5395</v>
      </c>
      <c r="H174" s="24">
        <v>0</v>
      </c>
      <c r="I174" s="24">
        <v>0</v>
      </c>
      <c r="J174" s="24">
        <f>('Danish +'!$G34)*1</f>
        <v>0</v>
      </c>
      <c r="K174" s="24">
        <f>('Danish +'!$N34)*1</f>
        <v>0</v>
      </c>
      <c r="L174" s="24">
        <f>Spanish!G175</f>
        <v>0</v>
      </c>
      <c r="M174" s="24">
        <f>Spanish!L175</f>
        <v>0</v>
      </c>
      <c r="N174" s="24">
        <f>'Port(consolidated)'!L173</f>
        <v>12025</v>
      </c>
      <c r="O174" s="24">
        <f>'Port(consolidated)'!X173</f>
        <v>10365.549999999999</v>
      </c>
      <c r="P174" s="24">
        <f t="shared" si="3"/>
        <v>22705.342557087901</v>
      </c>
      <c r="Q174" s="24">
        <f t="shared" si="4"/>
        <v>18923.883333333331</v>
      </c>
      <c r="R174" s="24"/>
      <c r="S174" s="24"/>
      <c r="T174" s="24"/>
    </row>
    <row r="175" spans="1:20">
      <c r="A175" s="7">
        <v>1671</v>
      </c>
      <c r="B175" s="24">
        <f>(British!AA115)*1</f>
        <v>5766.7103538663168</v>
      </c>
      <c r="C175" s="24">
        <f>(British!BE115)*1</f>
        <v>4400</v>
      </c>
      <c r="D175" s="24">
        <f>(French!D38)*1</f>
        <v>1336.3947866608419</v>
      </c>
      <c r="E175" s="24">
        <f>(French!H38)*1</f>
        <v>1019.6866666666666</v>
      </c>
      <c r="F175" s="24">
        <f>(Dutch!D79)*1</f>
        <v>9964.0668198259718</v>
      </c>
      <c r="G175" s="24">
        <f>(Dutch!H79)*1</f>
        <v>8199.5555555555566</v>
      </c>
      <c r="H175" s="24">
        <v>0</v>
      </c>
      <c r="I175" s="24">
        <v>0</v>
      </c>
      <c r="J175" s="24">
        <f>('Danish +'!$G35)*1</f>
        <v>0</v>
      </c>
      <c r="K175" s="24">
        <f>('Danish +'!$N35)*1</f>
        <v>0</v>
      </c>
      <c r="L175" s="24">
        <f>Spanish!G176</f>
        <v>0</v>
      </c>
      <c r="M175" s="24">
        <f>Spanish!L176</f>
        <v>0</v>
      </c>
      <c r="N175" s="24">
        <f>'Port(consolidated)'!L174</f>
        <v>6515</v>
      </c>
      <c r="O175" s="24">
        <f>'Port(consolidated)'!X174</f>
        <v>5611.3819999999996</v>
      </c>
      <c r="P175" s="24">
        <f t="shared" si="3"/>
        <v>23582.171960353131</v>
      </c>
      <c r="Q175" s="24">
        <f t="shared" si="4"/>
        <v>19230.624222222221</v>
      </c>
      <c r="R175" s="24"/>
      <c r="S175" s="24"/>
      <c r="T175" s="24"/>
    </row>
    <row r="176" spans="1:20">
      <c r="A176" s="7">
        <v>1672</v>
      </c>
      <c r="B176" s="24">
        <f>(British!AA116)*1</f>
        <v>3931.8479685452162</v>
      </c>
      <c r="C176" s="24">
        <f>(British!BE116)*1</f>
        <v>3000</v>
      </c>
      <c r="D176" s="24">
        <f>(French!D39)*1</f>
        <v>1517.9388379204895</v>
      </c>
      <c r="E176" s="24">
        <f>(French!H39)*1</f>
        <v>1158.2047777777777</v>
      </c>
      <c r="F176" s="24">
        <f>(Dutch!D80)*1</f>
        <v>5458.3575136443524</v>
      </c>
      <c r="G176" s="24">
        <f>(Dutch!H80)*1</f>
        <v>4649.4777777777772</v>
      </c>
      <c r="H176" s="24">
        <v>0</v>
      </c>
      <c r="I176" s="24">
        <v>0</v>
      </c>
      <c r="J176" s="24">
        <f>('Danish +'!$G36)*1</f>
        <v>0</v>
      </c>
      <c r="K176" s="24">
        <f>('Danish +'!$N36)*1</f>
        <v>0</v>
      </c>
      <c r="L176" s="24">
        <f>Spanish!G177</f>
        <v>0</v>
      </c>
      <c r="M176" s="24">
        <f>Spanish!L177</f>
        <v>0</v>
      </c>
      <c r="N176" s="24">
        <f>'Port(consolidated)'!L175</f>
        <v>7544.211267605634</v>
      </c>
      <c r="O176" s="24">
        <f>'Port(consolidated)'!X175</f>
        <v>6360.9580000000005</v>
      </c>
      <c r="P176" s="24">
        <f t="shared" si="3"/>
        <v>18452.355587715694</v>
      </c>
      <c r="Q176" s="24">
        <f t="shared" si="4"/>
        <v>15168.640555555556</v>
      </c>
      <c r="R176" s="24"/>
      <c r="S176" s="24"/>
      <c r="T176" s="24"/>
    </row>
    <row r="177" spans="1:20">
      <c r="A177" s="7">
        <v>1673</v>
      </c>
      <c r="B177" s="24">
        <f>(British!AA117)*1</f>
        <v>3800.786369593709</v>
      </c>
      <c r="C177" s="24">
        <f>(British!BE117)*1</f>
        <v>2900</v>
      </c>
      <c r="D177" s="24">
        <f>(French!D40)*1</f>
        <v>351.22222222222223</v>
      </c>
      <c r="E177" s="24">
        <f>(French!H40)*1</f>
        <v>268</v>
      </c>
      <c r="F177" s="24">
        <f>(Dutch!D81)*1</f>
        <v>4001.4292985353441</v>
      </c>
      <c r="G177" s="24">
        <f>(Dutch!H81)*1</f>
        <v>2920.7</v>
      </c>
      <c r="H177" s="24">
        <v>0</v>
      </c>
      <c r="I177" s="24">
        <v>0</v>
      </c>
      <c r="J177" s="24">
        <f>('Danish +'!$G37)*1</f>
        <v>0</v>
      </c>
      <c r="K177" s="24">
        <f>('Danish +'!$N37)*1</f>
        <v>0</v>
      </c>
      <c r="L177" s="24">
        <f>Spanish!G178</f>
        <v>0</v>
      </c>
      <c r="M177" s="24">
        <f>Spanish!L178</f>
        <v>0</v>
      </c>
      <c r="N177" s="24">
        <f>'Port(consolidated)'!L176</f>
        <v>10083.746349206349</v>
      </c>
      <c r="O177" s="24">
        <f>'Port(consolidated)'!X176</f>
        <v>8710.0732857142866</v>
      </c>
      <c r="P177" s="24">
        <f t="shared" si="3"/>
        <v>18237.184239557624</v>
      </c>
      <c r="Q177" s="24">
        <f t="shared" si="4"/>
        <v>14798.773285714287</v>
      </c>
      <c r="R177" s="24"/>
      <c r="S177" s="24"/>
      <c r="T177" s="24"/>
    </row>
    <row r="178" spans="1:20">
      <c r="A178" s="7">
        <v>1674</v>
      </c>
      <c r="B178" s="24">
        <f>(British!AA118)*1</f>
        <v>4849.2791612057663</v>
      </c>
      <c r="C178" s="24">
        <f>(British!BE118)*1</f>
        <v>3700</v>
      </c>
      <c r="D178" s="24">
        <f>(French!D41)*1</f>
        <v>0</v>
      </c>
      <c r="E178" s="24">
        <f>(French!H41)*1</f>
        <v>0</v>
      </c>
      <c r="F178" s="24">
        <f>(Dutch!D82)*1</f>
        <v>3925.833457171535</v>
      </c>
      <c r="G178" s="24">
        <f>(Dutch!H82)*1</f>
        <v>3368.0050000000001</v>
      </c>
      <c r="H178" s="24">
        <v>0</v>
      </c>
      <c r="I178" s="24">
        <v>0</v>
      </c>
      <c r="J178" s="24">
        <f>('Danish +'!$G38)*1</f>
        <v>0</v>
      </c>
      <c r="K178" s="24">
        <f>('Danish +'!$N38)*1</f>
        <v>0</v>
      </c>
      <c r="L178" s="24">
        <f>Spanish!G179</f>
        <v>329.7</v>
      </c>
      <c r="M178" s="24">
        <f>Spanish!L179</f>
        <v>264.10000000000002</v>
      </c>
      <c r="N178" s="24">
        <f>'Port(consolidated)'!L177</f>
        <v>10142.423003388622</v>
      </c>
      <c r="O178" s="24">
        <f>'Port(consolidated)'!X177</f>
        <v>8757.0732857142866</v>
      </c>
      <c r="P178" s="24">
        <f t="shared" si="3"/>
        <v>19247.235621765925</v>
      </c>
      <c r="Q178" s="24">
        <f t="shared" si="4"/>
        <v>16089.178285714286</v>
      </c>
      <c r="R178" s="24"/>
      <c r="S178" s="24"/>
      <c r="T178" s="24"/>
    </row>
    <row r="179" spans="1:20">
      <c r="A179" s="7">
        <v>1675</v>
      </c>
      <c r="B179" s="24">
        <f>(British!AA119)*1</f>
        <v>9829.6199213630407</v>
      </c>
      <c r="C179" s="24">
        <f>(British!BE119)*1</f>
        <v>7500</v>
      </c>
      <c r="D179" s="24">
        <f>(French!D42)*1</f>
        <v>702.44444444444446</v>
      </c>
      <c r="E179" s="24">
        <f>(French!H42)*1</f>
        <v>535.98255555555556</v>
      </c>
      <c r="F179" s="24">
        <f>(Dutch!D83)*1</f>
        <v>2603.8313246444604</v>
      </c>
      <c r="G179" s="24">
        <f>(Dutch!H83)*1</f>
        <v>2225.5</v>
      </c>
      <c r="H179" s="24">
        <v>0</v>
      </c>
      <c r="I179" s="24">
        <v>0</v>
      </c>
      <c r="J179" s="24">
        <f>('Danish +'!$G39)*1</f>
        <v>0</v>
      </c>
      <c r="K179" s="24">
        <f>('Danish +'!$N39)*1</f>
        <v>0</v>
      </c>
      <c r="L179" s="24">
        <f>Spanish!G180</f>
        <v>103.7463976945245</v>
      </c>
      <c r="M179" s="24">
        <f>Spanish!L180</f>
        <v>72</v>
      </c>
      <c r="N179" s="24">
        <f>'Port(consolidated)'!L178</f>
        <v>10083.746349206349</v>
      </c>
      <c r="O179" s="24">
        <f>'Port(consolidated)'!X178</f>
        <v>8710.0732857142866</v>
      </c>
      <c r="P179" s="24">
        <f t="shared" si="3"/>
        <v>23323.38843735282</v>
      </c>
      <c r="Q179" s="24">
        <f t="shared" si="4"/>
        <v>19043.555841269841</v>
      </c>
      <c r="R179" s="24"/>
      <c r="S179" s="24"/>
      <c r="T179" s="24"/>
    </row>
    <row r="180" spans="1:20">
      <c r="A180" s="7">
        <v>1676</v>
      </c>
      <c r="B180" s="24">
        <f>(British!AA120)*1</f>
        <v>8781.1271297509829</v>
      </c>
      <c r="C180" s="24">
        <f>(British!BE120)*1</f>
        <v>6700</v>
      </c>
      <c r="D180" s="24">
        <f>(French!D43)*1</f>
        <v>0</v>
      </c>
      <c r="E180" s="24">
        <f>(French!H43)*1</f>
        <v>0</v>
      </c>
      <c r="F180" s="24">
        <f>(Dutch!D84)*1</f>
        <v>4345.1994837902312</v>
      </c>
      <c r="G180" s="24">
        <f>(Dutch!H84)*1</f>
        <v>3821.7059999999997</v>
      </c>
      <c r="H180" s="24">
        <v>0</v>
      </c>
      <c r="I180" s="24">
        <v>0</v>
      </c>
      <c r="J180" s="24">
        <f>('Danish +'!$G40)*1</f>
        <v>0</v>
      </c>
      <c r="K180" s="24">
        <f>('Danish +'!$N40)*1</f>
        <v>0</v>
      </c>
      <c r="L180" s="24">
        <f>Spanish!G181</f>
        <v>0</v>
      </c>
      <c r="M180" s="24">
        <f>Spanish!L181</f>
        <v>0</v>
      </c>
      <c r="N180" s="24">
        <f>'Port(consolidated)'!L179</f>
        <v>10083.746349206349</v>
      </c>
      <c r="O180" s="24">
        <f>'Port(consolidated)'!X179</f>
        <v>8710.0732857142866</v>
      </c>
      <c r="P180" s="24">
        <f t="shared" si="3"/>
        <v>23210.072962747563</v>
      </c>
      <c r="Q180" s="24">
        <f t="shared" si="4"/>
        <v>19231.779285714285</v>
      </c>
      <c r="R180" s="24"/>
      <c r="S180" s="24"/>
      <c r="T180" s="24"/>
    </row>
    <row r="181" spans="1:20">
      <c r="A181" s="7">
        <v>1677</v>
      </c>
      <c r="B181" s="24">
        <f>(British!AA121)*1</f>
        <v>5111.4023591087807</v>
      </c>
      <c r="C181" s="24">
        <f>(British!BE121)*1</f>
        <v>3900</v>
      </c>
      <c r="D181" s="24">
        <f>(French!D44)*1</f>
        <v>1096.7214212902286</v>
      </c>
      <c r="E181" s="24">
        <f>(French!H44)*1</f>
        <v>836.83333333333326</v>
      </c>
      <c r="F181" s="24">
        <f>(Dutch!D85)*1</f>
        <v>3648.2875176436096</v>
      </c>
      <c r="G181" s="24">
        <f>(Dutch!H85)*1</f>
        <v>3340.4</v>
      </c>
      <c r="H181" s="24">
        <v>0</v>
      </c>
      <c r="I181" s="24">
        <v>0</v>
      </c>
      <c r="J181" s="24">
        <f>('Danish +'!$G41)*1</f>
        <v>0</v>
      </c>
      <c r="K181" s="24">
        <f>('Danish +'!$N41)*1</f>
        <v>0</v>
      </c>
      <c r="L181" s="24">
        <f>Spanish!G182</f>
        <v>960.4</v>
      </c>
      <c r="M181" s="24">
        <f>Spanish!L182</f>
        <v>807.18</v>
      </c>
      <c r="N181" s="24">
        <f>'Port(consolidated)'!L180</f>
        <v>10083.746349206349</v>
      </c>
      <c r="O181" s="24">
        <f>'Port(consolidated)'!X180</f>
        <v>8710.0732857142866</v>
      </c>
      <c r="P181" s="24">
        <f t="shared" si="3"/>
        <v>20900.55764724897</v>
      </c>
      <c r="Q181" s="24">
        <f t="shared" si="4"/>
        <v>17594.48661904762</v>
      </c>
      <c r="R181" s="24"/>
      <c r="S181" s="24"/>
      <c r="T181" s="24"/>
    </row>
    <row r="182" spans="1:20">
      <c r="A182" s="7">
        <v>1678</v>
      </c>
      <c r="B182" s="24">
        <f>(British!AA122)*1</f>
        <v>11402.359108781127</v>
      </c>
      <c r="C182" s="24">
        <f>(British!BE122)*1</f>
        <v>8700</v>
      </c>
      <c r="D182" s="24">
        <f>(French!D45)*1</f>
        <v>702.44444444444446</v>
      </c>
      <c r="E182" s="24">
        <f>(French!H45)*1</f>
        <v>535.98255555555556</v>
      </c>
      <c r="F182" s="24">
        <f>(Dutch!D86)*1</f>
        <v>1634.0450771055753</v>
      </c>
      <c r="G182" s="24">
        <f>(Dutch!H86)*1</f>
        <v>1377.5</v>
      </c>
      <c r="H182" s="24">
        <f>(USA!D6)*1</f>
        <v>66.254416961130744</v>
      </c>
      <c r="I182" s="24">
        <f>(USA!H6)*1</f>
        <v>56.25</v>
      </c>
      <c r="J182" s="24">
        <f>('Danish +'!$G42)*1</f>
        <v>0</v>
      </c>
      <c r="K182" s="24">
        <f>('Danish +'!$N42)*1</f>
        <v>0</v>
      </c>
      <c r="L182" s="24">
        <f>Spanish!G183</f>
        <v>1406</v>
      </c>
      <c r="M182" s="24">
        <f>Spanish!L183</f>
        <v>1099.5</v>
      </c>
      <c r="N182" s="24">
        <f>'Port(consolidated)'!L181</f>
        <v>9063.612167388168</v>
      </c>
      <c r="O182" s="24">
        <f>'Port(consolidated)'!X181</f>
        <v>7842.959231168832</v>
      </c>
      <c r="P182" s="24">
        <f t="shared" si="3"/>
        <v>24274.715214680444</v>
      </c>
      <c r="Q182" s="24">
        <f t="shared" si="4"/>
        <v>19612.19178672439</v>
      </c>
      <c r="R182" s="24"/>
      <c r="S182" s="24"/>
      <c r="T182" s="24"/>
    </row>
    <row r="183" spans="1:20">
      <c r="A183" s="7">
        <v>1679</v>
      </c>
      <c r="B183" s="24">
        <f>(British!AA123)*1</f>
        <v>7601.5727391874179</v>
      </c>
      <c r="C183" s="24">
        <f>(British!BE123)*1</f>
        <v>5800</v>
      </c>
      <c r="D183" s="24">
        <f>(French!D46)*1</f>
        <v>3365.3333333333335</v>
      </c>
      <c r="E183" s="24">
        <f>(French!H46)*1</f>
        <v>2652.3127777777781</v>
      </c>
      <c r="F183" s="24">
        <f>(Dutch!D87)*1</f>
        <v>3286.3181818181815</v>
      </c>
      <c r="G183" s="24">
        <f>(Dutch!H87)*1</f>
        <v>2766.0539999999996</v>
      </c>
      <c r="H183" s="24">
        <f>(USA!D7)*1</f>
        <v>371.31919905771497</v>
      </c>
      <c r="I183" s="24">
        <f>(USA!H7)*1</f>
        <v>315.24999999999994</v>
      </c>
      <c r="J183" s="24">
        <f>('Danish +'!$G43)*1</f>
        <v>316.3</v>
      </c>
      <c r="K183" s="24">
        <f>('Danish +'!$N43)*1</f>
        <v>247</v>
      </c>
      <c r="L183" s="24">
        <f>Spanish!G184</f>
        <v>800.8</v>
      </c>
      <c r="M183" s="24">
        <f>Spanish!L184</f>
        <v>625.4</v>
      </c>
      <c r="N183" s="24">
        <f>'Port(consolidated)'!L182</f>
        <v>9711.3121673881669</v>
      </c>
      <c r="O183" s="24">
        <f>'Port(consolidated)'!X182</f>
        <v>8302.8262311688304</v>
      </c>
      <c r="P183" s="24">
        <f t="shared" si="3"/>
        <v>25452.955620784815</v>
      </c>
      <c r="Q183" s="24">
        <f t="shared" si="4"/>
        <v>20708.843008946606</v>
      </c>
      <c r="R183" s="24"/>
      <c r="S183" s="24"/>
      <c r="T183" s="24"/>
    </row>
    <row r="184" spans="1:20">
      <c r="A184" s="7">
        <v>1680</v>
      </c>
      <c r="B184" s="24">
        <f>(British!AA124)*1</f>
        <v>10615.989515072084</v>
      </c>
      <c r="C184" s="24">
        <f>(British!BE124)*1</f>
        <v>8100</v>
      </c>
      <c r="D184" s="24">
        <f>(French!D47)*1</f>
        <v>81.111111111111114</v>
      </c>
      <c r="E184" s="24">
        <f>(French!H47)*1</f>
        <v>74.444444444444443</v>
      </c>
      <c r="F184" s="24">
        <f>(Dutch!D88)*1</f>
        <v>5088.0884726187214</v>
      </c>
      <c r="G184" s="24">
        <f>(Dutch!H88)*1</f>
        <v>4527.2339999999995</v>
      </c>
      <c r="H184" s="24">
        <f>(USA!D8)*1</f>
        <v>185.65959952885748</v>
      </c>
      <c r="I184" s="24">
        <f>(USA!H8)*1</f>
        <v>157.62499999999997</v>
      </c>
      <c r="J184" s="24">
        <f>('Danish +'!$G44)*1</f>
        <v>0</v>
      </c>
      <c r="K184" s="24">
        <f>('Danish +'!$N44)*1</f>
        <v>0</v>
      </c>
      <c r="L184" s="24">
        <f>Spanish!G185</f>
        <v>400.4</v>
      </c>
      <c r="M184" s="24">
        <f>Spanish!L185</f>
        <v>312.7</v>
      </c>
      <c r="N184" s="24">
        <f>'Port(consolidated)'!L183</f>
        <v>9346.8121673881669</v>
      </c>
      <c r="O184" s="24">
        <f>'Port(consolidated)'!X183</f>
        <v>8092.959231168832</v>
      </c>
      <c r="P184" s="24">
        <f t="shared" si="3"/>
        <v>25718.06086571894</v>
      </c>
      <c r="Q184" s="24">
        <f t="shared" si="4"/>
        <v>21264.962675613278</v>
      </c>
      <c r="R184" s="24"/>
      <c r="S184" s="24"/>
      <c r="T184" s="24"/>
    </row>
    <row r="185" spans="1:20">
      <c r="A185" s="7">
        <v>1681</v>
      </c>
      <c r="B185" s="24">
        <f>(British!AA125)*1</f>
        <v>16251.638269986894</v>
      </c>
      <c r="C185" s="24">
        <f>(British!BE125)*1</f>
        <v>12400</v>
      </c>
      <c r="D185" s="24">
        <f>(French!D48)*1</f>
        <v>1404.8888888888889</v>
      </c>
      <c r="E185" s="24">
        <f>(French!H48)*1</f>
        <v>1071.9825555555553</v>
      </c>
      <c r="F185" s="24">
        <f>(Dutch!D89)*1</f>
        <v>5556.254989375986</v>
      </c>
      <c r="G185" s="24">
        <f>(Dutch!H89)*1</f>
        <v>4732.1629999999996</v>
      </c>
      <c r="H185" s="24">
        <f>(USA!D9)*1</f>
        <v>453.10668229777252</v>
      </c>
      <c r="I185" s="24">
        <f>(USA!H9)*1</f>
        <v>193.24999999999997</v>
      </c>
      <c r="J185" s="24">
        <f>('Danish +'!$G45)*1</f>
        <v>0</v>
      </c>
      <c r="K185" s="24">
        <f>('Danish +'!$N45)*1</f>
        <v>0</v>
      </c>
      <c r="L185" s="24">
        <f>Spanish!G186</f>
        <v>1493.1</v>
      </c>
      <c r="M185" s="24">
        <f>Spanish!L186</f>
        <v>1198.5</v>
      </c>
      <c r="N185" s="24">
        <f>'Port(consolidated)'!L184</f>
        <v>9063.612167388168</v>
      </c>
      <c r="O185" s="24">
        <f>'Port(consolidated)'!X184</f>
        <v>7842.959231168832</v>
      </c>
      <c r="P185" s="24">
        <f t="shared" si="3"/>
        <v>34222.600997937712</v>
      </c>
      <c r="Q185" s="24">
        <f t="shared" si="4"/>
        <v>27438.854786724387</v>
      </c>
      <c r="R185" s="24"/>
      <c r="S185" s="24"/>
      <c r="T185" s="24"/>
    </row>
    <row r="186" spans="1:20">
      <c r="A186" s="7">
        <v>1682</v>
      </c>
      <c r="B186" s="24">
        <f>(British!AA126)*1</f>
        <v>13499.344692005243</v>
      </c>
      <c r="C186" s="24">
        <f>(British!BE126)*1</f>
        <v>10300</v>
      </c>
      <c r="D186" s="24">
        <f>(French!D49)*1</f>
        <v>2337.333333333333</v>
      </c>
      <c r="E186" s="24">
        <f>(French!H49)*1</f>
        <v>1783.4376666666665</v>
      </c>
      <c r="F186" s="24">
        <f>(Dutch!D90)*1</f>
        <v>3024.45004995005</v>
      </c>
      <c r="G186" s="24">
        <f>(Dutch!H90)*1</f>
        <v>2670.8859999999995</v>
      </c>
      <c r="H186" s="24">
        <f>(USA!D10)*1</f>
        <v>0</v>
      </c>
      <c r="I186" s="24">
        <f>(USA!H10)*1</f>
        <v>0</v>
      </c>
      <c r="J186" s="24">
        <f>('Danish +'!$G46)*1</f>
        <v>0</v>
      </c>
      <c r="K186" s="24">
        <f>('Danish +'!$N46)*1</f>
        <v>0</v>
      </c>
      <c r="L186" s="24">
        <f>Spanish!G187</f>
        <v>0</v>
      </c>
      <c r="M186" s="24">
        <f>Spanish!L187</f>
        <v>0</v>
      </c>
      <c r="N186" s="24">
        <f>'Port(consolidated)'!L185</f>
        <v>9063.612167388168</v>
      </c>
      <c r="O186" s="24">
        <f>'Port(consolidated)'!X185</f>
        <v>7842.959231168832</v>
      </c>
      <c r="P186" s="24">
        <f t="shared" si="3"/>
        <v>27924.740242676795</v>
      </c>
      <c r="Q186" s="24">
        <f t="shared" si="4"/>
        <v>22597.282897835499</v>
      </c>
      <c r="R186" s="24"/>
      <c r="S186" s="24"/>
      <c r="T186" s="24"/>
    </row>
    <row r="187" spans="1:20">
      <c r="A187" s="7">
        <v>1683</v>
      </c>
      <c r="B187" s="24">
        <f>(British!AA127)*1</f>
        <v>17300.13106159895</v>
      </c>
      <c r="C187" s="24">
        <f>(British!BE127)*1</f>
        <v>13200</v>
      </c>
      <c r="D187" s="24">
        <f>(French!D50)*1</f>
        <v>1404.8888888888889</v>
      </c>
      <c r="E187" s="24">
        <f>(French!H50)*1</f>
        <v>1071.9651111111111</v>
      </c>
      <c r="F187" s="24">
        <f>(Dutch!D91)*1</f>
        <v>3791.0676156583631</v>
      </c>
      <c r="G187" s="24">
        <f>(Dutch!H91)*1</f>
        <v>3164.692</v>
      </c>
      <c r="H187" s="24">
        <f>(USA!D11)*1</f>
        <v>0</v>
      </c>
      <c r="I187" s="24">
        <f>(USA!H11)*1</f>
        <v>0</v>
      </c>
      <c r="J187" s="24">
        <f>('Danish +'!$G47)*1</f>
        <v>584.21052631578948</v>
      </c>
      <c r="K187" s="24">
        <f>('Danish +'!$N47)*1</f>
        <v>254</v>
      </c>
      <c r="L187" s="24">
        <f>Spanish!G188</f>
        <v>0</v>
      </c>
      <c r="M187" s="24">
        <f>Spanish!L188</f>
        <v>0</v>
      </c>
      <c r="N187" s="24">
        <f>'Port(consolidated)'!L186</f>
        <v>9063.612167388168</v>
      </c>
      <c r="O187" s="24">
        <f>'Port(consolidated)'!X186</f>
        <v>7842.959231168832</v>
      </c>
      <c r="P187" s="24">
        <f t="shared" si="3"/>
        <v>32143.910259850163</v>
      </c>
      <c r="Q187" s="24">
        <f t="shared" si="4"/>
        <v>25533.616342279944</v>
      </c>
      <c r="R187" s="24"/>
      <c r="S187" s="24"/>
      <c r="T187" s="24"/>
    </row>
    <row r="188" spans="1:20">
      <c r="A188" s="7">
        <v>1684</v>
      </c>
      <c r="B188" s="24">
        <f>(British!AA128)*1</f>
        <v>9960.681520314547</v>
      </c>
      <c r="C188" s="24">
        <f>(British!BE128)*1</f>
        <v>7600</v>
      </c>
      <c r="D188" s="24">
        <f>(French!D51)*1</f>
        <v>1124.7540410659676</v>
      </c>
      <c r="E188" s="24">
        <f>(French!H51)*1</f>
        <v>858.22222222222217</v>
      </c>
      <c r="F188" s="24">
        <f>(Dutch!D92)*1</f>
        <v>3128.0884726187219</v>
      </c>
      <c r="G188" s="24">
        <f>(Dutch!H92)*1</f>
        <v>2835.1</v>
      </c>
      <c r="H188" s="24">
        <f>(USA!D12)*1</f>
        <v>0</v>
      </c>
      <c r="I188" s="24">
        <f>(USA!H12)*1</f>
        <v>0</v>
      </c>
      <c r="J188" s="24">
        <f>('Danish +'!$G48)*1</f>
        <v>0</v>
      </c>
      <c r="K188" s="24">
        <f>('Danish +'!$N48)*1</f>
        <v>0</v>
      </c>
      <c r="L188" s="24">
        <f>Spanish!G189</f>
        <v>0</v>
      </c>
      <c r="M188" s="24">
        <f>Spanish!L189</f>
        <v>0</v>
      </c>
      <c r="N188" s="24">
        <f>'Port(consolidated)'!L187</f>
        <v>8535.677777777777</v>
      </c>
      <c r="O188" s="24">
        <f>'Port(consolidated)'!X187</f>
        <v>7486.78</v>
      </c>
      <c r="P188" s="24">
        <f t="shared" si="3"/>
        <v>22749.201811777013</v>
      </c>
      <c r="Q188" s="24">
        <f t="shared" si="4"/>
        <v>18780.102222222224</v>
      </c>
      <c r="R188" s="24"/>
      <c r="S188" s="24"/>
      <c r="T188" s="24"/>
    </row>
    <row r="189" spans="1:20">
      <c r="A189" s="7">
        <v>1685</v>
      </c>
      <c r="B189" s="24">
        <f>(British!AA129)*1</f>
        <v>11009.174311926605</v>
      </c>
      <c r="C189" s="24">
        <f>(British!BE129)*1</f>
        <v>8400</v>
      </c>
      <c r="D189" s="24">
        <f>(French!D52)*1</f>
        <v>1213.6666666666665</v>
      </c>
      <c r="E189" s="24">
        <f>(French!H52)*1</f>
        <v>926.07999999999993</v>
      </c>
      <c r="F189" s="24">
        <f>(Dutch!D93)*1</f>
        <v>5393.2244588152062</v>
      </c>
      <c r="G189" s="24">
        <f>(Dutch!H93)*1</f>
        <v>4572.3999999999996</v>
      </c>
      <c r="H189" s="24">
        <f>(USA!D13)*1</f>
        <v>300.24999999999994</v>
      </c>
      <c r="I189" s="24">
        <f>(USA!H13)*1</f>
        <v>207.5</v>
      </c>
      <c r="J189" s="24">
        <f>('Danish +'!$G49)*1</f>
        <v>0</v>
      </c>
      <c r="K189" s="24">
        <f>('Danish +'!$N49)*1</f>
        <v>0</v>
      </c>
      <c r="L189" s="24">
        <f>Spanish!G190</f>
        <v>400.4</v>
      </c>
      <c r="M189" s="24">
        <f>Spanish!L190</f>
        <v>312.7</v>
      </c>
      <c r="N189" s="24">
        <f>'Port(consolidated)'!L188</f>
        <v>10181.474357025214</v>
      </c>
      <c r="O189" s="24">
        <f>'Port(consolidated)'!X188</f>
        <v>8999.9199999999983</v>
      </c>
      <c r="P189" s="24">
        <f t="shared" si="3"/>
        <v>28498.189794433692</v>
      </c>
      <c r="Q189" s="24">
        <f t="shared" si="4"/>
        <v>23418.6</v>
      </c>
      <c r="R189" s="24"/>
      <c r="S189" s="24"/>
      <c r="T189" s="24"/>
    </row>
    <row r="190" spans="1:20">
      <c r="A190" s="7">
        <v>1686</v>
      </c>
      <c r="B190" s="24">
        <f>(British!AA130)*1</f>
        <v>11926.605504587156</v>
      </c>
      <c r="C190" s="24">
        <f>(British!BE130)*1</f>
        <v>9100</v>
      </c>
      <c r="D190" s="24">
        <f>(French!D53)*1</f>
        <v>1726.8505897771954</v>
      </c>
      <c r="E190" s="24">
        <f>(French!H53)*1</f>
        <v>1340.0058888888886</v>
      </c>
      <c r="F190" s="24">
        <f>(Dutch!D94)*1</f>
        <v>3761</v>
      </c>
      <c r="G190" s="24">
        <f>(Dutch!H94)*1</f>
        <v>3170.6570000000002</v>
      </c>
      <c r="H190" s="24">
        <f>(USA!D14)*1</f>
        <v>0</v>
      </c>
      <c r="I190" s="24">
        <f>(USA!H14)*1</f>
        <v>0</v>
      </c>
      <c r="J190" s="24">
        <f>('Danish +'!$G50)*1</f>
        <v>249.68789013732834</v>
      </c>
      <c r="K190" s="24">
        <f>('Danish +'!$N50)*1</f>
        <v>200</v>
      </c>
      <c r="L190" s="24">
        <f>Spanish!G191</f>
        <v>0</v>
      </c>
      <c r="M190" s="24">
        <f>Spanish!L191</f>
        <v>0</v>
      </c>
      <c r="N190" s="24">
        <f>'Port(consolidated)'!L189</f>
        <v>5384.8977777777782</v>
      </c>
      <c r="O190" s="24">
        <f>'Port(consolidated)'!X189</f>
        <v>4829</v>
      </c>
      <c r="P190" s="24">
        <f t="shared" si="3"/>
        <v>23049.041762279456</v>
      </c>
      <c r="Q190" s="24">
        <f t="shared" si="4"/>
        <v>18639.662888888888</v>
      </c>
      <c r="R190" s="24"/>
      <c r="S190" s="24"/>
      <c r="T190" s="24"/>
    </row>
    <row r="191" spans="1:20">
      <c r="A191" s="7">
        <v>1687</v>
      </c>
      <c r="B191" s="24">
        <f>(British!AA131)*1</f>
        <v>12712.9750982962</v>
      </c>
      <c r="C191" s="24">
        <f>(British!BE131)*1</f>
        <v>9700</v>
      </c>
      <c r="D191" s="24">
        <f>(French!D54)*1</f>
        <v>1404.8888888888889</v>
      </c>
      <c r="E191" s="24">
        <f>(French!H54)*1</f>
        <v>1071.9651111111111</v>
      </c>
      <c r="F191" s="24">
        <f>(Dutch!D95)*1</f>
        <v>6912.2203407505885</v>
      </c>
      <c r="G191" s="24">
        <f>(Dutch!H95)*1</f>
        <v>6043.0190000000002</v>
      </c>
      <c r="H191" s="24">
        <f>(USA!D15)*1</f>
        <v>220.74999999999997</v>
      </c>
      <c r="I191" s="24">
        <f>(USA!H15)*1</f>
        <v>152.5</v>
      </c>
      <c r="J191" s="24">
        <f>('Danish +'!$G51)*1</f>
        <v>599.25093632958794</v>
      </c>
      <c r="K191" s="24">
        <f>('Danish +'!$N51)*1</f>
        <v>480</v>
      </c>
      <c r="L191" s="24">
        <f>Spanish!G192</f>
        <v>0</v>
      </c>
      <c r="M191" s="24">
        <f>Spanish!L192</f>
        <v>0</v>
      </c>
      <c r="N191" s="24">
        <f>'Port(consolidated)'!L190</f>
        <v>7107.3377777777787</v>
      </c>
      <c r="O191" s="24">
        <f>'Port(consolidated)'!X190</f>
        <v>6339.96</v>
      </c>
      <c r="P191" s="24">
        <f t="shared" si="3"/>
        <v>28957.423042043043</v>
      </c>
      <c r="Q191" s="24">
        <f t="shared" si="4"/>
        <v>23787.444111111108</v>
      </c>
      <c r="R191" s="24"/>
      <c r="S191" s="24"/>
      <c r="T191" s="24"/>
    </row>
    <row r="192" spans="1:20">
      <c r="A192" s="7">
        <v>1688</v>
      </c>
      <c r="B192" s="24">
        <f>(British!AA132)*1</f>
        <v>8650.0655307994748</v>
      </c>
      <c r="C192" s="24">
        <f>(British!BE132)*1</f>
        <v>6600</v>
      </c>
      <c r="D192" s="24">
        <f>(French!D55)*1</f>
        <v>2092.800640745595</v>
      </c>
      <c r="E192" s="24">
        <f>(French!H55)*1</f>
        <v>1658.8714444444445</v>
      </c>
      <c r="F192" s="24">
        <f>(Dutch!D96)*1</f>
        <v>5867.1715455149315</v>
      </c>
      <c r="G192" s="24">
        <f>(Dutch!H96)*1</f>
        <v>5140.9650000000001</v>
      </c>
      <c r="H192" s="24">
        <f>(USA!D16)*1</f>
        <v>0</v>
      </c>
      <c r="I192" s="24">
        <f>(USA!H16)*1</f>
        <v>0</v>
      </c>
      <c r="J192" s="24">
        <f>('Danish +'!$G52)*1</f>
        <v>1335.7787633878704</v>
      </c>
      <c r="K192" s="24">
        <f>('Danish +'!$N52)*1</f>
        <v>1065.643</v>
      </c>
      <c r="L192" s="24">
        <f>Spanish!G193</f>
        <v>0</v>
      </c>
      <c r="M192" s="24">
        <f>Spanish!L193</f>
        <v>0</v>
      </c>
      <c r="N192" s="24">
        <f>'Port(consolidated)'!L191</f>
        <v>8130.057777777778</v>
      </c>
      <c r="O192" s="24">
        <f>'Port(consolidated)'!X191</f>
        <v>7219.5399999999991</v>
      </c>
      <c r="P192" s="24">
        <f t="shared" si="3"/>
        <v>26075.874258225645</v>
      </c>
      <c r="Q192" s="24">
        <f t="shared" si="4"/>
        <v>21685.019444444442</v>
      </c>
      <c r="R192" s="24"/>
      <c r="S192" s="24"/>
      <c r="T192" s="24"/>
    </row>
    <row r="193" spans="1:20">
      <c r="A193" s="7">
        <v>1689</v>
      </c>
      <c r="B193" s="24">
        <f>(British!AA133)*1</f>
        <v>7732.6343381389252</v>
      </c>
      <c r="C193" s="24">
        <f>(British!BE133)*1</f>
        <v>5900</v>
      </c>
      <c r="D193" s="24">
        <f>(French!D56)*1</f>
        <v>842.47021989223811</v>
      </c>
      <c r="E193" s="24">
        <f>(French!H56)*1</f>
        <v>690.20477777777774</v>
      </c>
      <c r="F193" s="24">
        <f>(Dutch!D97)*1</f>
        <v>2580.0820383435735</v>
      </c>
      <c r="G193" s="24">
        <f>(Dutch!H97)*1</f>
        <v>2311.6</v>
      </c>
      <c r="H193" s="24">
        <f>(USA!D17)*1</f>
        <v>0</v>
      </c>
      <c r="I193" s="24">
        <f>(USA!H17)*1</f>
        <v>0</v>
      </c>
      <c r="J193" s="24">
        <f>('Danish +'!$G53)*1</f>
        <v>0</v>
      </c>
      <c r="K193" s="24">
        <f>('Danish +'!$N53)*1</f>
        <v>0</v>
      </c>
      <c r="L193" s="24">
        <f>Spanish!G194</f>
        <v>0</v>
      </c>
      <c r="M193" s="24">
        <f>Spanish!L194</f>
        <v>0</v>
      </c>
      <c r="N193" s="24">
        <f>'Port(consolidated)'!L192</f>
        <v>9064.0377777777794</v>
      </c>
      <c r="O193" s="24">
        <f>'Port(consolidated)'!X192</f>
        <v>8071.24</v>
      </c>
      <c r="P193" s="24">
        <f t="shared" si="3"/>
        <v>20219.224374152516</v>
      </c>
      <c r="Q193" s="24">
        <f t="shared" si="4"/>
        <v>16973.044777777777</v>
      </c>
      <c r="R193" s="24"/>
      <c r="S193" s="24"/>
      <c r="T193" s="24"/>
    </row>
    <row r="194" spans="1:20">
      <c r="A194" s="7">
        <v>1690</v>
      </c>
      <c r="B194" s="24">
        <f>(British!AA134)*1</f>
        <v>3140.6813865498402</v>
      </c>
      <c r="C194" s="24">
        <f>(British!BE134)*1</f>
        <v>2429.8618999999999</v>
      </c>
      <c r="D194" s="24">
        <f>(French!D57)*1</f>
        <v>728.11999417504001</v>
      </c>
      <c r="E194" s="24">
        <f>(French!H57)*1</f>
        <v>555.55555555555554</v>
      </c>
      <c r="F194" s="24">
        <f>(Dutch!D98)*1</f>
        <v>467.02253855278764</v>
      </c>
      <c r="G194" s="24">
        <f>(Dutch!H98)*1</f>
        <v>393.7</v>
      </c>
      <c r="H194" s="24">
        <f>(USA!D18)*1</f>
        <v>0</v>
      </c>
      <c r="I194" s="24">
        <f>(USA!H18)*1</f>
        <v>0</v>
      </c>
      <c r="J194" s="24">
        <f>('Danish +'!$G54)*1</f>
        <v>958.005617977528</v>
      </c>
      <c r="K194" s="24">
        <f>('Danish +'!$N54)*1</f>
        <v>767</v>
      </c>
      <c r="L194" s="24">
        <f>Spanish!G195</f>
        <v>400.4</v>
      </c>
      <c r="M194" s="24">
        <f>Spanish!L195</f>
        <v>312.7</v>
      </c>
      <c r="N194" s="24">
        <f>'Port(consolidated)'!L193</f>
        <v>11015.492063492064</v>
      </c>
      <c r="O194" s="24">
        <f>'Port(consolidated)'!X193</f>
        <v>9723.0843428571425</v>
      </c>
      <c r="P194" s="24">
        <f t="shared" si="3"/>
        <v>16709.72160074726</v>
      </c>
      <c r="Q194" s="24">
        <f t="shared" si="4"/>
        <v>14181.901798412699</v>
      </c>
      <c r="R194" s="24"/>
      <c r="S194" s="24"/>
      <c r="T194" s="24"/>
    </row>
    <row r="195" spans="1:20">
      <c r="A195" s="7">
        <v>1691</v>
      </c>
      <c r="B195" s="24">
        <f>(British!AA135)*1</f>
        <v>7994.7575360419396</v>
      </c>
      <c r="C195" s="24">
        <f>(British!BE135)*1</f>
        <v>6100</v>
      </c>
      <c r="D195" s="24">
        <f>(French!D58)*1</f>
        <v>569.68108344255131</v>
      </c>
      <c r="E195" s="24">
        <f>(French!H58)*1</f>
        <v>434.66666666666663</v>
      </c>
      <c r="F195" s="24">
        <f>(Dutch!D99)*1</f>
        <v>3462</v>
      </c>
      <c r="G195" s="24">
        <f>(Dutch!H99)*1</f>
        <v>3188.78</v>
      </c>
      <c r="H195" s="24">
        <f>(USA!D19)*1</f>
        <v>0</v>
      </c>
      <c r="I195" s="24">
        <f>(USA!H19)*1</f>
        <v>0</v>
      </c>
      <c r="J195" s="24">
        <f>('Danish +'!$G55)*1</f>
        <v>1157.4833957553058</v>
      </c>
      <c r="K195" s="24">
        <f>('Danish +'!$N55)*1</f>
        <v>941.43510000000003</v>
      </c>
      <c r="L195" s="24">
        <f>Spanish!G196</f>
        <v>0</v>
      </c>
      <c r="M195" s="24">
        <f>Spanish!L196</f>
        <v>0</v>
      </c>
      <c r="N195" s="24">
        <f>'Port(consolidated)'!L194</f>
        <v>12568.206349206352</v>
      </c>
      <c r="O195" s="24">
        <f>'Port(consolidated)'!X194</f>
        <v>11068.87142857143</v>
      </c>
      <c r="P195" s="24">
        <f t="shared" si="3"/>
        <v>25752.128364446147</v>
      </c>
      <c r="Q195" s="24">
        <f t="shared" si="4"/>
        <v>21733.753195238096</v>
      </c>
      <c r="R195" s="24"/>
      <c r="S195" s="24"/>
      <c r="T195" s="24"/>
    </row>
    <row r="196" spans="1:20">
      <c r="A196" s="7">
        <v>1692</v>
      </c>
      <c r="B196" s="24">
        <f>(British!AA136)*1</f>
        <v>11664.482306684142</v>
      </c>
      <c r="C196" s="24">
        <f>(British!BE136)*1</f>
        <v>8900</v>
      </c>
      <c r="D196" s="24">
        <f>(French!D59)*1</f>
        <v>0</v>
      </c>
      <c r="E196" s="24">
        <f>(French!H59)*1</f>
        <v>0</v>
      </c>
      <c r="F196" s="24">
        <f>(Dutch!D100)*1</f>
        <v>1770.6654804270461</v>
      </c>
      <c r="G196" s="24">
        <f>(Dutch!H100)*1</f>
        <v>1492.671</v>
      </c>
      <c r="H196" s="24">
        <f>(USA!D20)*1</f>
        <v>0</v>
      </c>
      <c r="I196" s="24">
        <f>(USA!H20)*1</f>
        <v>0</v>
      </c>
      <c r="J196" s="24">
        <f>('Danish +'!$G56)*1</f>
        <v>3017.0393258426966</v>
      </c>
      <c r="K196" s="24">
        <f>('Danish +'!$N56)*1</f>
        <v>2416.2860000000001</v>
      </c>
      <c r="L196" s="24">
        <f>Spanish!G197</f>
        <v>0</v>
      </c>
      <c r="M196" s="24">
        <f>Spanish!L197</f>
        <v>0</v>
      </c>
      <c r="N196" s="24">
        <f>'Port(consolidated)'!L195</f>
        <v>11995.792063492065</v>
      </c>
      <c r="O196" s="24">
        <f>'Port(consolidated)'!X195</f>
        <v>10599.455771428573</v>
      </c>
      <c r="P196" s="24">
        <f t="shared" si="3"/>
        <v>28447.979176445951</v>
      </c>
      <c r="Q196" s="24">
        <f t="shared" si="4"/>
        <v>23408.412771428571</v>
      </c>
      <c r="R196" s="24"/>
      <c r="S196" s="24"/>
      <c r="T196" s="24"/>
    </row>
    <row r="197" spans="1:20">
      <c r="A197" s="7">
        <v>1693</v>
      </c>
      <c r="B197" s="24">
        <f>(British!AA137)*1</f>
        <v>9174.3119266055037</v>
      </c>
      <c r="C197" s="24">
        <f>(British!BE137)*1</f>
        <v>7000</v>
      </c>
      <c r="D197" s="24">
        <f>(French!D60)*1</f>
        <v>1645.8195718654433</v>
      </c>
      <c r="E197" s="24">
        <f>(French!H60)*1</f>
        <v>1255.7777777777778</v>
      </c>
      <c r="F197" s="24">
        <f>(Dutch!D101)*1</f>
        <v>3197.1099511401999</v>
      </c>
      <c r="G197" s="24">
        <f>(Dutch!H101)*1</f>
        <v>2805.6</v>
      </c>
      <c r="H197" s="24">
        <f>(USA!D21)*1</f>
        <v>226.55334114888626</v>
      </c>
      <c r="I197" s="24">
        <f>(USA!H21)*1</f>
        <v>193.24999999999997</v>
      </c>
      <c r="J197" s="24">
        <f>('Danish +'!$G57)*1</f>
        <v>4831.1941323345818</v>
      </c>
      <c r="K197" s="24">
        <f>('Danish +'!$N57)*1</f>
        <v>4007.2860000000001</v>
      </c>
      <c r="L197" s="24">
        <f>Spanish!G198</f>
        <v>0</v>
      </c>
      <c r="M197" s="24">
        <f>Spanish!L198</f>
        <v>0</v>
      </c>
      <c r="N197" s="24">
        <f>'Port(consolidated)'!L196</f>
        <v>6908.0138884394837</v>
      </c>
      <c r="O197" s="24">
        <f>'Port(consolidated)'!X196</f>
        <v>6145.8857142857141</v>
      </c>
      <c r="P197" s="24">
        <f t="shared" ref="P197:P260" si="5">(B197+D197+F197+H197+J197+L197+N197)*1</f>
        <v>25983.002811534097</v>
      </c>
      <c r="Q197" s="24">
        <f t="shared" ref="Q197:Q260" si="6">(C197+E197+G197+I197+K197+M197+O197)*1</f>
        <v>21407.799492063492</v>
      </c>
      <c r="R197" s="24"/>
      <c r="S197" s="24"/>
      <c r="T197" s="24"/>
    </row>
    <row r="198" spans="1:20">
      <c r="A198" s="7">
        <v>1694</v>
      </c>
      <c r="B198" s="24">
        <f>(British!AA138)*1</f>
        <v>10222.804718217561</v>
      </c>
      <c r="C198" s="24">
        <f>(British!BE138)*1</f>
        <v>7800</v>
      </c>
      <c r="D198" s="24">
        <f>(French!D61)*1</f>
        <v>364.05999708752</v>
      </c>
      <c r="E198" s="24">
        <f>(French!H61)*1</f>
        <v>277.77777777777777</v>
      </c>
      <c r="F198" s="24">
        <f>(Dutch!D102)*1</f>
        <v>3127.6841604421675</v>
      </c>
      <c r="G198" s="24">
        <f>(Dutch!H102)*1</f>
        <v>2759.4</v>
      </c>
      <c r="H198" s="24">
        <f>(USA!D22)*1</f>
        <v>0</v>
      </c>
      <c r="I198" s="24">
        <f>(USA!H22)*1</f>
        <v>0</v>
      </c>
      <c r="J198" s="24">
        <f>('Danish +'!$G58)*1</f>
        <v>2514.3264669163545</v>
      </c>
      <c r="K198" s="24">
        <f>('Danish +'!$N58)*1</f>
        <v>2199</v>
      </c>
      <c r="L198" s="24">
        <f>Spanish!G199</f>
        <v>0</v>
      </c>
      <c r="M198" s="24">
        <f>Spanish!L199</f>
        <v>0</v>
      </c>
      <c r="N198" s="24">
        <f>'Port(consolidated)'!L197</f>
        <v>7192.6634920634915</v>
      </c>
      <c r="O198" s="24">
        <f>'Port(consolidated)'!X197</f>
        <v>6416.0142857142864</v>
      </c>
      <c r="P198" s="24">
        <f t="shared" si="5"/>
        <v>23421.538834727093</v>
      </c>
      <c r="Q198" s="24">
        <f t="shared" si="6"/>
        <v>19452.192063492064</v>
      </c>
      <c r="R198" s="24"/>
      <c r="S198" s="24"/>
      <c r="T198" s="24"/>
    </row>
    <row r="199" spans="1:20">
      <c r="A199" s="7">
        <v>1695</v>
      </c>
      <c r="B199" s="24">
        <f>(British!AA139)*1</f>
        <v>8650.0655307994748</v>
      </c>
      <c r="C199" s="24">
        <f>(British!BE139)*1</f>
        <v>6600</v>
      </c>
      <c r="D199" s="24">
        <f>(French!D62)*1</f>
        <v>517.88888888888891</v>
      </c>
      <c r="E199" s="24">
        <f>(French!H62)*1</f>
        <v>312.4444444444444</v>
      </c>
      <c r="F199" s="24">
        <f>(Dutch!D103)*1</f>
        <v>1822.3606168446026</v>
      </c>
      <c r="G199" s="24">
        <f>(Dutch!H103)*1</f>
        <v>1494.7</v>
      </c>
      <c r="H199" s="24">
        <f>(USA!D23)*1</f>
        <v>226.55334114888626</v>
      </c>
      <c r="I199" s="24">
        <f>(USA!H23)*1</f>
        <v>193.24999999999997</v>
      </c>
      <c r="J199" s="24">
        <f>('Danish +'!$G59)*1</f>
        <v>1010.5</v>
      </c>
      <c r="K199" s="24">
        <f>('Danish +'!$N59)*1</f>
        <v>810</v>
      </c>
      <c r="L199" s="24">
        <f>Spanish!G200</f>
        <v>0</v>
      </c>
      <c r="M199" s="24">
        <f>Spanish!L200</f>
        <v>0</v>
      </c>
      <c r="N199" s="24">
        <f>'Port(consolidated)'!L198</f>
        <v>12064.793066566001</v>
      </c>
      <c r="O199" s="24">
        <f>'Port(consolidated)'!X198</f>
        <v>10699.342857142856</v>
      </c>
      <c r="P199" s="24">
        <f t="shared" si="5"/>
        <v>24292.161444247853</v>
      </c>
      <c r="Q199" s="24">
        <f t="shared" si="6"/>
        <v>20109.737301587302</v>
      </c>
      <c r="R199" s="24"/>
      <c r="S199" s="24"/>
      <c r="T199" s="24"/>
    </row>
    <row r="200" spans="1:20">
      <c r="A200" s="7">
        <v>1696</v>
      </c>
      <c r="B200" s="24">
        <f>(British!AA140)*1</f>
        <v>7975.0880483846831</v>
      </c>
      <c r="C200" s="24">
        <f>(British!BE140)*1</f>
        <v>6522.4829999999993</v>
      </c>
      <c r="D200" s="24">
        <f>(French!D63)*1</f>
        <v>368.88888888888886</v>
      </c>
      <c r="E200" s="24">
        <f>(French!H63)*1</f>
        <v>357.77777777777777</v>
      </c>
      <c r="F200" s="24">
        <f>(Dutch!D104)*1</f>
        <v>1169.3262158956109</v>
      </c>
      <c r="G200" s="24">
        <f>(Dutch!H104)*1</f>
        <v>999</v>
      </c>
      <c r="H200" s="24">
        <f>(USA!D24)*1</f>
        <v>0</v>
      </c>
      <c r="I200" s="24">
        <f>(USA!H24)*1</f>
        <v>0</v>
      </c>
      <c r="J200" s="24">
        <f>('Danish +'!$G60)*1</f>
        <v>3033.1798623157802</v>
      </c>
      <c r="K200" s="24">
        <f>('Danish +'!$N60)*1</f>
        <v>2390</v>
      </c>
      <c r="L200" s="24">
        <f>Spanish!G201</f>
        <v>0</v>
      </c>
      <c r="M200" s="24">
        <f>Spanish!L201</f>
        <v>0</v>
      </c>
      <c r="N200" s="24">
        <f>'Port(consolidated)'!L199</f>
        <v>17460.691999999999</v>
      </c>
      <c r="O200" s="24">
        <f>'Port(consolidated)'!X199</f>
        <v>15567.003291428573</v>
      </c>
      <c r="P200" s="24">
        <f t="shared" si="5"/>
        <v>30007.175015484961</v>
      </c>
      <c r="Q200" s="24">
        <f t="shared" si="6"/>
        <v>25836.264069206351</v>
      </c>
      <c r="R200" s="24"/>
      <c r="S200" s="24"/>
      <c r="T200" s="24"/>
    </row>
    <row r="201" spans="1:20">
      <c r="A201" s="7">
        <v>1697</v>
      </c>
      <c r="B201" s="24">
        <f>(British!AA141)*1</f>
        <v>10180.390296695401</v>
      </c>
      <c r="C201" s="24">
        <f>(British!BE141)*1</f>
        <v>7815.4166249999989</v>
      </c>
      <c r="D201" s="24">
        <f>(French!D64)*1</f>
        <v>193.67991845056065</v>
      </c>
      <c r="E201" s="24">
        <f>(French!H64)*1</f>
        <v>147.77777777777777</v>
      </c>
      <c r="F201" s="24">
        <f>(Dutch!D105)*1</f>
        <v>2253.1288047658154</v>
      </c>
      <c r="G201" s="24">
        <f>(Dutch!H105)*1</f>
        <v>2003.9</v>
      </c>
      <c r="H201" s="24">
        <f>(USA!D25)*1</f>
        <v>226.55334114888626</v>
      </c>
      <c r="I201" s="24">
        <f>(USA!H25)*1</f>
        <v>193.24999999999997</v>
      </c>
      <c r="J201" s="24">
        <f>('Danish +'!$G61)*1</f>
        <v>362.5</v>
      </c>
      <c r="K201" s="24">
        <f>('Danish +'!$N61)*1</f>
        <v>290</v>
      </c>
      <c r="L201" s="24">
        <f>Spanish!G202</f>
        <v>0</v>
      </c>
      <c r="M201" s="24">
        <f>Spanish!L202</f>
        <v>0</v>
      </c>
      <c r="N201" s="24">
        <f>'Port(consolidated)'!L200</f>
        <v>23887.208000000002</v>
      </c>
      <c r="O201" s="24">
        <f>'Port(consolidated)'!X200</f>
        <v>21402.840137142863</v>
      </c>
      <c r="P201" s="24">
        <f t="shared" si="5"/>
        <v>37103.460361060665</v>
      </c>
      <c r="Q201" s="24">
        <f t="shared" si="6"/>
        <v>31853.18453992064</v>
      </c>
      <c r="R201" s="24"/>
      <c r="S201" s="24"/>
      <c r="T201" s="24"/>
    </row>
    <row r="202" spans="1:20">
      <c r="A202" s="7">
        <v>1698</v>
      </c>
      <c r="B202" s="24">
        <f>(British!AA142)*1</f>
        <v>9384.1511612644463</v>
      </c>
      <c r="C202" s="24">
        <f>(British!BE142)*1</f>
        <v>7392.1069999999991</v>
      </c>
      <c r="D202" s="24">
        <f>(French!D65)*1</f>
        <v>2433.9866025921069</v>
      </c>
      <c r="E202" s="24">
        <f>(French!H65)*1</f>
        <v>1857.1492222222221</v>
      </c>
      <c r="F202" s="24">
        <f>(Dutch!D106)*1</f>
        <v>3912.6703907006395</v>
      </c>
      <c r="G202" s="24">
        <f>(Dutch!H106)*1</f>
        <v>3477.3</v>
      </c>
      <c r="H202" s="24">
        <f>(USA!D26)*1</f>
        <v>1011.0736028882076</v>
      </c>
      <c r="I202" s="24">
        <f>(USA!H26)*1</f>
        <v>854.81624999999985</v>
      </c>
      <c r="J202" s="24">
        <f>('Danish +'!$G62)*1</f>
        <v>1693.4319600499375</v>
      </c>
      <c r="K202" s="24">
        <f>('Danish +'!$N62)*1</f>
        <v>1268</v>
      </c>
      <c r="L202" s="24">
        <f>Spanish!G203</f>
        <v>0</v>
      </c>
      <c r="M202" s="24">
        <f>Spanish!L203</f>
        <v>0</v>
      </c>
      <c r="N202" s="24">
        <f>'Port(consolidated)'!L201</f>
        <v>28973.302919862545</v>
      </c>
      <c r="O202" s="24">
        <f>'Port(consolidated)'!X201</f>
        <v>25637.946744444445</v>
      </c>
      <c r="P202" s="24">
        <f t="shared" si="5"/>
        <v>47408.616637357882</v>
      </c>
      <c r="Q202" s="24">
        <f t="shared" si="6"/>
        <v>40487.31921666667</v>
      </c>
      <c r="R202" s="24"/>
      <c r="S202" s="24"/>
      <c r="T202" s="24"/>
    </row>
    <row r="203" spans="1:20">
      <c r="A203" s="7">
        <v>1699</v>
      </c>
      <c r="B203" s="24">
        <f>(British!AA143)*1</f>
        <v>16177.687729943866</v>
      </c>
      <c r="C203" s="24">
        <f>(British!BE143)*1</f>
        <v>12145.042799999999</v>
      </c>
      <c r="D203" s="24">
        <f>(French!D66)*1</f>
        <v>1820.8888888888887</v>
      </c>
      <c r="E203" s="24">
        <f>(French!H66)*1</f>
        <v>1059.8044444444445</v>
      </c>
      <c r="F203" s="24">
        <f>(Dutch!D107)*1</f>
        <v>3883.9200265926247</v>
      </c>
      <c r="G203" s="24">
        <f>(Dutch!H107)*1</f>
        <v>3327.3940000000002</v>
      </c>
      <c r="H203" s="24">
        <f>(USA!D27)*1</f>
        <v>0</v>
      </c>
      <c r="I203" s="24">
        <f>(USA!H27)*1</f>
        <v>0</v>
      </c>
      <c r="J203" s="24">
        <f>('Danish +'!$G63)*1</f>
        <v>2776.8146067415728</v>
      </c>
      <c r="K203" s="24">
        <f>('Danish +'!$N63)*1</f>
        <v>2183</v>
      </c>
      <c r="L203" s="24">
        <f>Spanish!G204</f>
        <v>0</v>
      </c>
      <c r="M203" s="24">
        <f>Spanish!L204</f>
        <v>0</v>
      </c>
      <c r="N203" s="24">
        <f>'Port(consolidated)'!L202</f>
        <v>18307.799302318963</v>
      </c>
      <c r="O203" s="24">
        <f>'Port(consolidated)'!X202</f>
        <v>16295.365617777778</v>
      </c>
      <c r="P203" s="24">
        <f t="shared" si="5"/>
        <v>42967.110554485917</v>
      </c>
      <c r="Q203" s="24">
        <f t="shared" si="6"/>
        <v>35010.606862222223</v>
      </c>
      <c r="R203" s="24"/>
      <c r="S203" s="24"/>
      <c r="T203" s="24"/>
    </row>
    <row r="204" spans="1:20">
      <c r="A204" s="7">
        <v>1700</v>
      </c>
      <c r="B204" s="24">
        <f>(British!AA144)*1</f>
        <v>25069.21430623388</v>
      </c>
      <c r="C204" s="24">
        <f>(British!BE144)*1</f>
        <v>19326.130000000005</v>
      </c>
      <c r="D204" s="24">
        <f>(French!D67)*1</f>
        <v>2046.4496869084026</v>
      </c>
      <c r="E204" s="24">
        <f>(French!H67)*1</f>
        <v>1432.2222222222222</v>
      </c>
      <c r="F204" s="24">
        <f>(Dutch!D108)*1</f>
        <v>2767.7166343146773</v>
      </c>
      <c r="G204" s="24">
        <f>(Dutch!H108)*1</f>
        <v>2461.4</v>
      </c>
      <c r="H204" s="24">
        <f>(USA!D28)*1</f>
        <v>38.20293398533007</v>
      </c>
      <c r="I204" s="24">
        <f>(USA!H28)*1</f>
        <v>31.25</v>
      </c>
      <c r="J204" s="24">
        <f>('Danish +'!$G64)*1</f>
        <v>1242</v>
      </c>
      <c r="K204" s="24">
        <f>('Danish +'!$N64)*1</f>
        <v>857</v>
      </c>
      <c r="L204" s="24">
        <f>Spanish!G205</f>
        <v>0</v>
      </c>
      <c r="M204" s="24">
        <f>Spanish!L205</f>
        <v>0</v>
      </c>
      <c r="N204" s="24">
        <f>'Port(consolidated)'!L203</f>
        <v>22414.625777777779</v>
      </c>
      <c r="O204" s="24">
        <f>'Port(consolidated)'!X203</f>
        <v>20034.233013333331</v>
      </c>
      <c r="P204" s="24">
        <f t="shared" si="5"/>
        <v>53578.20933922007</v>
      </c>
      <c r="Q204" s="24">
        <f t="shared" si="6"/>
        <v>44142.235235555563</v>
      </c>
      <c r="R204" s="24"/>
      <c r="S204" s="24"/>
      <c r="T204" s="24"/>
    </row>
    <row r="205" spans="1:20">
      <c r="A205" s="7">
        <v>1701</v>
      </c>
      <c r="B205" s="24">
        <f>(British!AA145)*1</f>
        <v>26772.743389345931</v>
      </c>
      <c r="C205" s="24">
        <f>(British!BE145)*1</f>
        <v>21846.031100000007</v>
      </c>
      <c r="D205" s="24">
        <f>(French!D68)*1</f>
        <v>2425.8045725935631</v>
      </c>
      <c r="E205" s="24">
        <f>(French!H68)*1</f>
        <v>1850.8888888888887</v>
      </c>
      <c r="F205" s="24">
        <f>(Dutch!D109)*1</f>
        <v>7606.0409590409572</v>
      </c>
      <c r="G205" s="24">
        <f>(Dutch!H109)*1</f>
        <v>6665.15</v>
      </c>
      <c r="H205" s="24">
        <f>(USA!D29)*1</f>
        <v>0</v>
      </c>
      <c r="I205" s="24">
        <f>(USA!H29)*1</f>
        <v>0</v>
      </c>
      <c r="J205" s="24">
        <f>('Danish +'!$G65)*1</f>
        <v>717.85268414481891</v>
      </c>
      <c r="K205" s="24">
        <f>('Danish +'!$N65)*1</f>
        <v>575</v>
      </c>
      <c r="L205" s="24">
        <f>Spanish!G206</f>
        <v>0</v>
      </c>
      <c r="M205" s="24">
        <f>Spanish!L206</f>
        <v>0</v>
      </c>
      <c r="N205" s="24">
        <f>'Port(consolidated)'!L204</f>
        <v>18239.91</v>
      </c>
      <c r="O205" s="24">
        <f>'Port(consolidated)'!X204</f>
        <v>16338.190599999998</v>
      </c>
      <c r="P205" s="24">
        <f t="shared" si="5"/>
        <v>55762.351605125266</v>
      </c>
      <c r="Q205" s="24">
        <f t="shared" si="6"/>
        <v>47275.260588888894</v>
      </c>
      <c r="R205" s="24"/>
      <c r="S205" s="24"/>
      <c r="T205" s="24"/>
    </row>
    <row r="206" spans="1:20">
      <c r="A206" s="7">
        <v>1702</v>
      </c>
      <c r="B206" s="24">
        <f>(British!AA146)*1</f>
        <v>22765.860776763853</v>
      </c>
      <c r="C206" s="24">
        <f>(British!BE146)*1</f>
        <v>18613.086199999998</v>
      </c>
      <c r="D206" s="24">
        <f>(French!D69)*1</f>
        <v>1053.6666666666665</v>
      </c>
      <c r="E206" s="24">
        <f>(French!H69)*1</f>
        <v>803.98255555555556</v>
      </c>
      <c r="F206" s="24">
        <f>(Dutch!D110)*1</f>
        <v>3146.9846153846156</v>
      </c>
      <c r="G206" s="24">
        <f>(Dutch!H110)*1</f>
        <v>2640.3546000000001</v>
      </c>
      <c r="H206" s="24">
        <f>(USA!D30)*1</f>
        <v>0</v>
      </c>
      <c r="I206" s="24">
        <f>(USA!H30)*1</f>
        <v>0</v>
      </c>
      <c r="J206" s="24">
        <f>('Danish +'!$G66)*1</f>
        <v>475.65543071161051</v>
      </c>
      <c r="K206" s="24">
        <f>('Danish +'!$N66)*1</f>
        <v>381</v>
      </c>
      <c r="L206" s="24">
        <f>Spanish!G207</f>
        <v>0</v>
      </c>
      <c r="M206" s="24">
        <f>Spanish!L207</f>
        <v>0</v>
      </c>
      <c r="N206" s="24">
        <f>'Port(consolidated)'!L205</f>
        <v>18272.636000000002</v>
      </c>
      <c r="O206" s="24">
        <f>'Port(consolidated)'!X205</f>
        <v>16332.991759999999</v>
      </c>
      <c r="P206" s="24">
        <f t="shared" si="5"/>
        <v>45714.803489526748</v>
      </c>
      <c r="Q206" s="24">
        <f t="shared" si="6"/>
        <v>38771.415115555552</v>
      </c>
      <c r="R206" s="24"/>
      <c r="S206" s="24"/>
      <c r="T206" s="24"/>
    </row>
    <row r="207" spans="1:20">
      <c r="A207" s="7">
        <v>1703</v>
      </c>
      <c r="B207" s="24">
        <f>(British!AA147)*1</f>
        <v>10153.679688043476</v>
      </c>
      <c r="C207" s="24">
        <f>(British!BE147)*1</f>
        <v>8707.8233999999993</v>
      </c>
      <c r="D207" s="24">
        <f>(French!D70)*1</f>
        <v>4203.1873625737426</v>
      </c>
      <c r="E207" s="24">
        <f>(French!H70)*1</f>
        <v>2990.0497777777778</v>
      </c>
      <c r="F207" s="24">
        <f>(Dutch!D111)*1</f>
        <v>1620.4364428805629</v>
      </c>
      <c r="G207" s="24">
        <f>(Dutch!H111)*1</f>
        <v>1352</v>
      </c>
      <c r="H207" s="24">
        <f>(USA!D31)*1</f>
        <v>0</v>
      </c>
      <c r="I207" s="24">
        <f>(USA!H31)*1</f>
        <v>0</v>
      </c>
      <c r="J207" s="24">
        <f>('Danish +'!$G67)*1</f>
        <v>258.42696629213481</v>
      </c>
      <c r="K207" s="24">
        <f>('Danish +'!$N67)*1</f>
        <v>207</v>
      </c>
      <c r="L207" s="24">
        <f>Spanish!G208</f>
        <v>0</v>
      </c>
      <c r="M207" s="24">
        <f>Spanish!L208</f>
        <v>0</v>
      </c>
      <c r="N207" s="24">
        <f>'Port(consolidated)'!L206</f>
        <v>18241.113999999998</v>
      </c>
      <c r="O207" s="24">
        <f>'Port(consolidated)'!X206</f>
        <v>16239.967739999998</v>
      </c>
      <c r="P207" s="24">
        <f t="shared" si="5"/>
        <v>34476.844459789914</v>
      </c>
      <c r="Q207" s="24">
        <f t="shared" si="6"/>
        <v>29496.840917777776</v>
      </c>
      <c r="R207" s="24"/>
      <c r="S207" s="24"/>
      <c r="T207" s="24"/>
    </row>
    <row r="208" spans="1:20">
      <c r="A208" s="7">
        <v>1704</v>
      </c>
      <c r="B208" s="24">
        <f>(British!AA148)*1</f>
        <v>16036.168604348813</v>
      </c>
      <c r="C208" s="24">
        <f>(British!BE148)*1</f>
        <v>13255.199999999999</v>
      </c>
      <c r="D208" s="24">
        <f>(French!D71)*1</f>
        <v>2095.0112994350284</v>
      </c>
      <c r="E208" s="24">
        <f>(French!H71)*1</f>
        <v>1260.6492222222221</v>
      </c>
      <c r="F208" s="24">
        <f>(Dutch!D112)*1</f>
        <v>2175.4940059940059</v>
      </c>
      <c r="G208" s="24">
        <f>(Dutch!H112)*1</f>
        <v>1950.4</v>
      </c>
      <c r="H208" s="24">
        <f>(USA!D32)*1</f>
        <v>0</v>
      </c>
      <c r="I208" s="24">
        <f>(USA!H32)*1</f>
        <v>0</v>
      </c>
      <c r="J208" s="24">
        <f>('Danish +'!$G68)*1</f>
        <v>349</v>
      </c>
      <c r="K208" s="24">
        <f>('Danish +'!$N68)*1</f>
        <v>295</v>
      </c>
      <c r="L208" s="24">
        <f>Spanish!G209</f>
        <v>0</v>
      </c>
      <c r="M208" s="24">
        <f>Spanish!L209</f>
        <v>0</v>
      </c>
      <c r="N208" s="24">
        <f>'Port(consolidated)'!L207</f>
        <v>16540.141</v>
      </c>
      <c r="O208" s="24">
        <f>'Port(consolidated)'!X207</f>
        <v>14798.073060000001</v>
      </c>
      <c r="P208" s="24">
        <f t="shared" si="5"/>
        <v>37195.814909777851</v>
      </c>
      <c r="Q208" s="24">
        <f t="shared" si="6"/>
        <v>31559.322282222223</v>
      </c>
      <c r="R208" s="24"/>
      <c r="S208" s="24"/>
      <c r="T208" s="24"/>
    </row>
    <row r="209" spans="1:20">
      <c r="A209" s="7">
        <v>1705</v>
      </c>
      <c r="B209" s="24">
        <f>(British!AA149)*1</f>
        <v>13909.408983436484</v>
      </c>
      <c r="C209" s="24">
        <f>(British!BE149)*1</f>
        <v>11359.8773</v>
      </c>
      <c r="D209" s="24">
        <f>(French!D72)*1</f>
        <v>5048.6895296344846</v>
      </c>
      <c r="E209" s="24">
        <f>(French!H72)*1</f>
        <v>3031.72</v>
      </c>
      <c r="F209" s="24">
        <f>(Dutch!D113)*1</f>
        <v>4828.636363636364</v>
      </c>
      <c r="G209" s="24">
        <f>(Dutch!H113)*1</f>
        <v>4069.7679999999996</v>
      </c>
      <c r="H209" s="24">
        <f>(USA!D33)*1</f>
        <v>37.462499999999999</v>
      </c>
      <c r="I209" s="24">
        <f>(USA!H33)*1</f>
        <v>30</v>
      </c>
      <c r="J209" s="24">
        <f>('Danish +'!$G69)*1</f>
        <v>820</v>
      </c>
      <c r="K209" s="24">
        <f>('Danish +'!$N69)*1</f>
        <v>0</v>
      </c>
      <c r="L209" s="24">
        <f>Spanish!G210</f>
        <v>0</v>
      </c>
      <c r="M209" s="24">
        <f>Spanish!L210</f>
        <v>0</v>
      </c>
      <c r="N209" s="24">
        <f>'Port(consolidated)'!L208</f>
        <v>13809.640500000001</v>
      </c>
      <c r="O209" s="24">
        <f>'Port(consolidated)'!X208</f>
        <v>12287.483980000001</v>
      </c>
      <c r="P209" s="24">
        <f t="shared" si="5"/>
        <v>38453.83787670733</v>
      </c>
      <c r="Q209" s="24">
        <f t="shared" si="6"/>
        <v>30778.849279999999</v>
      </c>
      <c r="R209" s="24"/>
      <c r="S209" s="24"/>
      <c r="T209" s="24"/>
    </row>
    <row r="210" spans="1:20">
      <c r="A210" s="7">
        <v>1706</v>
      </c>
      <c r="B210" s="24">
        <f>(British!AA150)*1</f>
        <v>13233.201998254201</v>
      </c>
      <c r="C210" s="24">
        <f>(British!BE150)*1</f>
        <v>11257.4092</v>
      </c>
      <c r="D210" s="24">
        <f>(French!D73)*1</f>
        <v>913.55288534689532</v>
      </c>
      <c r="E210" s="24">
        <f>(French!H73)*1</f>
        <v>761.31588888888894</v>
      </c>
      <c r="F210" s="24">
        <f>(Dutch!D114)*1</f>
        <v>1966</v>
      </c>
      <c r="G210" s="24">
        <f>(Dutch!H114)*1</f>
        <v>1710</v>
      </c>
      <c r="H210" s="24">
        <f>(USA!D34)*1</f>
        <v>0</v>
      </c>
      <c r="I210" s="24">
        <f>(USA!H34)*1</f>
        <v>0</v>
      </c>
      <c r="J210" s="24">
        <f>('Danish +'!$G70)*1</f>
        <v>0</v>
      </c>
      <c r="K210" s="24">
        <f>('Danish +'!$N70)*1</f>
        <v>0</v>
      </c>
      <c r="L210" s="24">
        <f>Spanish!G211</f>
        <v>0</v>
      </c>
      <c r="M210" s="24">
        <f>Spanish!L211</f>
        <v>0</v>
      </c>
      <c r="N210" s="24">
        <f>'Port(consolidated)'!L209</f>
        <v>15433.9905</v>
      </c>
      <c r="O210" s="24">
        <f>'Port(consolidated)'!X209</f>
        <v>13835.767479999999</v>
      </c>
      <c r="P210" s="24">
        <f t="shared" si="5"/>
        <v>31546.745383601097</v>
      </c>
      <c r="Q210" s="24">
        <f t="shared" si="6"/>
        <v>27564.492568888887</v>
      </c>
      <c r="R210" s="24"/>
      <c r="S210" s="24"/>
      <c r="T210" s="24"/>
    </row>
    <row r="211" spans="1:20">
      <c r="A211" s="7">
        <v>1707</v>
      </c>
      <c r="B211" s="24">
        <f>(British!AA151)*1</f>
        <v>7981.664043767465</v>
      </c>
      <c r="C211" s="24">
        <f>(British!BE151)*1</f>
        <v>6744.5545999999995</v>
      </c>
      <c r="D211" s="24">
        <f>(French!D74)*1</f>
        <v>1598.7000145624002</v>
      </c>
      <c r="E211" s="24">
        <f>(French!H74)*1</f>
        <v>1237.1111111111111</v>
      </c>
      <c r="F211" s="24">
        <f>(Dutch!D115)*1</f>
        <v>4475.5384615384619</v>
      </c>
      <c r="G211" s="24">
        <f>(Dutch!H115)*1</f>
        <v>3650.2369999999996</v>
      </c>
      <c r="H211" s="24">
        <f>(USA!D35)*1</f>
        <v>0</v>
      </c>
      <c r="I211" s="24">
        <f>(USA!H35)*1</f>
        <v>0</v>
      </c>
      <c r="J211" s="24">
        <f>('Danish +'!$G71)*1</f>
        <v>447</v>
      </c>
      <c r="K211" s="24">
        <f>('Danish +'!$N71)*1</f>
        <v>393</v>
      </c>
      <c r="L211" s="24">
        <f>Spanish!G212</f>
        <v>0</v>
      </c>
      <c r="M211" s="24">
        <f>Spanish!L212</f>
        <v>0</v>
      </c>
      <c r="N211" s="24">
        <f>'Port(consolidated)'!L210</f>
        <v>25348.558999999994</v>
      </c>
      <c r="O211" s="24">
        <f>'Port(consolidated)'!X210</f>
        <v>22685.055239999998</v>
      </c>
      <c r="P211" s="24">
        <f t="shared" si="5"/>
        <v>39851.461519868317</v>
      </c>
      <c r="Q211" s="24">
        <f t="shared" si="6"/>
        <v>34709.957951111108</v>
      </c>
      <c r="R211" s="24"/>
      <c r="S211" s="24"/>
      <c r="T211" s="24"/>
    </row>
    <row r="212" spans="1:20">
      <c r="A212" s="7">
        <v>1708</v>
      </c>
      <c r="B212" s="24">
        <f>(British!AA152)*1</f>
        <v>18066.074405134892</v>
      </c>
      <c r="C212" s="24">
        <f>(British!BE152)*1</f>
        <v>15104.900000000001</v>
      </c>
      <c r="D212" s="24">
        <f>(French!D75)*1</f>
        <v>2373.0254841997962</v>
      </c>
      <c r="E212" s="24">
        <f>(French!H75)*1</f>
        <v>1722.6317777777776</v>
      </c>
      <c r="F212" s="24">
        <f>(Dutch!D116)*1</f>
        <v>3374.7350976115022</v>
      </c>
      <c r="G212" s="24">
        <f>(Dutch!H116)*1</f>
        <v>2575.14</v>
      </c>
      <c r="H212" s="24">
        <f>(USA!D36)*1</f>
        <v>0</v>
      </c>
      <c r="I212" s="24">
        <f>(USA!H36)*1</f>
        <v>0</v>
      </c>
      <c r="J212" s="24">
        <f>('Danish +'!$G72)*1</f>
        <v>0</v>
      </c>
      <c r="K212" s="24">
        <f>('Danish +'!$N72)*1</f>
        <v>0</v>
      </c>
      <c r="L212" s="24">
        <f>Spanish!G213</f>
        <v>0</v>
      </c>
      <c r="M212" s="24">
        <f>Spanish!L213</f>
        <v>0</v>
      </c>
      <c r="N212" s="24">
        <f>'Port(consolidated)'!L211</f>
        <v>16112.039499999997</v>
      </c>
      <c r="O212" s="24">
        <f>'Port(consolidated)'!X211</f>
        <v>14473.264819999997</v>
      </c>
      <c r="P212" s="24">
        <f t="shared" si="5"/>
        <v>39925.874486946188</v>
      </c>
      <c r="Q212" s="24">
        <f t="shared" si="6"/>
        <v>33875.936597777778</v>
      </c>
      <c r="R212" s="24"/>
      <c r="S212" s="24"/>
      <c r="T212" s="24"/>
    </row>
    <row r="213" spans="1:20">
      <c r="A213" s="7">
        <v>1709</v>
      </c>
      <c r="B213" s="24">
        <f>(British!AA153)*1</f>
        <v>9388.0269463519635</v>
      </c>
      <c r="C213" s="24">
        <f>(British!BE153)*1</f>
        <v>7792.4546000000009</v>
      </c>
      <c r="D213" s="24">
        <f>(French!D76)*1</f>
        <v>2632.1032474151743</v>
      </c>
      <c r="E213" s="24">
        <f>(French!H76)*1</f>
        <v>2008.3122222222219</v>
      </c>
      <c r="F213" s="24">
        <f>(Dutch!D117)*1</f>
        <v>2609.828319036937</v>
      </c>
      <c r="G213" s="24">
        <f>(Dutch!H117)*1</f>
        <v>2255.0369999999998</v>
      </c>
      <c r="H213" s="24">
        <f>(USA!D37)*1</f>
        <v>0</v>
      </c>
      <c r="I213" s="24">
        <f>(USA!H37)*1</f>
        <v>0</v>
      </c>
      <c r="J213" s="24">
        <f>('Danish +'!$G73)*1</f>
        <v>442.14494727440501</v>
      </c>
      <c r="K213" s="24">
        <f>('Danish +'!$N73)*1</f>
        <v>39</v>
      </c>
      <c r="L213" s="24">
        <f>Spanish!G214</f>
        <v>0</v>
      </c>
      <c r="M213" s="24">
        <f>Spanish!L214</f>
        <v>0</v>
      </c>
      <c r="N213" s="24">
        <f>'Port(consolidated)'!L212</f>
        <v>17042.6875</v>
      </c>
      <c r="O213" s="24">
        <f>'Port(consolidated)'!X212</f>
        <v>15315.188999999998</v>
      </c>
      <c r="P213" s="24">
        <f t="shared" si="5"/>
        <v>32114.790960078477</v>
      </c>
      <c r="Q213" s="24">
        <f t="shared" si="6"/>
        <v>27409.992822222222</v>
      </c>
      <c r="R213" s="24"/>
      <c r="S213" s="24"/>
      <c r="T213" s="24"/>
    </row>
    <row r="214" spans="1:20">
      <c r="A214" s="7">
        <v>1710</v>
      </c>
      <c r="B214" s="24">
        <f>(British!AA154)*1</f>
        <v>13583.586016746727</v>
      </c>
      <c r="C214" s="24">
        <f>(British!BE154)*1</f>
        <v>11189.7768</v>
      </c>
      <c r="D214" s="24">
        <f>(French!D77)*1</f>
        <v>4851.4023591087807</v>
      </c>
      <c r="E214" s="24">
        <f>(French!H77)*1</f>
        <v>3695.6333333333332</v>
      </c>
      <c r="F214" s="24">
        <f>(Dutch!D118)*1</f>
        <v>3785.2009987515603</v>
      </c>
      <c r="G214" s="24">
        <f>(Dutch!H118)*1</f>
        <v>3296.5050000000001</v>
      </c>
      <c r="H214" s="24">
        <f>(USA!D38)*1</f>
        <v>82.725000000000009</v>
      </c>
      <c r="I214" s="24">
        <f>(USA!H38)*1</f>
        <v>66.25</v>
      </c>
      <c r="J214" s="24">
        <f>('Danish +'!$G74)*1</f>
        <v>806</v>
      </c>
      <c r="K214" s="24">
        <f>('Danish +'!$N74)*1</f>
        <v>692</v>
      </c>
      <c r="L214" s="24">
        <f>Spanish!G215</f>
        <v>0</v>
      </c>
      <c r="M214" s="24">
        <f>Spanish!L215</f>
        <v>0</v>
      </c>
      <c r="N214" s="24">
        <f>'Port(consolidated)'!L213</f>
        <v>16099.675257696064</v>
      </c>
      <c r="O214" s="24">
        <f>'Port(consolidated)'!X213</f>
        <v>14368.678456379837</v>
      </c>
      <c r="P214" s="24">
        <f t="shared" si="5"/>
        <v>39208.589632303134</v>
      </c>
      <c r="Q214" s="24">
        <f t="shared" si="6"/>
        <v>33308.843589713171</v>
      </c>
      <c r="R214" s="24"/>
      <c r="S214" s="24"/>
      <c r="T214" s="24"/>
    </row>
    <row r="215" spans="1:20">
      <c r="A215" s="7">
        <v>1711</v>
      </c>
      <c r="B215" s="24">
        <f>(British!AA155)*1</f>
        <v>13467.018426115881</v>
      </c>
      <c r="C215" s="24">
        <f>(British!BE155)*1</f>
        <v>11254.206799999998</v>
      </c>
      <c r="D215" s="24">
        <f>(French!D78)*1</f>
        <v>3382.2337265181304</v>
      </c>
      <c r="E215" s="24">
        <f>(French!H78)*1</f>
        <v>2686.2781111111112</v>
      </c>
      <c r="F215" s="24">
        <f>(Dutch!D119)*1</f>
        <v>2272.1075050095487</v>
      </c>
      <c r="G215" s="24">
        <f>(Dutch!H119)*1</f>
        <v>1993.4</v>
      </c>
      <c r="H215" s="24">
        <f>(USA!D39)*1</f>
        <v>82.725000000000009</v>
      </c>
      <c r="I215" s="24">
        <f>(USA!H39)*1</f>
        <v>66.25</v>
      </c>
      <c r="J215" s="24">
        <f>('Danish +'!$G75)*1</f>
        <v>0</v>
      </c>
      <c r="K215" s="24">
        <f>('Danish +'!$N75)*1</f>
        <v>0</v>
      </c>
      <c r="L215" s="24">
        <f>Spanish!G216</f>
        <v>0</v>
      </c>
      <c r="M215" s="24">
        <f>Spanish!L216</f>
        <v>0</v>
      </c>
      <c r="N215" s="24">
        <f>'Port(consolidated)'!L214</f>
        <v>17077.434278847311</v>
      </c>
      <c r="O215" s="24">
        <f>'Port(consolidated)'!X214</f>
        <v>15169.196097522545</v>
      </c>
      <c r="P215" s="24">
        <f t="shared" si="5"/>
        <v>36281.518936490873</v>
      </c>
      <c r="Q215" s="24">
        <f t="shared" si="6"/>
        <v>31169.331008633653</v>
      </c>
      <c r="R215" s="24"/>
      <c r="S215" s="24"/>
      <c r="T215" s="24"/>
    </row>
    <row r="216" spans="1:20">
      <c r="A216" s="7">
        <v>1712</v>
      </c>
      <c r="B216" s="24">
        <f>(British!AA156)*1</f>
        <v>11127.348539799979</v>
      </c>
      <c r="C216" s="24">
        <f>(British!BE156)*1</f>
        <v>9340.9545999999991</v>
      </c>
      <c r="D216" s="24">
        <f>(French!D79)*1</f>
        <v>2688.1727100626185</v>
      </c>
      <c r="E216" s="24">
        <f>(French!H79)*1</f>
        <v>2096.9114444444444</v>
      </c>
      <c r="F216" s="24">
        <f>(Dutch!D120)*1</f>
        <v>2066.1368989312809</v>
      </c>
      <c r="G216" s="24">
        <f>(Dutch!H120)*1</f>
        <v>1761</v>
      </c>
      <c r="H216" s="24">
        <f>(USA!D40)*1</f>
        <v>120.1875</v>
      </c>
      <c r="I216" s="24">
        <f>(USA!H40)*1</f>
        <v>96.25</v>
      </c>
      <c r="J216" s="24">
        <f>('Danish +'!$G76)*1</f>
        <v>0</v>
      </c>
      <c r="K216" s="24">
        <f>('Danish +'!$N76)*1</f>
        <v>0</v>
      </c>
      <c r="L216" s="24">
        <f>Spanish!G217</f>
        <v>0</v>
      </c>
      <c r="M216" s="24">
        <f>Spanish!L217</f>
        <v>0</v>
      </c>
      <c r="N216" s="24">
        <f>'Port(consolidated)'!L215</f>
        <v>18244.755955608234</v>
      </c>
      <c r="O216" s="24">
        <f>'Port(consolidated)'!X215</f>
        <v>16245.330056826715</v>
      </c>
      <c r="P216" s="24">
        <f t="shared" si="5"/>
        <v>34246.601604402116</v>
      </c>
      <c r="Q216" s="24">
        <f t="shared" si="6"/>
        <v>29540.446101271158</v>
      </c>
      <c r="R216" s="24"/>
      <c r="S216" s="24"/>
      <c r="T216" s="24"/>
    </row>
    <row r="217" spans="1:20">
      <c r="A217" s="7">
        <v>1713</v>
      </c>
      <c r="B217" s="24">
        <f>(British!AA157)*1</f>
        <v>14303.245384639347</v>
      </c>
      <c r="C217" s="24">
        <f>(British!BE157)*1</f>
        <v>11584.152857894738</v>
      </c>
      <c r="D217" s="24">
        <f>(French!D80)*1</f>
        <v>4375.8762196009893</v>
      </c>
      <c r="E217" s="24">
        <f>(French!H80)*1</f>
        <v>3401.2787777777776</v>
      </c>
      <c r="F217" s="24">
        <f>(Dutch!D121)*1</f>
        <v>596</v>
      </c>
      <c r="G217" s="24">
        <f>(Dutch!H121)*1</f>
        <v>485</v>
      </c>
      <c r="H217" s="24">
        <f>(USA!D41)*1</f>
        <v>0</v>
      </c>
      <c r="I217" s="24">
        <f>(USA!H41)*1</f>
        <v>0</v>
      </c>
      <c r="J217" s="24">
        <f>('Danish +'!$G77)*1</f>
        <v>0</v>
      </c>
      <c r="K217" s="24">
        <f>('Danish +'!$N77)*1</f>
        <v>0</v>
      </c>
      <c r="L217" s="24">
        <f>Spanish!G218</f>
        <v>0</v>
      </c>
      <c r="M217" s="24">
        <f>Spanish!L218</f>
        <v>0</v>
      </c>
      <c r="N217" s="24">
        <f>'Port(consolidated)'!L216</f>
        <v>22639.284934209281</v>
      </c>
      <c r="O217" s="24">
        <f>'Port(consolidated)'!X216</f>
        <v>20093.169030233748</v>
      </c>
      <c r="P217" s="24">
        <f t="shared" si="5"/>
        <v>41914.406538449621</v>
      </c>
      <c r="Q217" s="24">
        <f t="shared" si="6"/>
        <v>35563.600665906262</v>
      </c>
      <c r="R217" s="24"/>
      <c r="S217" s="24"/>
      <c r="T217" s="24"/>
    </row>
    <row r="218" spans="1:20">
      <c r="A218" s="7">
        <v>1714</v>
      </c>
      <c r="B218" s="24">
        <f>(British!AA158)*1</f>
        <v>16565.423899058787</v>
      </c>
      <c r="C218" s="24">
        <f>(British!BE158)*1</f>
        <v>13946.430821052632</v>
      </c>
      <c r="D218" s="24">
        <f>(French!D81)*1</f>
        <v>9441.1756225425979</v>
      </c>
      <c r="E218" s="24">
        <f>(French!H81)*1</f>
        <v>6742.7433333333329</v>
      </c>
      <c r="F218" s="24">
        <f>(Dutch!D122)*1</f>
        <v>2777.8327757562834</v>
      </c>
      <c r="G218" s="24">
        <f>(Dutch!H122)*1</f>
        <v>2330.6999999999998</v>
      </c>
      <c r="H218" s="24">
        <f>(USA!D42)*1</f>
        <v>0</v>
      </c>
      <c r="I218" s="24">
        <f>(USA!H42)*1</f>
        <v>0</v>
      </c>
      <c r="J218" s="24">
        <f>('Danish +'!$G78)*1</f>
        <v>171</v>
      </c>
      <c r="K218" s="24">
        <f>('Danish +'!$N78)*1</f>
        <v>153</v>
      </c>
      <c r="L218" s="24">
        <f>Spanish!G219</f>
        <v>0</v>
      </c>
      <c r="M218" s="24">
        <f>Spanish!L219</f>
        <v>0</v>
      </c>
      <c r="N218" s="24">
        <f>'Port(consolidated)'!L217</f>
        <v>20764.519639401649</v>
      </c>
      <c r="O218" s="24">
        <f>'Port(consolidated)'!X217</f>
        <v>18421.946015516503</v>
      </c>
      <c r="P218" s="24">
        <f t="shared" si="5"/>
        <v>49719.951936759317</v>
      </c>
      <c r="Q218" s="24">
        <f t="shared" si="6"/>
        <v>41594.820169902465</v>
      </c>
      <c r="R218" s="24"/>
      <c r="S218" s="24"/>
      <c r="T218" s="24"/>
    </row>
    <row r="219" spans="1:20">
      <c r="A219" s="7">
        <v>1715</v>
      </c>
      <c r="B219" s="24">
        <f>(British!AA159)*1</f>
        <v>16109.138366552912</v>
      </c>
      <c r="C219" s="24">
        <f>(British!BE159)*1</f>
        <v>13468.823057894735</v>
      </c>
      <c r="D219" s="24">
        <f>(French!D82)*1</f>
        <v>10173.426219931538</v>
      </c>
      <c r="E219" s="24">
        <f>(French!H82)*1</f>
        <v>8078.8888888888887</v>
      </c>
      <c r="F219" s="24">
        <f>(Dutch!D123)*1</f>
        <v>2945.4695304695306</v>
      </c>
      <c r="G219" s="24">
        <f>(Dutch!H123)*1</f>
        <v>2238.11</v>
      </c>
      <c r="H219" s="24">
        <f>(USA!D43)*1</f>
        <v>211.60391566265062</v>
      </c>
      <c r="I219" s="24">
        <f>(USA!H43)*1</f>
        <v>47.5</v>
      </c>
      <c r="J219" s="24">
        <f>('Danish +'!$G79)*1</f>
        <v>264.66916354556804</v>
      </c>
      <c r="K219" s="24">
        <f>('Danish +'!$N79)*1</f>
        <v>212</v>
      </c>
      <c r="L219" s="24">
        <f>Spanish!G220</f>
        <v>0</v>
      </c>
      <c r="M219" s="24">
        <f>Spanish!L220</f>
        <v>0</v>
      </c>
      <c r="N219" s="24">
        <f>'Port(consolidated)'!L218</f>
        <v>19115.30539368328</v>
      </c>
      <c r="O219" s="24">
        <f>'Port(consolidated)'!X218</f>
        <v>17012.686454180741</v>
      </c>
      <c r="P219" s="24">
        <f t="shared" si="5"/>
        <v>48819.612589845477</v>
      </c>
      <c r="Q219" s="24">
        <f t="shared" si="6"/>
        <v>41058.008400964361</v>
      </c>
      <c r="R219" s="24"/>
      <c r="S219" s="24"/>
      <c r="T219" s="24"/>
    </row>
    <row r="220" spans="1:20">
      <c r="A220" s="7">
        <v>1716</v>
      </c>
      <c r="B220" s="24">
        <f>(British!AA160)*1</f>
        <v>14639.724329378812</v>
      </c>
      <c r="C220" s="24">
        <f>(British!BE160)*1</f>
        <v>11694.363394736843</v>
      </c>
      <c r="D220" s="24">
        <f>(French!D83)*1</f>
        <v>7982.6807381461449</v>
      </c>
      <c r="E220" s="24">
        <f>(French!H83)*1</f>
        <v>5894.6109473684191</v>
      </c>
      <c r="F220" s="24">
        <f>(Dutch!D124)*1</f>
        <v>2780.318181818182</v>
      </c>
      <c r="G220" s="24">
        <f>(Dutch!H124)*1</f>
        <v>2552.4</v>
      </c>
      <c r="H220" s="24">
        <f>(USA!D44)*1</f>
        <v>64.759036144578317</v>
      </c>
      <c r="I220" s="24">
        <f>(USA!H44)*1</f>
        <v>53.75</v>
      </c>
      <c r="J220" s="24">
        <f>('Danish +'!$G80)*1</f>
        <v>0</v>
      </c>
      <c r="K220" s="24">
        <f>('Danish +'!$N80)*1</f>
        <v>0</v>
      </c>
      <c r="L220" s="24">
        <f>Spanish!G221</f>
        <v>0</v>
      </c>
      <c r="M220" s="24">
        <f>Spanish!L221</f>
        <v>0</v>
      </c>
      <c r="N220" s="24">
        <f>'Port(consolidated)'!L219</f>
        <v>21453.369841639214</v>
      </c>
      <c r="O220" s="24">
        <f>'Port(consolidated)'!X219</f>
        <v>18970.704397929439</v>
      </c>
      <c r="P220" s="24">
        <f t="shared" si="5"/>
        <v>46920.852127126927</v>
      </c>
      <c r="Q220" s="24">
        <f t="shared" si="6"/>
        <v>39165.828740034704</v>
      </c>
      <c r="R220" s="24"/>
      <c r="S220" s="24"/>
      <c r="T220" s="24"/>
    </row>
    <row r="221" spans="1:20">
      <c r="A221" s="7">
        <v>1717</v>
      </c>
      <c r="B221" s="24">
        <f>(British!AA161)*1</f>
        <v>19528.197187198653</v>
      </c>
      <c r="C221" s="24">
        <f>(British!BE161)*1</f>
        <v>15506.147210526316</v>
      </c>
      <c r="D221" s="24">
        <f>(French!D84)*1</f>
        <v>5130.1149878441429</v>
      </c>
      <c r="E221" s="24">
        <f>(French!H84)*1</f>
        <v>4228.112631578947</v>
      </c>
      <c r="F221" s="24">
        <f>(Dutch!D125)*1</f>
        <v>2839.0960854092523</v>
      </c>
      <c r="G221" s="24">
        <f>(Dutch!H125)*1</f>
        <v>2515.5</v>
      </c>
      <c r="H221" s="24">
        <f>(USA!D45)*1</f>
        <v>656.78536519107126</v>
      </c>
      <c r="I221" s="24">
        <f>(USA!H45)*1</f>
        <v>552.5</v>
      </c>
      <c r="J221" s="24">
        <f>('Danish +'!$G81)*1</f>
        <v>0</v>
      </c>
      <c r="K221" s="24">
        <f>('Danish +'!$N81)*1</f>
        <v>0</v>
      </c>
      <c r="L221" s="24">
        <f>Spanish!G222</f>
        <v>0</v>
      </c>
      <c r="M221" s="24">
        <f>Spanish!L222</f>
        <v>0</v>
      </c>
      <c r="N221" s="24">
        <f>'Port(consolidated)'!L220</f>
        <v>19659.911672921218</v>
      </c>
      <c r="O221" s="24">
        <f>'Port(consolidated)'!X220</f>
        <v>17433.348407690104</v>
      </c>
      <c r="P221" s="24">
        <f t="shared" si="5"/>
        <v>47814.105298564333</v>
      </c>
      <c r="Q221" s="24">
        <f t="shared" si="6"/>
        <v>40235.608249795368</v>
      </c>
      <c r="R221" s="24"/>
      <c r="S221" s="24"/>
      <c r="T221" s="24"/>
    </row>
    <row r="222" spans="1:20">
      <c r="A222" s="7">
        <v>1718</v>
      </c>
      <c r="B222" s="24">
        <f>(British!AA162)*1</f>
        <v>22916.267177680093</v>
      </c>
      <c r="C222" s="24">
        <f>(British!BE162)*1</f>
        <v>18995.817210526315</v>
      </c>
      <c r="D222" s="24">
        <f>(French!D85)*1</f>
        <v>4684.113279453316</v>
      </c>
      <c r="E222" s="24">
        <f>(French!H85)*1</f>
        <v>3833.327157894737</v>
      </c>
      <c r="F222" s="24">
        <f>(Dutch!D126)*1</f>
        <v>1615.4344569288389</v>
      </c>
      <c r="G222" s="24">
        <f>(Dutch!H126)*1</f>
        <v>1224</v>
      </c>
      <c r="H222" s="24">
        <f>(USA!D46)*1</f>
        <v>455.92763827878923</v>
      </c>
      <c r="I222" s="24">
        <f>(USA!H46)*1</f>
        <v>382.74999999999994</v>
      </c>
      <c r="J222" s="24">
        <f>('Danish +'!$G82)*1</f>
        <v>216</v>
      </c>
      <c r="K222" s="24">
        <f>('Danish +'!$N82)*1</f>
        <v>164</v>
      </c>
      <c r="L222" s="24">
        <f>Spanish!G223</f>
        <v>0</v>
      </c>
      <c r="M222" s="24">
        <f>Spanish!L223</f>
        <v>0</v>
      </c>
      <c r="N222" s="24">
        <f>'Port(consolidated)'!L221</f>
        <v>22113.262917579639</v>
      </c>
      <c r="O222" s="24">
        <f>'Port(consolidated)'!X221</f>
        <v>19490.417661793465</v>
      </c>
      <c r="P222" s="24">
        <f t="shared" si="5"/>
        <v>52001.005469920681</v>
      </c>
      <c r="Q222" s="24">
        <f t="shared" si="6"/>
        <v>44090.312030214518</v>
      </c>
      <c r="R222" s="24"/>
      <c r="S222" s="24"/>
      <c r="T222" s="24"/>
    </row>
    <row r="223" spans="1:20">
      <c r="A223" s="7">
        <v>1719</v>
      </c>
      <c r="B223" s="24">
        <f>(British!AA163)*1</f>
        <v>22206.056921852043</v>
      </c>
      <c r="C223" s="24">
        <f>(British!BE163)*1</f>
        <v>18145.065900000001</v>
      </c>
      <c r="D223" s="24">
        <f>(French!D86)*1</f>
        <v>5428.8287266960933</v>
      </c>
      <c r="E223" s="24">
        <f>(French!H86)*1</f>
        <v>4688.21052631579</v>
      </c>
      <c r="F223" s="24">
        <f>(Dutch!D127)*1</f>
        <v>2986.3</v>
      </c>
      <c r="G223" s="24">
        <f>(Dutch!H127)*1</f>
        <v>2351.0772999999999</v>
      </c>
      <c r="H223" s="24">
        <f>(USA!D47)*1</f>
        <v>273.63200198133285</v>
      </c>
      <c r="I223" s="24">
        <f>(USA!H47)*1</f>
        <v>226.25</v>
      </c>
      <c r="J223" s="24">
        <f>('Danish +'!$G83)*1</f>
        <v>0</v>
      </c>
      <c r="K223" s="24">
        <f>('Danish +'!$N83)*1</f>
        <v>0</v>
      </c>
      <c r="L223" s="24">
        <f>Spanish!G224</f>
        <v>0</v>
      </c>
      <c r="M223" s="24">
        <f>Spanish!L224</f>
        <v>0</v>
      </c>
      <c r="N223" s="24">
        <f>'Port(consolidated)'!L222</f>
        <v>17549.710896262564</v>
      </c>
      <c r="O223" s="24">
        <f>'Port(consolidated)'!X222</f>
        <v>15612.036997127914</v>
      </c>
      <c r="P223" s="24">
        <f t="shared" si="5"/>
        <v>48444.528546792033</v>
      </c>
      <c r="Q223" s="24">
        <f t="shared" si="6"/>
        <v>41022.640723443707</v>
      </c>
      <c r="R223" s="24"/>
      <c r="S223" s="24"/>
      <c r="T223" s="24"/>
    </row>
    <row r="224" spans="1:20">
      <c r="A224" s="7">
        <v>1720</v>
      </c>
      <c r="B224" s="24">
        <f>(British!AA164)*1</f>
        <v>16554.929816721859</v>
      </c>
      <c r="C224" s="24">
        <f>(British!BE164)*1</f>
        <v>13860.904957894736</v>
      </c>
      <c r="D224" s="24">
        <f>(French!D87)*1</f>
        <v>6992.5422354747461</v>
      </c>
      <c r="E224" s="24">
        <f>(French!H87)*1</f>
        <v>5653.1578947368425</v>
      </c>
      <c r="F224" s="24">
        <f>(Dutch!D128)*1</f>
        <v>1587.065934065934</v>
      </c>
      <c r="G224" s="24">
        <f>(Dutch!H128)*1</f>
        <v>1359.9</v>
      </c>
      <c r="H224" s="24">
        <f>(USA!D48)*1</f>
        <v>154.33985330073349</v>
      </c>
      <c r="I224" s="24">
        <f>(USA!H48)*1</f>
        <v>126.25</v>
      </c>
      <c r="J224" s="24">
        <f>('Danish +'!$G84)*1</f>
        <v>0</v>
      </c>
      <c r="K224" s="24">
        <f>('Danish +'!$N84)*1</f>
        <v>0</v>
      </c>
      <c r="L224" s="24">
        <f>Spanish!G225</f>
        <v>0</v>
      </c>
      <c r="M224" s="24">
        <f>Spanish!L225</f>
        <v>0</v>
      </c>
      <c r="N224" s="24">
        <f>'Port(consolidated)'!L223</f>
        <v>21310.574066620167</v>
      </c>
      <c r="O224" s="24">
        <f>'Port(consolidated)'!X223</f>
        <v>18801.826710639671</v>
      </c>
      <c r="P224" s="24">
        <f t="shared" si="5"/>
        <v>46599.451906183443</v>
      </c>
      <c r="Q224" s="24">
        <f t="shared" si="6"/>
        <v>39802.039563271246</v>
      </c>
      <c r="R224" s="24"/>
      <c r="S224" s="24"/>
      <c r="T224" s="24"/>
    </row>
    <row r="225" spans="1:20">
      <c r="A225" s="7">
        <v>1721</v>
      </c>
      <c r="B225" s="24">
        <f>(British!AA165)*1</f>
        <v>14829.948936165052</v>
      </c>
      <c r="C225" s="24">
        <f>(British!BE165)*1</f>
        <v>12214.764957894738</v>
      </c>
      <c r="D225" s="24">
        <f>(French!D88)*1</f>
        <v>8862.7172119074421</v>
      </c>
      <c r="E225" s="24">
        <f>(French!H88)*1</f>
        <v>7636.8223157894754</v>
      </c>
      <c r="F225" s="24">
        <f>(Dutch!D129)*1</f>
        <v>1595</v>
      </c>
      <c r="G225" s="24">
        <f>(Dutch!H129)*1</f>
        <v>1355</v>
      </c>
      <c r="H225" s="24">
        <f>(USA!D49)*1</f>
        <v>0</v>
      </c>
      <c r="I225" s="24">
        <f>(USA!H49)*1</f>
        <v>0</v>
      </c>
      <c r="J225" s="24">
        <f>('Danish +'!$G85)*1</f>
        <v>0</v>
      </c>
      <c r="K225" s="24">
        <f>('Danish +'!$N85)*1</f>
        <v>0</v>
      </c>
      <c r="L225" s="24">
        <f>Spanish!G226</f>
        <v>0</v>
      </c>
      <c r="M225" s="24">
        <f>Spanish!L226</f>
        <v>0</v>
      </c>
      <c r="N225" s="24">
        <f>'Port(consolidated)'!L224</f>
        <v>15517.394010508073</v>
      </c>
      <c r="O225" s="24">
        <f>'Port(consolidated)'!X224</f>
        <v>13765.7070896896</v>
      </c>
      <c r="P225" s="24">
        <f t="shared" si="5"/>
        <v>40805.060158580571</v>
      </c>
      <c r="Q225" s="24">
        <f t="shared" si="6"/>
        <v>34972.294363373818</v>
      </c>
      <c r="R225" s="24"/>
      <c r="S225" s="24"/>
      <c r="T225" s="24"/>
    </row>
    <row r="226" spans="1:20">
      <c r="A226" s="7">
        <v>1722</v>
      </c>
      <c r="B226" s="24">
        <f>(British!AA166)*1</f>
        <v>14403.71806292877</v>
      </c>
      <c r="C226" s="24">
        <f>(British!BE166)*1</f>
        <v>12101.957915789475</v>
      </c>
      <c r="D226" s="24">
        <f>(French!D89)*1</f>
        <v>10370.47323608616</v>
      </c>
      <c r="E226" s="24">
        <f>(French!H89)*1</f>
        <v>8761.6037894736855</v>
      </c>
      <c r="F226" s="24">
        <f>(Dutch!D130)*1</f>
        <v>2806.3846153846152</v>
      </c>
      <c r="G226" s="24">
        <f>(Dutch!H130)*1</f>
        <v>2027.94</v>
      </c>
      <c r="H226" s="24">
        <f>(USA!D50)*1</f>
        <v>185.65959952885748</v>
      </c>
      <c r="I226" s="24">
        <f>(USA!H50)*1</f>
        <v>157.62499999999997</v>
      </c>
      <c r="J226" s="24">
        <f>('Danish +'!$G86)*1</f>
        <v>206</v>
      </c>
      <c r="K226" s="24">
        <f>('Danish +'!$N86)*1</f>
        <v>201</v>
      </c>
      <c r="L226" s="24">
        <f>Spanish!G227</f>
        <v>0</v>
      </c>
      <c r="M226" s="24">
        <f>Spanish!L227</f>
        <v>0</v>
      </c>
      <c r="N226" s="24">
        <f>'Port(consolidated)'!L225</f>
        <v>15517.557243182662</v>
      </c>
      <c r="O226" s="24">
        <f>'Port(consolidated)'!X225</f>
        <v>13758.957198777367</v>
      </c>
      <c r="P226" s="24">
        <f t="shared" si="5"/>
        <v>43489.792757111063</v>
      </c>
      <c r="Q226" s="24">
        <f t="shared" si="6"/>
        <v>37009.083904040526</v>
      </c>
      <c r="R226" s="24"/>
      <c r="S226" s="24"/>
      <c r="T226" s="24"/>
    </row>
    <row r="227" spans="1:20">
      <c r="A227" s="7">
        <v>1723</v>
      </c>
      <c r="B227" s="24">
        <f>(British!AA167)*1</f>
        <v>15655.526510120038</v>
      </c>
      <c r="C227" s="24">
        <f>(British!BE167)*1</f>
        <v>13068.540110526321</v>
      </c>
      <c r="D227" s="24">
        <f>(French!D90)*1</f>
        <v>3425.0712163911962</v>
      </c>
      <c r="E227" s="24">
        <f>(French!H90)*1</f>
        <v>2849.4200000000005</v>
      </c>
      <c r="F227" s="24">
        <f>(Dutch!D131)*1</f>
        <v>3415</v>
      </c>
      <c r="G227" s="24">
        <f>(Dutch!H131)*1</f>
        <v>3076</v>
      </c>
      <c r="H227" s="24">
        <f>(USA!D51)*1</f>
        <v>104.21686746987953</v>
      </c>
      <c r="I227" s="24">
        <f>(USA!H51)*1</f>
        <v>86.5</v>
      </c>
      <c r="J227" s="24">
        <f>('Danish +'!$G87)*1</f>
        <v>0</v>
      </c>
      <c r="K227" s="24">
        <f>('Danish +'!$N87)*1</f>
        <v>0</v>
      </c>
      <c r="L227" s="24">
        <f>Spanish!G228</f>
        <v>0</v>
      </c>
      <c r="M227" s="24">
        <f>Spanish!L228</f>
        <v>0</v>
      </c>
      <c r="N227" s="24">
        <f>'Port(consolidated)'!L226</f>
        <v>17376.435618967502</v>
      </c>
      <c r="O227" s="24">
        <f>'Port(consolidated)'!X226</f>
        <v>15384.296916391668</v>
      </c>
      <c r="P227" s="24">
        <f t="shared" si="5"/>
        <v>39976.250212948617</v>
      </c>
      <c r="Q227" s="24">
        <f t="shared" si="6"/>
        <v>34464.757026917985</v>
      </c>
      <c r="R227" s="24"/>
      <c r="S227" s="24"/>
      <c r="T227" s="24"/>
    </row>
    <row r="228" spans="1:20">
      <c r="A228" s="7">
        <v>1724</v>
      </c>
      <c r="B228" s="24">
        <f>(British!AA168)*1</f>
        <v>23097.737720833658</v>
      </c>
      <c r="C228" s="24">
        <f>(British!BE168)*1</f>
        <v>19028.922347368425</v>
      </c>
      <c r="D228" s="24">
        <f>(French!D91)*1</f>
        <v>5294.4210526315792</v>
      </c>
      <c r="E228" s="24">
        <f>(French!H91)*1</f>
        <v>4435.4947368421053</v>
      </c>
      <c r="F228" s="24">
        <f>(Dutch!D132)*1</f>
        <v>3416.0804486142565</v>
      </c>
      <c r="G228" s="24">
        <f>(Dutch!H132)*1</f>
        <v>2978.7780000000002</v>
      </c>
      <c r="H228" s="24">
        <f>(USA!D52)*1</f>
        <v>0</v>
      </c>
      <c r="I228" s="24">
        <f>(USA!H52)*1</f>
        <v>0</v>
      </c>
      <c r="J228" s="24">
        <f>('Danish +'!$G88)*1</f>
        <v>657</v>
      </c>
      <c r="K228" s="24">
        <f>('Danish +'!$N88)*1</f>
        <v>570</v>
      </c>
      <c r="L228" s="24">
        <f>Spanish!G229</f>
        <v>0</v>
      </c>
      <c r="M228" s="24">
        <f>Spanish!L229</f>
        <v>0</v>
      </c>
      <c r="N228" s="24">
        <f>'Port(consolidated)'!L227</f>
        <v>27984.631398011996</v>
      </c>
      <c r="O228" s="24">
        <f>'Port(consolidated)'!X227</f>
        <v>24910.152640018612</v>
      </c>
      <c r="P228" s="24">
        <f t="shared" si="5"/>
        <v>60449.870620091489</v>
      </c>
      <c r="Q228" s="24">
        <f t="shared" si="6"/>
        <v>51923.347724229141</v>
      </c>
      <c r="R228" s="24"/>
      <c r="S228" s="24"/>
      <c r="T228" s="24"/>
    </row>
    <row r="229" spans="1:20">
      <c r="A229" s="7">
        <v>1725</v>
      </c>
      <c r="B229" s="24">
        <f>(British!AA169)*1</f>
        <v>23314.040841638263</v>
      </c>
      <c r="C229" s="24">
        <f>(British!BE169)*1</f>
        <v>18925.479542105266</v>
      </c>
      <c r="D229" s="24">
        <f>(French!D92)*1</f>
        <v>5514.3615938705989</v>
      </c>
      <c r="E229" s="24">
        <f>(French!H92)*1</f>
        <v>5008.1250526315789</v>
      </c>
      <c r="F229" s="24">
        <f>(Dutch!D133)*1</f>
        <v>4530.1869821813652</v>
      </c>
      <c r="G229" s="24">
        <f>(Dutch!H133)*1</f>
        <v>4067.4</v>
      </c>
      <c r="H229" s="24">
        <f>(USA!D53)*1</f>
        <v>845.62720388087655</v>
      </c>
      <c r="I229" s="24">
        <f>(USA!H53)*1</f>
        <v>719.375</v>
      </c>
      <c r="J229" s="24">
        <f>('Danish +'!$G89)*1</f>
        <v>0</v>
      </c>
      <c r="K229" s="24">
        <f>('Danish +'!$N89)*1</f>
        <v>0</v>
      </c>
      <c r="L229" s="24">
        <f>Spanish!G230</f>
        <v>0</v>
      </c>
      <c r="M229" s="24">
        <f>Spanish!L230</f>
        <v>0</v>
      </c>
      <c r="N229" s="24">
        <f>'Port(consolidated)'!L228</f>
        <v>21406.471913083427</v>
      </c>
      <c r="O229" s="24">
        <f>'Port(consolidated)'!X228</f>
        <v>19104.165000000005</v>
      </c>
      <c r="P229" s="24">
        <f t="shared" si="5"/>
        <v>55610.688534654531</v>
      </c>
      <c r="Q229" s="24">
        <f t="shared" si="6"/>
        <v>47824.54459473685</v>
      </c>
      <c r="R229" s="24"/>
      <c r="S229" s="24"/>
      <c r="T229" s="24"/>
    </row>
    <row r="230" spans="1:20">
      <c r="A230" s="7">
        <v>1726</v>
      </c>
      <c r="B230" s="24">
        <f>(British!AA170)*1</f>
        <v>25050.35552097188</v>
      </c>
      <c r="C230" s="24">
        <f>(British!BE170)*1</f>
        <v>20834.172584210522</v>
      </c>
      <c r="D230" s="24">
        <f>(French!D93)*1</f>
        <v>6758.7005050970356</v>
      </c>
      <c r="E230" s="24">
        <f>(French!H93)*1</f>
        <v>5508.3867368421052</v>
      </c>
      <c r="F230" s="24">
        <f>(Dutch!D134)*1</f>
        <v>4829</v>
      </c>
      <c r="G230" s="24">
        <f>(Dutch!H134)*1</f>
        <v>3816.0709999999999</v>
      </c>
      <c r="H230" s="24">
        <f>(USA!D54)*1</f>
        <v>859.89916098317121</v>
      </c>
      <c r="I230" s="24">
        <f>(USA!H54)*1</f>
        <v>735.625</v>
      </c>
      <c r="J230" s="24">
        <f>('Danish +'!$G90)*1</f>
        <v>0</v>
      </c>
      <c r="K230" s="24">
        <f>('Danish +'!$N90)*1</f>
        <v>0</v>
      </c>
      <c r="L230" s="24">
        <f>Spanish!G231</f>
        <v>0</v>
      </c>
      <c r="M230" s="24">
        <f>Spanish!L231</f>
        <v>0</v>
      </c>
      <c r="N230" s="24">
        <f>'Port(consolidated)'!L229</f>
        <v>24418.193093873419</v>
      </c>
      <c r="O230" s="24">
        <f>'Port(consolidated)'!X229</f>
        <v>21651.163529603811</v>
      </c>
      <c r="P230" s="24">
        <f t="shared" si="5"/>
        <v>61916.14828092551</v>
      </c>
      <c r="Q230" s="24">
        <f t="shared" si="6"/>
        <v>52545.418850656439</v>
      </c>
      <c r="R230" s="24"/>
      <c r="S230" s="24"/>
      <c r="T230" s="24"/>
    </row>
    <row r="231" spans="1:20">
      <c r="A231" s="7">
        <v>1727</v>
      </c>
      <c r="B231" s="24">
        <f>(British!AA171)*1</f>
        <v>21589.34961837676</v>
      </c>
      <c r="C231" s="24">
        <f>(British!BE171)*1</f>
        <v>17808.776000000005</v>
      </c>
      <c r="D231" s="24">
        <f>(French!D94)*1</f>
        <v>7584.8638102397617</v>
      </c>
      <c r="E231" s="24">
        <f>(French!H94)*1</f>
        <v>6240.2526315789473</v>
      </c>
      <c r="F231" s="24">
        <f>(Dutch!D135)*1</f>
        <v>3772.4719101123596</v>
      </c>
      <c r="G231" s="24">
        <f>(Dutch!H135)*1</f>
        <v>3323</v>
      </c>
      <c r="H231" s="24">
        <f>(USA!D55)*1</f>
        <v>333.56910697444738</v>
      </c>
      <c r="I231" s="24">
        <f>(USA!H55)*1</f>
        <v>286.75</v>
      </c>
      <c r="J231" s="24">
        <f>('Danish +'!$G91)*1</f>
        <v>519</v>
      </c>
      <c r="K231" s="24">
        <f>('Danish +'!$N91)*1</f>
        <v>437</v>
      </c>
      <c r="L231" s="24">
        <f>Spanish!G232</f>
        <v>0</v>
      </c>
      <c r="M231" s="24">
        <f>Spanish!L232</f>
        <v>0</v>
      </c>
      <c r="N231" s="24">
        <f>'Port(consolidated)'!L230</f>
        <v>24618.604034761014</v>
      </c>
      <c r="O231" s="24">
        <f>'Port(consolidated)'!X230</f>
        <v>21762.021111111106</v>
      </c>
      <c r="P231" s="24">
        <f t="shared" si="5"/>
        <v>58417.858480464347</v>
      </c>
      <c r="Q231" s="24">
        <f t="shared" si="6"/>
        <v>49857.799742690055</v>
      </c>
      <c r="R231" s="24"/>
      <c r="S231" s="24"/>
      <c r="T231" s="24"/>
    </row>
    <row r="232" spans="1:20">
      <c r="A232" s="7">
        <v>1728</v>
      </c>
      <c r="B232" s="24">
        <f>(British!AA172)*1</f>
        <v>24688.380968754111</v>
      </c>
      <c r="C232" s="24">
        <f>(British!BE172)*1</f>
        <v>20122.376600000003</v>
      </c>
      <c r="D232" s="24">
        <f>(French!D95)*1</f>
        <v>7592.3527762276408</v>
      </c>
      <c r="E232" s="24">
        <f>(French!H95)*1</f>
        <v>6611.7810526315789</v>
      </c>
      <c r="F232" s="24">
        <f>(Dutch!D136)*1</f>
        <v>1957.3181818181818</v>
      </c>
      <c r="G232" s="24">
        <f>(Dutch!H136)*1</f>
        <v>1757.4</v>
      </c>
      <c r="H232" s="24">
        <f>(USA!D56)*1</f>
        <v>953.56919905771485</v>
      </c>
      <c r="I232" s="24">
        <f>(USA!H56)*1</f>
        <v>817.65699999999993</v>
      </c>
      <c r="J232" s="24">
        <f>('Danish +'!$G92)*1</f>
        <v>55</v>
      </c>
      <c r="K232" s="24">
        <f>('Danish +'!$N92)*1</f>
        <v>32</v>
      </c>
      <c r="L232" s="24">
        <f>Spanish!G233</f>
        <v>0</v>
      </c>
      <c r="M232" s="24">
        <f>Spanish!L233</f>
        <v>0</v>
      </c>
      <c r="N232" s="24">
        <f>'Port(consolidated)'!L231</f>
        <v>22482.20341042877</v>
      </c>
      <c r="O232" s="24">
        <f>'Port(consolidated)'!X231</f>
        <v>19968.063888888886</v>
      </c>
      <c r="P232" s="24">
        <f t="shared" si="5"/>
        <v>57728.824536286425</v>
      </c>
      <c r="Q232" s="24">
        <f t="shared" si="6"/>
        <v>49309.278541520471</v>
      </c>
      <c r="R232" s="24"/>
      <c r="S232" s="24"/>
      <c r="T232" s="24"/>
    </row>
    <row r="233" spans="1:20">
      <c r="A233" s="7">
        <v>1729</v>
      </c>
      <c r="B233" s="24">
        <f>(British!AA173)*1</f>
        <v>31944.942571476986</v>
      </c>
      <c r="C233" s="24">
        <f>(British!BE173)*1</f>
        <v>25828.962063157898</v>
      </c>
      <c r="D233" s="24">
        <f>(French!D96)*1</f>
        <v>9720.5242182493639</v>
      </c>
      <c r="E233" s="24">
        <f>(French!H96)*1</f>
        <v>8233.4524210526306</v>
      </c>
      <c r="F233" s="24">
        <f>(Dutch!D137)*1</f>
        <v>3417</v>
      </c>
      <c r="G233" s="24">
        <f>(Dutch!H137)*1</f>
        <v>2822</v>
      </c>
      <c r="H233" s="24">
        <f>(USA!D57)*1</f>
        <v>1520.3011747815608</v>
      </c>
      <c r="I233" s="24">
        <f>(USA!H57)*1</f>
        <v>1267.2499999999998</v>
      </c>
      <c r="J233" s="24">
        <f>('Danish +'!$G93)*1</f>
        <v>126</v>
      </c>
      <c r="K233" s="24">
        <f>('Danish +'!$N93)*1</f>
        <v>126</v>
      </c>
      <c r="L233" s="24">
        <f>Spanish!G234</f>
        <v>0</v>
      </c>
      <c r="M233" s="24">
        <f>Spanish!L234</f>
        <v>0</v>
      </c>
      <c r="N233" s="24">
        <f>'Port(consolidated)'!L232</f>
        <v>19089.002306469563</v>
      </c>
      <c r="O233" s="24">
        <f>'Port(consolidated)'!X232</f>
        <v>16857.645026523329</v>
      </c>
      <c r="P233" s="24">
        <f t="shared" si="5"/>
        <v>65817.770270977475</v>
      </c>
      <c r="Q233" s="24">
        <f t="shared" si="6"/>
        <v>55135.309510733859</v>
      </c>
      <c r="R233" s="24"/>
      <c r="S233" s="24"/>
      <c r="T233" s="24"/>
    </row>
    <row r="234" spans="1:20">
      <c r="A234" s="7">
        <v>1730</v>
      </c>
      <c r="B234" s="24">
        <f>(British!AA174)*1</f>
        <v>31599.225972302975</v>
      </c>
      <c r="C234" s="24">
        <f>(British!BE174)*1</f>
        <v>26234.862110526319</v>
      </c>
      <c r="D234" s="24">
        <f>(French!D97)*1</f>
        <v>9231.465949253572</v>
      </c>
      <c r="E234" s="24">
        <f>(French!H97)*1</f>
        <v>7849.4821052631596</v>
      </c>
      <c r="F234" s="24">
        <f>(Dutch!D138)*1</f>
        <v>2056</v>
      </c>
      <c r="G234" s="24">
        <f>(Dutch!H138)*1</f>
        <v>1789</v>
      </c>
      <c r="H234" s="24">
        <f>(USA!D58)*1</f>
        <v>561.85697538100817</v>
      </c>
      <c r="I234" s="24">
        <f>(USA!H58)*1</f>
        <v>248.88888888888889</v>
      </c>
      <c r="J234" s="24">
        <f>('Danish +'!$G94)*1</f>
        <v>0</v>
      </c>
      <c r="K234" s="24">
        <f>('Danish +'!$N94)*1</f>
        <v>0</v>
      </c>
      <c r="L234" s="24">
        <f>Spanish!G235</f>
        <v>0</v>
      </c>
      <c r="M234" s="24">
        <f>Spanish!L235</f>
        <v>0</v>
      </c>
      <c r="N234" s="24">
        <f>'Port(consolidated)'!L233</f>
        <v>18521.930524568972</v>
      </c>
      <c r="O234" s="24">
        <f>'Port(consolidated)'!X233</f>
        <v>16410.251652282022</v>
      </c>
      <c r="P234" s="24">
        <f t="shared" si="5"/>
        <v>61970.479421506519</v>
      </c>
      <c r="Q234" s="24">
        <f t="shared" si="6"/>
        <v>52532.484756960388</v>
      </c>
      <c r="R234" s="24"/>
      <c r="S234" s="24"/>
      <c r="T234" s="24"/>
    </row>
    <row r="235" spans="1:20">
      <c r="A235" s="7">
        <v>1731</v>
      </c>
      <c r="B235" s="24">
        <f>(British!AA175)*1</f>
        <v>30486.307892431138</v>
      </c>
      <c r="C235" s="24">
        <f>(British!BE175)*1</f>
        <v>25273.028200000001</v>
      </c>
      <c r="D235" s="24">
        <f>(French!D98)*1</f>
        <v>7746.8888888888905</v>
      </c>
      <c r="E235" s="24">
        <f>(French!H98)*1</f>
        <v>6316.3532631578964</v>
      </c>
      <c r="F235" s="24">
        <f>(Dutch!D139)*1</f>
        <v>2381</v>
      </c>
      <c r="G235" s="24">
        <f>(Dutch!H139)*1</f>
        <v>1948</v>
      </c>
      <c r="H235" s="24">
        <f>(USA!D59)*1</f>
        <v>1147.1762686426787</v>
      </c>
      <c r="I235" s="24">
        <f>(USA!H59)*1</f>
        <v>963.55444444444447</v>
      </c>
      <c r="J235" s="24">
        <f>('Danish +'!$G95)*1</f>
        <v>55</v>
      </c>
      <c r="K235" s="24">
        <f>('Danish +'!$N95)*1</f>
        <v>55</v>
      </c>
      <c r="L235" s="24">
        <f>Spanish!G236</f>
        <v>0</v>
      </c>
      <c r="M235" s="24">
        <f>Spanish!L236</f>
        <v>0</v>
      </c>
      <c r="N235" s="24">
        <f>'Port(consolidated)'!L234</f>
        <v>20252.874233876348</v>
      </c>
      <c r="O235" s="24">
        <f>'Port(consolidated)'!X234</f>
        <v>17753.106054861488</v>
      </c>
      <c r="P235" s="24">
        <f t="shared" si="5"/>
        <v>62069.24728383906</v>
      </c>
      <c r="Q235" s="24">
        <f t="shared" si="6"/>
        <v>52309.041962463831</v>
      </c>
      <c r="R235" s="24"/>
      <c r="S235" s="24"/>
      <c r="T235" s="24"/>
    </row>
    <row r="236" spans="1:20">
      <c r="A236" s="7">
        <v>1732</v>
      </c>
      <c r="B236" s="24">
        <f>(British!AA176)*1</f>
        <v>30161.890908506542</v>
      </c>
      <c r="C236" s="24">
        <f>(British!BE176)*1</f>
        <v>24372.656221052635</v>
      </c>
      <c r="D236" s="24">
        <f>(French!D99)*1</f>
        <v>8127.5984559700673</v>
      </c>
      <c r="E236" s="24">
        <f>(French!H99)*1</f>
        <v>6443.7875789473683</v>
      </c>
      <c r="F236" s="24">
        <f>(Dutch!D140)*1</f>
        <v>3571.42565516894</v>
      </c>
      <c r="G236" s="24">
        <f>(Dutch!H140)*1</f>
        <v>2929.4799564270156</v>
      </c>
      <c r="H236" s="24">
        <f>(USA!D60)*1</f>
        <v>2437.171643983736</v>
      </c>
      <c r="I236" s="24">
        <f>(USA!H60)*1</f>
        <v>1707.7</v>
      </c>
      <c r="J236" s="24">
        <f>('Danish +'!$G96)*1</f>
        <v>120</v>
      </c>
      <c r="K236" s="24">
        <f>('Danish +'!$N96)*1</f>
        <v>115</v>
      </c>
      <c r="L236" s="24">
        <f>Spanish!G237</f>
        <v>0</v>
      </c>
      <c r="M236" s="24">
        <f>Spanish!L237</f>
        <v>0</v>
      </c>
      <c r="N236" s="24">
        <f>'Port(consolidated)'!L235</f>
        <v>15915.845832287607</v>
      </c>
      <c r="O236" s="24">
        <f>'Port(consolidated)'!X235</f>
        <v>14029.027194333386</v>
      </c>
      <c r="P236" s="24">
        <f t="shared" si="5"/>
        <v>60333.932495916888</v>
      </c>
      <c r="Q236" s="24">
        <f t="shared" si="6"/>
        <v>49597.650950760406</v>
      </c>
      <c r="R236" s="24"/>
      <c r="S236" s="24"/>
      <c r="T236" s="24"/>
    </row>
    <row r="237" spans="1:20">
      <c r="A237" s="7">
        <v>1733</v>
      </c>
      <c r="B237" s="24">
        <f>(British!AA177)*1</f>
        <v>20093.870719101807</v>
      </c>
      <c r="C237" s="24">
        <f>(British!BE177)*1</f>
        <v>16690.295489473687</v>
      </c>
      <c r="D237" s="24">
        <f>(French!D100)*1</f>
        <v>7163.9723140736796</v>
      </c>
      <c r="E237" s="24">
        <f>(French!H100)*1</f>
        <v>6020.3536842105259</v>
      </c>
      <c r="F237" s="24">
        <f>(Dutch!D141)*1</f>
        <v>3630.6063111220283</v>
      </c>
      <c r="G237" s="24">
        <f>(Dutch!H141)*1</f>
        <v>3164.1</v>
      </c>
      <c r="H237" s="24">
        <f>(USA!D61)*1</f>
        <v>1726.1216124805464</v>
      </c>
      <c r="I237" s="24">
        <f>(USA!H61)*1</f>
        <v>1343.1111111111111</v>
      </c>
      <c r="J237" s="24">
        <f>('Danish +'!$G97)*1</f>
        <v>443</v>
      </c>
      <c r="K237" s="24">
        <f>('Danish +'!$N97)*1</f>
        <v>242</v>
      </c>
      <c r="L237" s="24">
        <f>Spanish!G238</f>
        <v>0</v>
      </c>
      <c r="M237" s="24">
        <f>Spanish!L238</f>
        <v>0</v>
      </c>
      <c r="N237" s="24">
        <f>'Port(consolidated)'!L236</f>
        <v>19490.080963867407</v>
      </c>
      <c r="O237" s="24">
        <f>'Port(consolidated)'!X236</f>
        <v>17242.621051266487</v>
      </c>
      <c r="P237" s="24">
        <f t="shared" si="5"/>
        <v>52547.651920645469</v>
      </c>
      <c r="Q237" s="24">
        <f t="shared" si="6"/>
        <v>44702.481336061814</v>
      </c>
      <c r="R237" s="24"/>
      <c r="S237" s="24"/>
      <c r="T237" s="24"/>
    </row>
    <row r="238" spans="1:20">
      <c r="A238" s="7">
        <v>1734</v>
      </c>
      <c r="B238" s="24">
        <f>(British!AA178)*1</f>
        <v>21158.741337504907</v>
      </c>
      <c r="C238" s="24">
        <f>(British!BE178)*1</f>
        <v>17767.228899999998</v>
      </c>
      <c r="D238" s="24">
        <f>(French!D101)*1</f>
        <v>4269.4013082878237</v>
      </c>
      <c r="E238" s="24">
        <f>(French!H101)*1</f>
        <v>3753.0355789473688</v>
      </c>
      <c r="F238" s="24">
        <f>(Dutch!D142)*1</f>
        <v>4679.4422657952064</v>
      </c>
      <c r="G238" s="24">
        <f>(Dutch!H142)*1</f>
        <v>3908.8520000000003</v>
      </c>
      <c r="H238" s="24">
        <f>(USA!D62)*1</f>
        <v>675.82777123413166</v>
      </c>
      <c r="I238" s="24">
        <f>(USA!H62)*1</f>
        <v>573.77777777777771</v>
      </c>
      <c r="J238" s="24">
        <f>('Danish +'!$G98)*1</f>
        <v>265.95768863374576</v>
      </c>
      <c r="K238" s="24">
        <f>('Danish +'!$N98)*1</f>
        <v>213.71599979497429</v>
      </c>
      <c r="L238" s="24">
        <f>Spanish!G239</f>
        <v>0</v>
      </c>
      <c r="M238" s="24">
        <f>Spanish!L239</f>
        <v>0</v>
      </c>
      <c r="N238" s="24">
        <f>'Port(consolidated)'!L237</f>
        <v>23503.480293520974</v>
      </c>
      <c r="O238" s="24">
        <f>'Port(consolidated)'!X237</f>
        <v>20719.132631578948</v>
      </c>
      <c r="P238" s="24">
        <f t="shared" si="5"/>
        <v>54552.850664976788</v>
      </c>
      <c r="Q238" s="24">
        <f t="shared" si="6"/>
        <v>46935.742888099063</v>
      </c>
      <c r="R238" s="24"/>
      <c r="S238" s="24"/>
      <c r="T238" s="24"/>
    </row>
    <row r="239" spans="1:20">
      <c r="A239" s="7">
        <v>1735</v>
      </c>
      <c r="B239" s="24">
        <f>(British!AA179)*1</f>
        <v>16725.274619001102</v>
      </c>
      <c r="C239" s="24">
        <f>(British!BE179)*1</f>
        <v>14071.654463157894</v>
      </c>
      <c r="D239" s="24">
        <f>(French!D102)*1</f>
        <v>7346.0354819633349</v>
      </c>
      <c r="E239" s="24">
        <f>(French!H102)*1</f>
        <v>6169.1090526315802</v>
      </c>
      <c r="F239" s="24">
        <f>(Dutch!D143)*1</f>
        <v>5016.5913848905011</v>
      </c>
      <c r="G239" s="24">
        <f>(Dutch!H143)*1</f>
        <v>3690</v>
      </c>
      <c r="H239" s="24">
        <f>(USA!D63)*1</f>
        <v>1228.2955600798909</v>
      </c>
      <c r="I239" s="24">
        <f>(USA!H63)*1</f>
        <v>1051</v>
      </c>
      <c r="J239" s="24">
        <f>('Danish +'!$G99)*1</f>
        <v>0</v>
      </c>
      <c r="K239" s="24">
        <f>('Danish +'!$N99)*1</f>
        <v>0</v>
      </c>
      <c r="L239" s="24">
        <f>Spanish!G240</f>
        <v>0</v>
      </c>
      <c r="M239" s="24">
        <f>Spanish!L240</f>
        <v>0</v>
      </c>
      <c r="N239" s="24">
        <f>'Port(consolidated)'!L238</f>
        <v>22195.358512722167</v>
      </c>
      <c r="O239" s="24">
        <f>'Port(consolidated)'!X238</f>
        <v>19498.700738774896</v>
      </c>
      <c r="P239" s="24">
        <f t="shared" si="5"/>
        <v>52511.555558656997</v>
      </c>
      <c r="Q239" s="24">
        <f t="shared" si="6"/>
        <v>44480.464254564373</v>
      </c>
      <c r="R239" s="24"/>
      <c r="S239" s="24"/>
      <c r="T239" s="24"/>
    </row>
    <row r="240" spans="1:20">
      <c r="A240" s="7">
        <v>1736</v>
      </c>
      <c r="B240" s="24">
        <f>(British!AA180)*1</f>
        <v>22114.023852832255</v>
      </c>
      <c r="C240" s="24">
        <f>(British!BE180)*1</f>
        <v>17630.985421052632</v>
      </c>
      <c r="D240" s="24">
        <f>(French!D103)*1</f>
        <v>6728.6696892042855</v>
      </c>
      <c r="E240" s="24">
        <f>(French!H103)*1</f>
        <v>5478.3193684210537</v>
      </c>
      <c r="F240" s="24">
        <f>(Dutch!D144)*1</f>
        <v>3900.376906318083</v>
      </c>
      <c r="G240" s="24">
        <f>(Dutch!H144)*1</f>
        <v>3448.5</v>
      </c>
      <c r="H240" s="24">
        <f>(USA!D64)*1</f>
        <v>2888.2284993921508</v>
      </c>
      <c r="I240" s="24">
        <f>(USA!H64)*1</f>
        <v>2380.2222222222222</v>
      </c>
      <c r="J240" s="24">
        <f>('Danish +'!$G100)*1</f>
        <v>178.09666649581192</v>
      </c>
      <c r="K240" s="24">
        <f>('Danish +'!$N100)*1</f>
        <v>128.22959987698457</v>
      </c>
      <c r="L240" s="24">
        <f>Spanish!G241</f>
        <v>0</v>
      </c>
      <c r="M240" s="24">
        <f>Spanish!L241</f>
        <v>0</v>
      </c>
      <c r="N240" s="24">
        <f>'Port(consolidated)'!L239</f>
        <v>22477.205550611805</v>
      </c>
      <c r="O240" s="24">
        <f>'Port(consolidated)'!X239</f>
        <v>19810.089752924952</v>
      </c>
      <c r="P240" s="24">
        <f t="shared" si="5"/>
        <v>58286.601164854394</v>
      </c>
      <c r="Q240" s="24">
        <f t="shared" si="6"/>
        <v>48876.346364497847</v>
      </c>
      <c r="R240" s="24"/>
      <c r="S240" s="24"/>
      <c r="T240" s="24"/>
    </row>
    <row r="241" spans="1:20">
      <c r="A241" s="7">
        <v>1737</v>
      </c>
      <c r="B241" s="24">
        <f>(British!AA181)*1</f>
        <v>33688.408015646506</v>
      </c>
      <c r="C241" s="24">
        <f>(British!BE181)*1</f>
        <v>28278.344147368422</v>
      </c>
      <c r="D241" s="24">
        <f>(French!D104)*1</f>
        <v>10086.109675424173</v>
      </c>
      <c r="E241" s="24">
        <f>(French!H104)*1</f>
        <v>7776.2517894736866</v>
      </c>
      <c r="F241" s="24">
        <f>(Dutch!D145)*1</f>
        <v>1903.3769063180825</v>
      </c>
      <c r="G241" s="24">
        <f>(Dutch!H145)*1</f>
        <v>1765.5</v>
      </c>
      <c r="H241" s="24">
        <f>(USA!D65)*1</f>
        <v>2057.3901376213571</v>
      </c>
      <c r="I241" s="24">
        <f>(USA!H65)*1</f>
        <v>1663.4183333333331</v>
      </c>
      <c r="J241" s="24">
        <f>('Danish +'!$G101)*1</f>
        <v>0</v>
      </c>
      <c r="K241" s="24">
        <f>('Danish +'!$N101)*1</f>
        <v>0</v>
      </c>
      <c r="L241" s="24">
        <f>Spanish!G242</f>
        <v>0</v>
      </c>
      <c r="M241" s="24">
        <f>Spanish!L242</f>
        <v>0</v>
      </c>
      <c r="N241" s="24">
        <f>'Port(consolidated)'!L240</f>
        <v>19629.837487563847</v>
      </c>
      <c r="O241" s="24">
        <f>'Port(consolidated)'!X240</f>
        <v>17302.610608687006</v>
      </c>
      <c r="P241" s="24">
        <f t="shared" si="5"/>
        <v>67365.122222573962</v>
      </c>
      <c r="Q241" s="24">
        <f t="shared" si="6"/>
        <v>56786.124878862451</v>
      </c>
      <c r="R241" s="24"/>
      <c r="S241" s="24"/>
      <c r="T241" s="24"/>
    </row>
    <row r="242" spans="1:20">
      <c r="A242" s="7">
        <v>1738</v>
      </c>
      <c r="B242" s="24">
        <f>British!AA182</f>
        <v>18785.761263702621</v>
      </c>
      <c r="C242" s="24">
        <f>British!BE182</f>
        <v>15655.988968421052</v>
      </c>
      <c r="D242" s="24">
        <f>French!D105</f>
        <v>12371.46021024308</v>
      </c>
      <c r="E242" s="24">
        <f>French!H105</f>
        <v>10154.177473684213</v>
      </c>
      <c r="F242" s="24">
        <f>Dutch!D146</f>
        <v>1827.6116129348118</v>
      </c>
      <c r="G242" s="24">
        <f>Dutch!H146</f>
        <v>920.5</v>
      </c>
      <c r="H242" s="24">
        <f>USA!D66</f>
        <v>1659.7660817330307</v>
      </c>
      <c r="I242" s="24">
        <f>USA!H66</f>
        <v>1408.8627777777776</v>
      </c>
      <c r="J242" s="24">
        <f>'Danish +'!$G102</f>
        <v>13.060422209692874</v>
      </c>
      <c r="K242" s="24">
        <f>'Danish +'!$N102</f>
        <v>11.873111099720793</v>
      </c>
      <c r="L242" s="24">
        <f>Spanish!G243</f>
        <v>0</v>
      </c>
      <c r="M242" s="24">
        <f>Spanish!L243</f>
        <v>0</v>
      </c>
      <c r="N242" s="24">
        <f>'Port(consolidated)'!L241</f>
        <v>20110.892639153029</v>
      </c>
      <c r="O242" s="24">
        <f>'Port(consolidated)'!X241</f>
        <v>17683.635157894736</v>
      </c>
      <c r="P242" s="24">
        <f t="shared" si="5"/>
        <v>54768.552229976267</v>
      </c>
      <c r="Q242" s="24">
        <f t="shared" si="6"/>
        <v>45835.037488877497</v>
      </c>
      <c r="R242" s="24"/>
      <c r="S242" s="24"/>
      <c r="T242" s="24"/>
    </row>
    <row r="243" spans="1:20">
      <c r="A243" s="7">
        <v>1739</v>
      </c>
      <c r="B243" s="24">
        <f>British!AA183</f>
        <v>28969.255239470644</v>
      </c>
      <c r="C243" s="24">
        <f>British!BE183</f>
        <v>24120.041515789471</v>
      </c>
      <c r="D243" s="24">
        <f>French!D106</f>
        <v>17632.303342512074</v>
      </c>
      <c r="E243" s="24">
        <f>French!H106</f>
        <v>13912.581894736843</v>
      </c>
      <c r="F243" s="24">
        <f>Dutch!D147</f>
        <v>1992.3769063180825</v>
      </c>
      <c r="G243" s="24">
        <f>Dutch!H147</f>
        <v>1710.5</v>
      </c>
      <c r="H243" s="24">
        <f>USA!D67</f>
        <v>2175.5229048848955</v>
      </c>
      <c r="I243" s="24">
        <f>USA!H67</f>
        <v>1784.6666666666667</v>
      </c>
      <c r="J243" s="24">
        <f>'Danish +'!$G103</f>
        <v>49.86706661882733</v>
      </c>
      <c r="K243" s="24">
        <f>'Danish +'!$N103</f>
        <v>24.933533309413665</v>
      </c>
      <c r="L243" s="24">
        <f>Spanish!G244</f>
        <v>0</v>
      </c>
      <c r="M243" s="24">
        <f>Spanish!L244</f>
        <v>0</v>
      </c>
      <c r="N243" s="24">
        <f>'Port(consolidated)'!L242</f>
        <v>17893.424254258</v>
      </c>
      <c r="O243" s="24">
        <f>'Port(consolidated)'!X242</f>
        <v>15787.971011513222</v>
      </c>
      <c r="P243" s="24">
        <f t="shared" si="5"/>
        <v>68712.74971406252</v>
      </c>
      <c r="Q243" s="24">
        <f t="shared" si="6"/>
        <v>57340.69462201561</v>
      </c>
      <c r="R243" s="24"/>
      <c r="S243" s="24"/>
      <c r="T243" s="24"/>
    </row>
    <row r="244" spans="1:20">
      <c r="A244" s="7">
        <v>1740</v>
      </c>
      <c r="B244" s="24">
        <f>British!AA184</f>
        <v>21741.829715499029</v>
      </c>
      <c r="C244" s="24">
        <f>British!BE184</f>
        <v>17676.589636842109</v>
      </c>
      <c r="D244" s="24">
        <f>French!D107</f>
        <v>19257.89866312794</v>
      </c>
      <c r="E244" s="24">
        <f>French!H107</f>
        <v>16367.250105263158</v>
      </c>
      <c r="F244" s="24">
        <f>Dutch!D148</f>
        <v>555</v>
      </c>
      <c r="G244" s="24">
        <f>Dutch!H148</f>
        <v>484</v>
      </c>
      <c r="H244" s="24">
        <f>USA!D68</f>
        <v>1511.2790686965784</v>
      </c>
      <c r="I244" s="24">
        <f>USA!H68</f>
        <v>1272.0777777777776</v>
      </c>
      <c r="J244" s="24">
        <f>'Danish +'!$G104</f>
        <v>53.428999948743574</v>
      </c>
      <c r="K244" s="24">
        <f>'Danish +'!$N104</f>
        <v>52.241688838771495</v>
      </c>
      <c r="L244" s="24">
        <f>Spanish!G245</f>
        <v>0</v>
      </c>
      <c r="M244" s="24">
        <f>Spanish!L245</f>
        <v>0</v>
      </c>
      <c r="N244" s="24">
        <f>'Port(consolidated)'!L243</f>
        <v>19704.03759452315</v>
      </c>
      <c r="O244" s="24">
        <f>'Port(consolidated)'!X243</f>
        <v>17446.765267726594</v>
      </c>
      <c r="P244" s="24">
        <f t="shared" si="5"/>
        <v>62823.474041795445</v>
      </c>
      <c r="Q244" s="24">
        <f t="shared" si="6"/>
        <v>53298.92447644841</v>
      </c>
      <c r="R244" s="24"/>
      <c r="S244" s="24"/>
      <c r="T244" s="24"/>
    </row>
    <row r="245" spans="1:20">
      <c r="A245" s="7">
        <v>1741</v>
      </c>
      <c r="B245" s="24">
        <f>British!AA185</f>
        <v>19529.470976002318</v>
      </c>
      <c r="C245" s="24">
        <f>British!BE185</f>
        <v>15951.179621052634</v>
      </c>
      <c r="D245" s="24">
        <f>French!D108</f>
        <v>22871.408584363053</v>
      </c>
      <c r="E245" s="24">
        <f>French!H108</f>
        <v>19422.023789473689</v>
      </c>
      <c r="F245" s="24">
        <f>Dutch!D149</f>
        <v>3024.9281045751632</v>
      </c>
      <c r="G245" s="24">
        <f>Dutch!H149</f>
        <v>2712.5</v>
      </c>
      <c r="H245" s="24">
        <f>USA!D69</f>
        <v>1320.2460410940976</v>
      </c>
      <c r="I245" s="24">
        <f>USA!H69</f>
        <v>1120.8888888888889</v>
      </c>
      <c r="J245" s="24">
        <f>'Danish +'!$G105</f>
        <v>0</v>
      </c>
      <c r="K245" s="24">
        <f>'Danish +'!$N105</f>
        <v>0</v>
      </c>
      <c r="L245" s="24">
        <f>Spanish!G246</f>
        <v>0</v>
      </c>
      <c r="M245" s="24">
        <f>Spanish!L246</f>
        <v>0</v>
      </c>
      <c r="N245" s="24">
        <f>'Port(consolidated)'!L244</f>
        <v>15324.728357673877</v>
      </c>
      <c r="O245" s="24">
        <f>'Port(consolidated)'!X244</f>
        <v>13476.73938531734</v>
      </c>
      <c r="P245" s="24">
        <f t="shared" si="5"/>
        <v>62070.78206370851</v>
      </c>
      <c r="Q245" s="24">
        <f t="shared" si="6"/>
        <v>52683.331684732555</v>
      </c>
      <c r="R245" s="24"/>
      <c r="S245" s="24"/>
      <c r="T245" s="24"/>
    </row>
    <row r="246" spans="1:20">
      <c r="A246" s="7">
        <v>1742</v>
      </c>
      <c r="B246" s="24">
        <f>British!AA186</f>
        <v>15514.716440024491</v>
      </c>
      <c r="C246" s="24">
        <f>British!BE186</f>
        <v>12383.769821052632</v>
      </c>
      <c r="D246" s="24">
        <f>French!D109</f>
        <v>18191.711021348208</v>
      </c>
      <c r="E246" s="24">
        <f>French!H109</f>
        <v>15131.953473684211</v>
      </c>
      <c r="F246" s="24">
        <f>Dutch!D150</f>
        <v>2362.9082952384551</v>
      </c>
      <c r="G246" s="24">
        <f>Dutch!H150</f>
        <v>2147</v>
      </c>
      <c r="H246" s="24">
        <f>USA!D70</f>
        <v>1139.1437089768324</v>
      </c>
      <c r="I246" s="24">
        <f>USA!H70</f>
        <v>840.66666666666663</v>
      </c>
      <c r="J246" s="24">
        <f>'Danish +'!$G106</f>
        <v>62.927488828520211</v>
      </c>
      <c r="K246" s="24">
        <f>'Danish +'!$N106</f>
        <v>60.552866608576046</v>
      </c>
      <c r="L246" s="24">
        <f>Spanish!G247</f>
        <v>0</v>
      </c>
      <c r="M246" s="24">
        <f>Spanish!L247</f>
        <v>0</v>
      </c>
      <c r="N246" s="24">
        <f>'Port(consolidated)'!L245</f>
        <v>24471.133895983727</v>
      </c>
      <c r="O246" s="24">
        <f>'Port(consolidated)'!X245</f>
        <v>21608.789473684214</v>
      </c>
      <c r="P246" s="24">
        <f t="shared" si="5"/>
        <v>61742.540850400241</v>
      </c>
      <c r="Q246" s="24">
        <f t="shared" si="6"/>
        <v>52172.732301696306</v>
      </c>
      <c r="R246" s="24"/>
      <c r="S246" s="24"/>
      <c r="T246" s="24"/>
    </row>
    <row r="247" spans="1:20">
      <c r="A247" s="7">
        <v>1743</v>
      </c>
      <c r="B247" s="24">
        <f>British!AA187</f>
        <v>13989.588219001145</v>
      </c>
      <c r="C247" s="24">
        <f>British!BE187</f>
        <v>11776.87142105263</v>
      </c>
      <c r="D247" s="24">
        <f>French!D110</f>
        <v>18663.6945608764</v>
      </c>
      <c r="E247" s="24">
        <f>French!H110</f>
        <v>16529.604421052634</v>
      </c>
      <c r="F247" s="24">
        <f>Dutch!D151</f>
        <v>3802.4805495737155</v>
      </c>
      <c r="G247" s="24">
        <f>Dutch!H151</f>
        <v>3412.9799564270156</v>
      </c>
      <c r="H247" s="24">
        <f>USA!D71</f>
        <v>1398.6858429623221</v>
      </c>
      <c r="I247" s="24">
        <f>USA!H71</f>
        <v>1185.4444444444446</v>
      </c>
      <c r="J247" s="24">
        <f>'Danish +'!$G107</f>
        <v>0</v>
      </c>
      <c r="K247" s="24">
        <f>'Danish +'!$N107</f>
        <v>0</v>
      </c>
      <c r="L247" s="24">
        <f>Spanish!G248</f>
        <v>0</v>
      </c>
      <c r="M247" s="24">
        <f>Spanish!L248</f>
        <v>0</v>
      </c>
      <c r="N247" s="24">
        <f>'Port(consolidated)'!L246</f>
        <v>18847.698983871553</v>
      </c>
      <c r="O247" s="24">
        <f>'Port(consolidated)'!X246</f>
        <v>16644.174527576379</v>
      </c>
      <c r="P247" s="24">
        <f t="shared" si="5"/>
        <v>56702.14815628514</v>
      </c>
      <c r="Q247" s="24">
        <f t="shared" si="6"/>
        <v>49549.074770553096</v>
      </c>
      <c r="R247" s="24"/>
      <c r="S247" s="24"/>
      <c r="T247" s="24"/>
    </row>
    <row r="248" spans="1:20">
      <c r="A248" s="7">
        <v>1744</v>
      </c>
      <c r="B248" s="24">
        <f>British!AA188</f>
        <v>19722.561362779528</v>
      </c>
      <c r="C248" s="24">
        <f>British!BE188</f>
        <v>16491.37777844326</v>
      </c>
      <c r="D248" s="24">
        <f>French!D111</f>
        <v>17899.983798353391</v>
      </c>
      <c r="E248" s="24">
        <f>French!H111</f>
        <v>15461.535368421053</v>
      </c>
      <c r="F248" s="24">
        <f>Dutch!D152</f>
        <v>4194.0811844566333</v>
      </c>
      <c r="G248" s="24">
        <f>Dutch!H152</f>
        <v>3792.6</v>
      </c>
      <c r="H248" s="24">
        <f>USA!D72</f>
        <v>1296.828436403209</v>
      </c>
      <c r="I248" s="24">
        <f>USA!H72</f>
        <v>1094.4444444444443</v>
      </c>
      <c r="J248" s="24">
        <f>'Danish +'!$G108</f>
        <v>118.73111099720794</v>
      </c>
      <c r="K248" s="24">
        <f>'Danish +'!$N108</f>
        <v>112.79455544734753</v>
      </c>
      <c r="L248" s="24">
        <f>Spanish!G249</f>
        <v>0</v>
      </c>
      <c r="M248" s="24">
        <f>Spanish!L249</f>
        <v>0</v>
      </c>
      <c r="N248" s="24">
        <f>'Port(consolidated)'!L247</f>
        <v>26786.015896513738</v>
      </c>
      <c r="O248" s="24">
        <f>'Port(consolidated)'!X247</f>
        <v>23466.73052631579</v>
      </c>
      <c r="P248" s="24">
        <f t="shared" si="5"/>
        <v>70018.201789503713</v>
      </c>
      <c r="Q248" s="24">
        <f t="shared" si="6"/>
        <v>60419.4826730719</v>
      </c>
      <c r="R248" s="24"/>
      <c r="S248" s="24"/>
      <c r="T248" s="24"/>
    </row>
    <row r="249" spans="1:20">
      <c r="A249" s="7">
        <v>1745</v>
      </c>
      <c r="B249" s="24">
        <f>British!AA189</f>
        <v>6921.4734013735015</v>
      </c>
      <c r="C249" s="24">
        <f>British!BE189</f>
        <v>5851.1567550892114</v>
      </c>
      <c r="D249" s="24">
        <f>French!D112</f>
        <v>3841.8324250496221</v>
      </c>
      <c r="E249" s="24">
        <f>French!H112</f>
        <v>3519.1578947368421</v>
      </c>
      <c r="F249" s="24">
        <f>Dutch!D153</f>
        <v>4599.7870686722563</v>
      </c>
      <c r="G249" s="24">
        <f>Dutch!H153</f>
        <v>4077</v>
      </c>
      <c r="H249" s="24">
        <f>USA!D73</f>
        <v>495.09226541028659</v>
      </c>
      <c r="I249" s="24">
        <f>USA!H73</f>
        <v>420.33333333333331</v>
      </c>
      <c r="J249" s="24">
        <f>'Danish +'!$G109</f>
        <v>0</v>
      </c>
      <c r="K249" s="24">
        <f>'Danish +'!$N109</f>
        <v>0</v>
      </c>
      <c r="L249" s="24">
        <f>Spanish!G250</f>
        <v>0</v>
      </c>
      <c r="M249" s="24">
        <f>Spanish!L250</f>
        <v>0</v>
      </c>
      <c r="N249" s="24">
        <f>'Port(consolidated)'!L248</f>
        <v>19754.067483309456</v>
      </c>
      <c r="O249" s="24">
        <f>'Port(consolidated)'!X248</f>
        <v>17382.686637681796</v>
      </c>
      <c r="P249" s="24">
        <f t="shared" si="5"/>
        <v>35612.252643815125</v>
      </c>
      <c r="Q249" s="24">
        <f t="shared" si="6"/>
        <v>31250.334620841182</v>
      </c>
      <c r="R249" s="24"/>
      <c r="S249" s="24"/>
      <c r="T249" s="24"/>
    </row>
    <row r="250" spans="1:20">
      <c r="A250" s="7">
        <v>1746</v>
      </c>
      <c r="B250" s="24">
        <f>British!AA190</f>
        <v>10246.547405659085</v>
      </c>
      <c r="C250" s="24">
        <f>British!BE190</f>
        <v>8595.5302576639933</v>
      </c>
      <c r="D250" s="24">
        <f>French!D113</f>
        <v>0</v>
      </c>
      <c r="E250" s="24">
        <f>French!H113</f>
        <v>0</v>
      </c>
      <c r="F250" s="24">
        <f>Dutch!D154</f>
        <v>3946.0636014295183</v>
      </c>
      <c r="G250" s="24">
        <f>Dutch!H154</f>
        <v>3548.5</v>
      </c>
      <c r="H250" s="24">
        <f>USA!D74</f>
        <v>747.0492187729019</v>
      </c>
      <c r="I250" s="24">
        <f>USA!H74</f>
        <v>483.64055555555558</v>
      </c>
      <c r="J250" s="24">
        <f>'Danish +'!$G110</f>
        <v>307.07037395982013</v>
      </c>
      <c r="K250" s="24">
        <f>'Danish +'!$N110</f>
        <v>267.14499974371785</v>
      </c>
      <c r="L250" s="24">
        <f>Spanish!G251</f>
        <v>0</v>
      </c>
      <c r="M250" s="24">
        <f>Spanish!L251</f>
        <v>0</v>
      </c>
      <c r="N250" s="24">
        <f>'Port(consolidated)'!L249</f>
        <v>19966.397064977667</v>
      </c>
      <c r="O250" s="24">
        <f>'Port(consolidated)'!X249</f>
        <v>17590.343719443685</v>
      </c>
      <c r="P250" s="24">
        <f t="shared" si="5"/>
        <v>35213.127664798987</v>
      </c>
      <c r="Q250" s="24">
        <f t="shared" si="6"/>
        <v>30485.159532406949</v>
      </c>
      <c r="R250" s="24"/>
      <c r="S250" s="24"/>
      <c r="T250" s="24"/>
    </row>
    <row r="251" spans="1:20">
      <c r="A251" s="7">
        <v>1747</v>
      </c>
      <c r="B251" s="24">
        <f>British!AA191</f>
        <v>21816.366681377571</v>
      </c>
      <c r="C251" s="24">
        <f>British!BE191</f>
        <v>17343.69937608438</v>
      </c>
      <c r="D251" s="24">
        <f>French!D114</f>
        <v>781.0526315789474</v>
      </c>
      <c r="E251" s="24">
        <f>French!H114</f>
        <v>666.46526315789481</v>
      </c>
      <c r="F251" s="24">
        <f>Dutch!D155</f>
        <v>4873.9107156313867</v>
      </c>
      <c r="G251" s="24">
        <f>Dutch!H155</f>
        <v>4340.5</v>
      </c>
      <c r="H251" s="24">
        <f>USA!D75</f>
        <v>835.96183762813848</v>
      </c>
      <c r="I251" s="24">
        <f>USA!H75</f>
        <v>708.19611111111101</v>
      </c>
      <c r="J251" s="24">
        <f>'Danish +'!$G111</f>
        <v>641.14799938492285</v>
      </c>
      <c r="K251" s="24">
        <f>'Danish +'!$N111</f>
        <v>556.84891057690527</v>
      </c>
      <c r="L251" s="24">
        <f>Spanish!G252</f>
        <v>0</v>
      </c>
      <c r="M251" s="24">
        <f>Spanish!L252</f>
        <v>0</v>
      </c>
      <c r="N251" s="24">
        <f>'Port(consolidated)'!L250</f>
        <v>25061.519809686411</v>
      </c>
      <c r="O251" s="24">
        <f>'Port(consolidated)'!X250</f>
        <v>22131.080315789477</v>
      </c>
      <c r="P251" s="24">
        <f t="shared" si="5"/>
        <v>54009.959675287377</v>
      </c>
      <c r="Q251" s="24">
        <f t="shared" si="6"/>
        <v>45746.789976719767</v>
      </c>
      <c r="R251" s="24"/>
      <c r="S251" s="24"/>
      <c r="T251" s="24"/>
    </row>
    <row r="252" spans="1:20">
      <c r="A252" s="7">
        <v>1748</v>
      </c>
      <c r="B252" s="24">
        <f>British!AA192</f>
        <v>22420.374363711959</v>
      </c>
      <c r="C252" s="24">
        <f>British!BE192</f>
        <v>18067.762967309936</v>
      </c>
      <c r="D252" s="24">
        <f>French!D115</f>
        <v>3526.9533196949969</v>
      </c>
      <c r="E252" s="24">
        <f>French!H115</f>
        <v>3026.0374736842105</v>
      </c>
      <c r="F252" s="24">
        <f>Dutch!D156</f>
        <v>3454.442188736874</v>
      </c>
      <c r="G252" s="24">
        <f>Dutch!H156</f>
        <v>3074.009</v>
      </c>
      <c r="H252" s="24">
        <f>USA!D76</f>
        <v>1219.8713471869416</v>
      </c>
      <c r="I252" s="24">
        <f>USA!H76</f>
        <v>917.52944444444438</v>
      </c>
      <c r="J252" s="24">
        <f>'Danish +'!$G112</f>
        <v>356.19333299162383</v>
      </c>
      <c r="K252" s="24">
        <f>'Danish +'!$N112</f>
        <v>330.07248857223806</v>
      </c>
      <c r="L252" s="24">
        <f>Spanish!G253</f>
        <v>0</v>
      </c>
      <c r="M252" s="24">
        <f>Spanish!L253</f>
        <v>0</v>
      </c>
      <c r="N252" s="24">
        <f>'Port(consolidated)'!L251</f>
        <v>23527.389592922995</v>
      </c>
      <c r="O252" s="24">
        <f>'Port(consolidated)'!X251</f>
        <v>20408.310421052629</v>
      </c>
      <c r="P252" s="24">
        <f t="shared" si="5"/>
        <v>54505.224145245389</v>
      </c>
      <c r="Q252" s="24">
        <f t="shared" si="6"/>
        <v>45823.721795063459</v>
      </c>
      <c r="R252" s="24"/>
      <c r="S252" s="24"/>
      <c r="T252" s="24"/>
    </row>
    <row r="253" spans="1:20">
      <c r="A253" s="7">
        <v>1749</v>
      </c>
      <c r="B253" s="24">
        <f>British!AA193</f>
        <v>23859.094400605478</v>
      </c>
      <c r="C253" s="24">
        <f>British!BE193</f>
        <v>19698.362484902365</v>
      </c>
      <c r="D253" s="24">
        <f>French!D116</f>
        <v>13217.578662252979</v>
      </c>
      <c r="E253" s="24">
        <f>French!H116</f>
        <v>11110.361473684212</v>
      </c>
      <c r="F253" s="24">
        <f>Dutch!D157</f>
        <v>4319.9093885111488</v>
      </c>
      <c r="G253" s="24">
        <f>Dutch!H157</f>
        <v>3917</v>
      </c>
      <c r="H253" s="24">
        <f>USA!D77</f>
        <v>1370.0485050300256</v>
      </c>
      <c r="I253" s="24">
        <f>USA!H77</f>
        <v>1140</v>
      </c>
      <c r="J253" s="24">
        <f>'Danish +'!$G113</f>
        <v>1080.2412893131886</v>
      </c>
      <c r="K253" s="24">
        <f>'Danish +'!$N113</f>
        <v>768.19028815193542</v>
      </c>
      <c r="L253" s="24">
        <f>Spanish!G254</f>
        <v>0</v>
      </c>
      <c r="M253" s="24">
        <f>Spanish!L254</f>
        <v>0</v>
      </c>
      <c r="N253" s="24">
        <f>'Port(consolidated)'!L252</f>
        <v>22021.8738271291</v>
      </c>
      <c r="O253" s="24">
        <f>'Port(consolidated)'!X252</f>
        <v>18962.827526315792</v>
      </c>
      <c r="P253" s="24">
        <f t="shared" si="5"/>
        <v>65868.746072841925</v>
      </c>
      <c r="Q253" s="24">
        <f t="shared" si="6"/>
        <v>55596.741773054302</v>
      </c>
      <c r="R253" s="24"/>
      <c r="S253" s="24"/>
      <c r="T253" s="24"/>
    </row>
    <row r="254" spans="1:20">
      <c r="A254" s="7">
        <v>1750</v>
      </c>
      <c r="B254" s="24">
        <f>British!AA194</f>
        <v>21214.313961057516</v>
      </c>
      <c r="C254" s="24">
        <f>British!BE194</f>
        <v>16758.228548942974</v>
      </c>
      <c r="D254" s="24">
        <f>French!D117</f>
        <v>18480.700819365131</v>
      </c>
      <c r="E254" s="24">
        <f>French!H117</f>
        <v>14512.998315789477</v>
      </c>
      <c r="F254" s="24">
        <f>Dutch!D158</f>
        <v>3028.7727525459313</v>
      </c>
      <c r="G254" s="24">
        <f>Dutch!H158</f>
        <v>2770.1</v>
      </c>
      <c r="H254" s="24">
        <f>USA!D78</f>
        <v>2450.5277612272102</v>
      </c>
      <c r="I254" s="24">
        <f>USA!H78</f>
        <v>2085.3359999999998</v>
      </c>
      <c r="J254" s="24">
        <f>'Danish +'!$G114</f>
        <v>348.58426470466162</v>
      </c>
      <c r="K254" s="24">
        <f>'Danish +'!$N114</f>
        <v>286.14197750327116</v>
      </c>
      <c r="L254" s="24">
        <f>Spanish!G255</f>
        <v>0</v>
      </c>
      <c r="M254" s="24">
        <f>Spanish!L255</f>
        <v>0</v>
      </c>
      <c r="N254" s="24">
        <f>'Port(consolidated)'!L253</f>
        <v>22127.32886024363</v>
      </c>
      <c r="O254" s="24">
        <f>'Port(consolidated)'!X253</f>
        <v>19422.899924968217</v>
      </c>
      <c r="P254" s="24">
        <f t="shared" si="5"/>
        <v>67650.228419144085</v>
      </c>
      <c r="Q254" s="24">
        <f t="shared" si="6"/>
        <v>55835.704767203941</v>
      </c>
      <c r="R254" s="24"/>
      <c r="S254" s="24"/>
      <c r="T254" s="24"/>
    </row>
    <row r="255" spans="1:20">
      <c r="A255" s="7">
        <v>1751</v>
      </c>
      <c r="B255" s="24">
        <f>British!AA195</f>
        <v>20119.047149584658</v>
      </c>
      <c r="C255" s="24">
        <f>British!BE195</f>
        <v>16367.899585149033</v>
      </c>
      <c r="D255" s="24">
        <f>French!D118</f>
        <v>15892.161190084074</v>
      </c>
      <c r="E255" s="24">
        <f>French!H118</f>
        <v>13503.533052631577</v>
      </c>
      <c r="F255" s="24">
        <f>Dutch!D159</f>
        <v>3375.5751814990995</v>
      </c>
      <c r="G255" s="24">
        <f>Dutch!H159</f>
        <v>2788.712</v>
      </c>
      <c r="H255" s="24">
        <f>USA!D79</f>
        <v>3567.7694011804119</v>
      </c>
      <c r="I255" s="24">
        <f>USA!H79</f>
        <v>3009.3217777777772</v>
      </c>
      <c r="J255" s="24">
        <f>'Danish +'!$G115</f>
        <v>514.02875526818991</v>
      </c>
      <c r="K255" s="24">
        <f>'Danish +'!$N115</f>
        <v>477.29906620877591</v>
      </c>
      <c r="L255" s="24">
        <f>Spanish!G256</f>
        <v>0</v>
      </c>
      <c r="M255" s="24">
        <f>Spanish!L256</f>
        <v>0</v>
      </c>
      <c r="N255" s="24">
        <f>'Port(consolidated)'!L254</f>
        <v>18604.996619491641</v>
      </c>
      <c r="O255" s="24">
        <f>'Port(consolidated)'!X254</f>
        <v>16711.364222637934</v>
      </c>
      <c r="P255" s="24">
        <f t="shared" si="5"/>
        <v>62073.578297108077</v>
      </c>
      <c r="Q255" s="24">
        <f t="shared" si="6"/>
        <v>52858.129704405103</v>
      </c>
      <c r="R255" s="24"/>
      <c r="S255" s="24"/>
      <c r="T255" s="24"/>
    </row>
    <row r="256" spans="1:20">
      <c r="A256" s="7">
        <v>1752</v>
      </c>
      <c r="B256" s="24">
        <f>British!AA196</f>
        <v>25944.653996214758</v>
      </c>
      <c r="C256" s="24">
        <f>British!BE196</f>
        <v>21075.532118015955</v>
      </c>
      <c r="D256" s="24">
        <f>French!D119</f>
        <v>16878.140529636345</v>
      </c>
      <c r="E256" s="24">
        <f>French!H119</f>
        <v>14246.16894736842</v>
      </c>
      <c r="F256" s="24">
        <f>Dutch!D160</f>
        <v>2698.4508670520231</v>
      </c>
      <c r="G256" s="24">
        <f>Dutch!H160</f>
        <v>2429</v>
      </c>
      <c r="H256" s="24">
        <f>USA!D80</f>
        <v>2147.2789045489726</v>
      </c>
      <c r="I256" s="24">
        <f>USA!H80</f>
        <v>1822.2927777777775</v>
      </c>
      <c r="J256" s="24">
        <f>'Danish +'!$G116</f>
        <v>1006.8398212563234</v>
      </c>
      <c r="K256" s="24">
        <f>'Danish +'!$N116</f>
        <v>814.49542144084648</v>
      </c>
      <c r="L256" s="24">
        <f>Spanish!G257</f>
        <v>284.3</v>
      </c>
      <c r="M256" s="24">
        <f>Spanish!L257</f>
        <v>251.3212</v>
      </c>
      <c r="N256" s="24">
        <f>'Port(consolidated)'!L255</f>
        <v>23141.74363586594</v>
      </c>
      <c r="O256" s="24">
        <f>'Port(consolidated)'!X255</f>
        <v>20781.176056864922</v>
      </c>
      <c r="P256" s="24">
        <f t="shared" si="5"/>
        <v>72101.407754574364</v>
      </c>
      <c r="Q256" s="24">
        <f t="shared" si="6"/>
        <v>61419.98652146793</v>
      </c>
      <c r="R256" s="24"/>
      <c r="S256" s="24"/>
      <c r="T256" s="24"/>
    </row>
    <row r="257" spans="1:20">
      <c r="A257" s="7">
        <v>1753</v>
      </c>
      <c r="B257" s="24">
        <f>British!AA197</f>
        <v>25328.512197680557</v>
      </c>
      <c r="C257" s="24">
        <f>British!BE197</f>
        <v>20924.455521396842</v>
      </c>
      <c r="D257" s="24">
        <f>French!D120</f>
        <v>16178.452505833784</v>
      </c>
      <c r="E257" s="24">
        <f>French!H120</f>
        <v>14302.242842105261</v>
      </c>
      <c r="F257" s="24">
        <f>Dutch!D161</f>
        <v>2094.1283514047877</v>
      </c>
      <c r="G257" s="24">
        <f>Dutch!H161</f>
        <v>1827.5</v>
      </c>
      <c r="H257" s="24">
        <f>USA!D81</f>
        <v>2069.8163106301904</v>
      </c>
      <c r="I257" s="24">
        <f>USA!H81</f>
        <v>1749.0800000000002</v>
      </c>
      <c r="J257" s="24">
        <f>'Danish +'!$G117</f>
        <v>696.95162155361061</v>
      </c>
      <c r="K257" s="24">
        <f>'Danish +'!$N117</f>
        <v>447.61628845947388</v>
      </c>
      <c r="L257" s="24">
        <f>Spanish!G258</f>
        <v>0</v>
      </c>
      <c r="M257" s="24">
        <f>Spanish!L258</f>
        <v>0</v>
      </c>
      <c r="N257" s="24">
        <f>'Port(consolidated)'!L256</f>
        <v>24159.040580937577</v>
      </c>
      <c r="O257" s="24">
        <f>'Port(consolidated)'!X256</f>
        <v>21751.97986851172</v>
      </c>
      <c r="P257" s="24">
        <f t="shared" si="5"/>
        <v>70526.901568040514</v>
      </c>
      <c r="Q257" s="24">
        <f t="shared" si="6"/>
        <v>61002.874520473299</v>
      </c>
      <c r="R257" s="24"/>
      <c r="S257" s="24"/>
      <c r="T257" s="24"/>
    </row>
    <row r="258" spans="1:20">
      <c r="A258" s="7">
        <v>1754</v>
      </c>
      <c r="B258" s="24">
        <f>British!AA198</f>
        <v>27496.777518361421</v>
      </c>
      <c r="C258" s="24">
        <f>British!BE198</f>
        <v>23000.057773186218</v>
      </c>
      <c r="D258" s="24">
        <f>French!D121</f>
        <v>19344.137626758638</v>
      </c>
      <c r="E258" s="24">
        <f>French!H121</f>
        <v>15387.754631578951</v>
      </c>
      <c r="F258" s="24">
        <f>Dutch!D162</f>
        <v>5536.6120016147033</v>
      </c>
      <c r="G258" s="24">
        <f>Dutch!H162</f>
        <v>4919.6000000000004</v>
      </c>
      <c r="H258" s="24">
        <f>USA!D82</f>
        <v>1712.8101824011162</v>
      </c>
      <c r="I258" s="24">
        <f>USA!H82</f>
        <v>1282.6046666666666</v>
      </c>
      <c r="J258" s="24">
        <f>'Danish +'!$G118</f>
        <v>582.96975499629093</v>
      </c>
      <c r="K258" s="24">
        <f>'Danish +'!$N118</f>
        <v>497.56884147821921</v>
      </c>
      <c r="L258" s="24">
        <f>Spanish!G259</f>
        <v>0</v>
      </c>
      <c r="M258" s="24">
        <f>Spanish!L259</f>
        <v>0</v>
      </c>
      <c r="N258" s="24">
        <f>'Port(consolidated)'!L257</f>
        <v>19883.02142885272</v>
      </c>
      <c r="O258" s="24">
        <f>'Port(consolidated)'!X257</f>
        <v>17709.462188300422</v>
      </c>
      <c r="P258" s="24">
        <f t="shared" si="5"/>
        <v>74556.328512984881</v>
      </c>
      <c r="Q258" s="24">
        <f t="shared" si="6"/>
        <v>62797.048101210472</v>
      </c>
      <c r="R258" s="24"/>
      <c r="S258" s="24"/>
      <c r="T258" s="24"/>
    </row>
    <row r="259" spans="1:20">
      <c r="A259" s="7">
        <v>1755</v>
      </c>
      <c r="B259" s="24">
        <f>British!AA199</f>
        <v>31209.669637422467</v>
      </c>
      <c r="C259" s="24">
        <f>British!BE199</f>
        <v>25823.272010560991</v>
      </c>
      <c r="D259" s="24">
        <f>French!D122</f>
        <v>22738.615715804095</v>
      </c>
      <c r="E259" s="24">
        <f>French!H122</f>
        <v>19718.780736842116</v>
      </c>
      <c r="F259" s="24">
        <f>Dutch!D163</f>
        <v>3888.2089664882096</v>
      </c>
      <c r="G259" s="24">
        <f>Dutch!H163</f>
        <v>3428.1</v>
      </c>
      <c r="H259" s="24">
        <f>USA!D83</f>
        <v>2767.7453591545204</v>
      </c>
      <c r="I259" s="24">
        <f>USA!H83</f>
        <v>2338.9333333333334</v>
      </c>
      <c r="J259" s="24">
        <f>'Danish +'!$G119</f>
        <v>251.70995531408084</v>
      </c>
      <c r="K259" s="24">
        <f>'Danish +'!$N119</f>
        <v>217.47740139136585</v>
      </c>
      <c r="L259" s="24">
        <f>Spanish!G260</f>
        <v>0</v>
      </c>
      <c r="M259" s="24">
        <f>Spanish!L260</f>
        <v>0</v>
      </c>
      <c r="N259" s="24">
        <f>'Port(consolidated)'!L258</f>
        <v>21071.362058578306</v>
      </c>
      <c r="O259" s="24">
        <f>'Port(consolidated)'!X258</f>
        <v>18871.86207962464</v>
      </c>
      <c r="P259" s="24">
        <f t="shared" si="5"/>
        <v>81927.311692761665</v>
      </c>
      <c r="Q259" s="24">
        <f t="shared" si="6"/>
        <v>70398.425561752447</v>
      </c>
      <c r="R259" s="24"/>
      <c r="S259" s="24"/>
      <c r="T259" s="24"/>
    </row>
    <row r="260" spans="1:20">
      <c r="A260" s="7">
        <v>1756</v>
      </c>
      <c r="B260" s="24">
        <f>British!AA200</f>
        <v>23840.362688857531</v>
      </c>
      <c r="C260" s="24">
        <f>British!BE200</f>
        <v>20097.959057626129</v>
      </c>
      <c r="D260" s="24">
        <f>French!D123</f>
        <v>7710.1035138260149</v>
      </c>
      <c r="E260" s="24">
        <f>French!H123</f>
        <v>6910.4455789473704</v>
      </c>
      <c r="F260" s="24">
        <f>Dutch!D164</f>
        <v>4822.400589425386</v>
      </c>
      <c r="G260" s="24">
        <f>Dutch!H164</f>
        <v>4367.1000000000004</v>
      </c>
      <c r="H260" s="24">
        <f>USA!D84</f>
        <v>1810.2807558559609</v>
      </c>
      <c r="I260" s="24">
        <f>USA!H84</f>
        <v>1238.3999999999999</v>
      </c>
      <c r="J260" s="24">
        <f>'Danish +'!$G120</f>
        <v>1126.7393873408371</v>
      </c>
      <c r="K260" s="24">
        <f>'Danish +'!$N120</f>
        <v>942.60629020683371</v>
      </c>
      <c r="L260" s="24">
        <f>Spanish!G261</f>
        <v>0</v>
      </c>
      <c r="M260" s="24">
        <f>Spanish!L261</f>
        <v>0</v>
      </c>
      <c r="N260" s="24">
        <f>'Port(consolidated)'!L259</f>
        <v>25668.548725975383</v>
      </c>
      <c r="O260" s="24">
        <f>'Port(consolidated)'!X259</f>
        <v>23025.56386896054</v>
      </c>
      <c r="P260" s="24">
        <f t="shared" si="5"/>
        <v>64978.43566128111</v>
      </c>
      <c r="Q260" s="24">
        <f t="shared" si="6"/>
        <v>56582.074795740875</v>
      </c>
      <c r="R260" s="24"/>
      <c r="S260" s="24"/>
      <c r="T260" s="24"/>
    </row>
    <row r="261" spans="1:20">
      <c r="A261" s="7">
        <v>1757</v>
      </c>
      <c r="B261" s="24">
        <f>British!AA201</f>
        <v>20489.792836967496</v>
      </c>
      <c r="C261" s="24">
        <f>British!BE201</f>
        <v>16434.757228240331</v>
      </c>
      <c r="D261" s="24">
        <f>French!D124</f>
        <v>386.10526315789474</v>
      </c>
      <c r="E261" s="24">
        <f>French!H124</f>
        <v>328.9616842105263</v>
      </c>
      <c r="F261" s="24">
        <f>Dutch!D165</f>
        <v>4275.5485284672632</v>
      </c>
      <c r="G261" s="24">
        <f>Dutch!H165</f>
        <v>3561.1</v>
      </c>
      <c r="H261" s="24">
        <f>USA!D85</f>
        <v>2988.082272573648</v>
      </c>
      <c r="I261" s="24">
        <f>USA!H85</f>
        <v>2560.8777777777777</v>
      </c>
      <c r="J261" s="24">
        <f>'Danish +'!$G121</f>
        <v>1132.5523226359771</v>
      </c>
      <c r="K261" s="24">
        <f>'Danish +'!$N121</f>
        <v>978.34435461699343</v>
      </c>
      <c r="L261" s="24">
        <f>Spanish!G262</f>
        <v>0</v>
      </c>
      <c r="M261" s="24">
        <f>Spanish!L262</f>
        <v>0</v>
      </c>
      <c r="N261" s="24">
        <f>'Port(consolidated)'!L260</f>
        <v>22090.772492441905</v>
      </c>
      <c r="O261" s="24">
        <f>'Port(consolidated)'!X260</f>
        <v>19749.63117523132</v>
      </c>
      <c r="P261" s="24">
        <f t="shared" ref="P261:P324" si="7">(B261+D261+F261+H261+J261+L261+N261)*1</f>
        <v>51362.853716244179</v>
      </c>
      <c r="Q261" s="24">
        <f t="shared" ref="Q261:Q324" si="8">(C261+E261+G261+I261+K261+M261+O261)*1</f>
        <v>43613.672220076951</v>
      </c>
      <c r="R261" s="24"/>
      <c r="S261" s="24"/>
      <c r="T261" s="24"/>
    </row>
    <row r="262" spans="1:20">
      <c r="A262" s="7">
        <v>1758</v>
      </c>
      <c r="B262" s="24">
        <f>British!AA202</f>
        <v>23714.233794477197</v>
      </c>
      <c r="C262" s="24">
        <f>British!BE202</f>
        <v>19952.557446340612</v>
      </c>
      <c r="D262" s="24">
        <f>French!D125</f>
        <v>0</v>
      </c>
      <c r="E262" s="24">
        <f>French!H125</f>
        <v>0</v>
      </c>
      <c r="F262" s="24">
        <f>Dutch!D166</f>
        <v>6568.2337911764525</v>
      </c>
      <c r="G262" s="24">
        <f>Dutch!H166</f>
        <v>5996</v>
      </c>
      <c r="H262" s="24">
        <f>USA!D86</f>
        <v>2161.0399019204883</v>
      </c>
      <c r="I262" s="24">
        <f>USA!H86</f>
        <v>1811.040777777778</v>
      </c>
      <c r="J262" s="24">
        <f>'Danish +'!$G122</f>
        <v>648.98425271073859</v>
      </c>
      <c r="K262" s="24">
        <f>'Danish +'!$N122</f>
        <v>560.685350235447</v>
      </c>
      <c r="L262" s="24">
        <f>Spanish!G263</f>
        <v>0</v>
      </c>
      <c r="M262" s="24">
        <f>Spanish!L263</f>
        <v>0</v>
      </c>
      <c r="N262" s="24">
        <f>'Port(consolidated)'!L261</f>
        <v>22320.11739811291</v>
      </c>
      <c r="O262" s="24">
        <f>'Port(consolidated)'!X261</f>
        <v>19998.733675911844</v>
      </c>
      <c r="P262" s="24">
        <f t="shared" si="7"/>
        <v>55412.609138397784</v>
      </c>
      <c r="Q262" s="24">
        <f t="shared" si="8"/>
        <v>48319.017250265679</v>
      </c>
      <c r="R262" s="24"/>
      <c r="S262" s="24"/>
      <c r="T262" s="24"/>
    </row>
    <row r="263" spans="1:20">
      <c r="A263" s="7">
        <v>1759</v>
      </c>
      <c r="B263" s="24">
        <f>British!AA203</f>
        <v>23445.039213434622</v>
      </c>
      <c r="C263" s="24">
        <f>British!BE203</f>
        <v>19465.724102838729</v>
      </c>
      <c r="D263" s="24">
        <f>French!D126</f>
        <v>0</v>
      </c>
      <c r="E263" s="24">
        <f>French!H126</f>
        <v>0</v>
      </c>
      <c r="F263" s="24">
        <f>Dutch!D167</f>
        <v>4844.5203022387377</v>
      </c>
      <c r="G263" s="24">
        <f>Dutch!H167</f>
        <v>4428.5</v>
      </c>
      <c r="H263" s="24">
        <f>USA!D87</f>
        <v>1772.5489109953751</v>
      </c>
      <c r="I263" s="24">
        <f>USA!H87</f>
        <v>1520.0777777777778</v>
      </c>
      <c r="J263" s="24">
        <f>'Danish +'!$G123</f>
        <v>996.76805923317238</v>
      </c>
      <c r="K263" s="24">
        <f>'Danish +'!$N123</f>
        <v>850.35221696200324</v>
      </c>
      <c r="L263" s="24">
        <f>Spanish!G264</f>
        <v>0</v>
      </c>
      <c r="M263" s="24">
        <f>Spanish!L264</f>
        <v>0</v>
      </c>
      <c r="N263" s="24">
        <f>'Port(consolidated)'!L262</f>
        <v>19932.376637434001</v>
      </c>
      <c r="O263" s="24">
        <f>'Port(consolidated)'!X262</f>
        <v>17919.185915006557</v>
      </c>
      <c r="P263" s="24">
        <f t="shared" si="7"/>
        <v>50991.253123335904</v>
      </c>
      <c r="Q263" s="24">
        <f t="shared" si="8"/>
        <v>44183.840012585068</v>
      </c>
      <c r="R263" s="24"/>
      <c r="S263" s="24"/>
      <c r="T263" s="24"/>
    </row>
    <row r="264" spans="1:20">
      <c r="A264" s="7">
        <v>1760</v>
      </c>
      <c r="B264" s="24">
        <f>British!AA204</f>
        <v>33756.521291900761</v>
      </c>
      <c r="C264" s="24">
        <f>British!BE204</f>
        <v>27793.186176745916</v>
      </c>
      <c r="D264" s="24">
        <f>French!D127</f>
        <v>0</v>
      </c>
      <c r="E264" s="24">
        <f>French!H127</f>
        <v>0</v>
      </c>
      <c r="F264" s="24">
        <f>Dutch!D168</f>
        <v>2940.3643618450383</v>
      </c>
      <c r="G264" s="24">
        <f>Dutch!H168</f>
        <v>2689</v>
      </c>
      <c r="H264" s="24">
        <f>USA!D88</f>
        <v>2068.1302545195672</v>
      </c>
      <c r="I264" s="24">
        <f>USA!H88</f>
        <v>1709.8192222222224</v>
      </c>
      <c r="J264" s="24">
        <f>'Danish +'!$G124</f>
        <v>1190.8763215919753</v>
      </c>
      <c r="K264" s="24">
        <f>'Danish +'!$N124</f>
        <v>1011.826527918206</v>
      </c>
      <c r="L264" s="24">
        <f>Spanish!G265</f>
        <v>0</v>
      </c>
      <c r="M264" s="24">
        <f>Spanish!L265</f>
        <v>0</v>
      </c>
      <c r="N264" s="24">
        <f>'Port(consolidated)'!L263</f>
        <v>18759.884345013648</v>
      </c>
      <c r="O264" s="24">
        <f>'Port(consolidated)'!X263</f>
        <v>16943.493102089771</v>
      </c>
      <c r="P264" s="24">
        <f t="shared" si="7"/>
        <v>58715.776574870986</v>
      </c>
      <c r="Q264" s="24">
        <f t="shared" si="8"/>
        <v>50147.32502897612</v>
      </c>
      <c r="R264" s="24"/>
      <c r="S264" s="24"/>
      <c r="T264" s="24"/>
    </row>
    <row r="265" spans="1:20">
      <c r="A265" s="7">
        <v>1761</v>
      </c>
      <c r="B265" s="24">
        <f>British!AA205</f>
        <v>36924.466471643806</v>
      </c>
      <c r="C265" s="24">
        <f>British!BE205</f>
        <v>28965.38626583782</v>
      </c>
      <c r="D265" s="24">
        <f>French!D128</f>
        <v>0</v>
      </c>
      <c r="E265" s="24">
        <f>French!H128</f>
        <v>0</v>
      </c>
      <c r="F265" s="24">
        <f>Dutch!D169</f>
        <v>5135.5882885830115</v>
      </c>
      <c r="G265" s="24">
        <f>Dutch!H169</f>
        <v>4501.8999999999996</v>
      </c>
      <c r="H265" s="24">
        <f>USA!D89</f>
        <v>3872.911676459787</v>
      </c>
      <c r="I265" s="24">
        <f>USA!H89</f>
        <v>3072.9922222222222</v>
      </c>
      <c r="J265" s="24">
        <f>'Danish +'!$G125</f>
        <v>1064.2307059124839</v>
      </c>
      <c r="K265" s="24">
        <f>'Danish +'!$N125</f>
        <v>895.35130802994513</v>
      </c>
      <c r="L265" s="24">
        <f>Spanish!G266</f>
        <v>0</v>
      </c>
      <c r="M265" s="24">
        <f>Spanish!L266</f>
        <v>0</v>
      </c>
      <c r="N265" s="24">
        <f>'Port(consolidated)'!L264</f>
        <v>21263.390746685534</v>
      </c>
      <c r="O265" s="24">
        <f>'Port(consolidated)'!X264</f>
        <v>19119.111797587197</v>
      </c>
      <c r="P265" s="24">
        <f t="shared" si="7"/>
        <v>68260.587889284623</v>
      </c>
      <c r="Q265" s="24">
        <f t="shared" si="8"/>
        <v>56554.741593677187</v>
      </c>
      <c r="R265" s="24"/>
      <c r="S265" s="24"/>
      <c r="T265" s="24"/>
    </row>
    <row r="266" spans="1:20">
      <c r="A266" s="7">
        <v>1762</v>
      </c>
      <c r="B266" s="24">
        <f>British!AA206</f>
        <v>28313.179276283645</v>
      </c>
      <c r="C266" s="24">
        <f>British!BE206</f>
        <v>22530.320799162313</v>
      </c>
      <c r="D266" s="24">
        <f>French!D129</f>
        <v>0</v>
      </c>
      <c r="E266" s="24">
        <f>French!H129</f>
        <v>0</v>
      </c>
      <c r="F266" s="24">
        <f>Dutch!D170</f>
        <v>5874.2455575344529</v>
      </c>
      <c r="G266" s="24">
        <f>Dutch!H170</f>
        <v>5329.9</v>
      </c>
      <c r="H266" s="24">
        <f>USA!D90</f>
        <v>3400.3107791729203</v>
      </c>
      <c r="I266" s="24">
        <f>USA!H90</f>
        <v>2880.3844444444444</v>
      </c>
      <c r="J266" s="24">
        <f>'Danish +'!$G126</f>
        <v>1733.9414481484901</v>
      </c>
      <c r="K266" s="24">
        <f>'Danish +'!$N126</f>
        <v>1457.5431186017245</v>
      </c>
      <c r="L266" s="24">
        <f>Spanish!G267</f>
        <v>0</v>
      </c>
      <c r="M266" s="24">
        <f>Spanish!L267</f>
        <v>0</v>
      </c>
      <c r="N266" s="24">
        <f>'Port(consolidated)'!L265</f>
        <v>20366.944621923714</v>
      </c>
      <c r="O266" s="24">
        <f>'Port(consolidated)'!X265</f>
        <v>18263.405590127841</v>
      </c>
      <c r="P266" s="24">
        <f t="shared" si="7"/>
        <v>59688.621683063226</v>
      </c>
      <c r="Q266" s="24">
        <f t="shared" si="8"/>
        <v>50461.553952336326</v>
      </c>
      <c r="R266" s="24"/>
      <c r="S266" s="24"/>
      <c r="T266" s="24"/>
    </row>
    <row r="267" spans="1:20">
      <c r="A267" s="7">
        <v>1763</v>
      </c>
      <c r="B267" s="24">
        <f>British!AA207</f>
        <v>28670.710851335491</v>
      </c>
      <c r="C267" s="24">
        <f>British!BE207</f>
        <v>23726.683582644593</v>
      </c>
      <c r="D267" s="24">
        <f>French!D130</f>
        <v>2035.7181249918915</v>
      </c>
      <c r="E267" s="24">
        <f>French!H130</f>
        <v>1766.8421052631579</v>
      </c>
      <c r="F267" s="24">
        <f>Dutch!D171</f>
        <v>6198.3687273231153</v>
      </c>
      <c r="G267" s="24">
        <f>Dutch!H171</f>
        <v>5623</v>
      </c>
      <c r="H267" s="24">
        <f>USA!D91</f>
        <v>4127.6410850341008</v>
      </c>
      <c r="I267" s="24">
        <f>USA!H91</f>
        <v>3473.08</v>
      </c>
      <c r="J267" s="24">
        <f>'Danish +'!$G127</f>
        <v>0</v>
      </c>
      <c r="K267" s="24">
        <f>'Danish +'!$N127</f>
        <v>0</v>
      </c>
      <c r="L267" s="24">
        <f>Spanish!G268</f>
        <v>0</v>
      </c>
      <c r="M267" s="24">
        <f>Spanish!L268</f>
        <v>0</v>
      </c>
      <c r="N267" s="24">
        <f>'Port(consolidated)'!L266</f>
        <v>18857.158060596139</v>
      </c>
      <c r="O267" s="24">
        <f>'Port(consolidated)'!X266</f>
        <v>17073.217404696799</v>
      </c>
      <c r="P267" s="24">
        <f t="shared" si="7"/>
        <v>59889.59684928073</v>
      </c>
      <c r="Q267" s="24">
        <f t="shared" si="8"/>
        <v>51662.823092604551</v>
      </c>
      <c r="R267" s="24"/>
      <c r="S267" s="24"/>
      <c r="T267" s="24"/>
    </row>
    <row r="268" spans="1:20">
      <c r="A268" s="7">
        <v>1764</v>
      </c>
      <c r="B268" s="24">
        <f>British!AA208</f>
        <v>40816.308757336963</v>
      </c>
      <c r="C268" s="24">
        <f>British!BE208</f>
        <v>34398.583338246637</v>
      </c>
      <c r="D268" s="24">
        <f>French!D131</f>
        <v>17394.984210690647</v>
      </c>
      <c r="E268" s="24">
        <f>French!H131</f>
        <v>15262.032526315794</v>
      </c>
      <c r="F268" s="24">
        <f>Dutch!D172</f>
        <v>5223.8982976182333</v>
      </c>
      <c r="G268" s="24">
        <f>Dutch!H172</f>
        <v>4647.097999999999</v>
      </c>
      <c r="H268" s="24">
        <f>USA!D92</f>
        <v>5208.9756682447151</v>
      </c>
      <c r="I268" s="24">
        <f>USA!H92</f>
        <v>4237.6655555555553</v>
      </c>
      <c r="J268" s="24">
        <f>'Danish +'!$G128</f>
        <v>509.356466178022</v>
      </c>
      <c r="K268" s="24">
        <f>'Danish +'!$N128</f>
        <v>451.17822178939014</v>
      </c>
      <c r="L268" s="24">
        <f>Spanish!G269</f>
        <v>0</v>
      </c>
      <c r="M268" s="24">
        <f>Spanish!L269</f>
        <v>0</v>
      </c>
      <c r="N268" s="24">
        <f>'Port(consolidated)'!L267</f>
        <v>16785.14492541867</v>
      </c>
      <c r="O268" s="24">
        <f>'Port(consolidated)'!X267</f>
        <v>14827.675665879933</v>
      </c>
      <c r="P268" s="24">
        <f t="shared" si="7"/>
        <v>85938.668325487262</v>
      </c>
      <c r="Q268" s="24">
        <f t="shared" si="8"/>
        <v>73824.233307787305</v>
      </c>
      <c r="R268" s="24"/>
      <c r="S268" s="24"/>
      <c r="T268" s="24"/>
    </row>
    <row r="269" spans="1:20">
      <c r="A269" s="7">
        <v>1765</v>
      </c>
      <c r="B269" s="24">
        <f>British!AA209</f>
        <v>36369.691797752537</v>
      </c>
      <c r="C269" s="24">
        <f>British!BE209</f>
        <v>30566.162399551031</v>
      </c>
      <c r="D269" s="24">
        <f>French!D132</f>
        <v>17871.743640709708</v>
      </c>
      <c r="E269" s="24">
        <f>French!H132</f>
        <v>14969.220947368425</v>
      </c>
      <c r="F269" s="24">
        <f>Dutch!D173</f>
        <v>6606.7593078307082</v>
      </c>
      <c r="G269" s="24">
        <f>Dutch!H173</f>
        <v>6005</v>
      </c>
      <c r="H269" s="24">
        <f>USA!D93</f>
        <v>4579.4861821198374</v>
      </c>
      <c r="I269" s="24">
        <f>USA!H93</f>
        <v>3739.2799999999997</v>
      </c>
      <c r="J269" s="24">
        <f>'Danish +'!$G129</f>
        <v>568.74442377304058</v>
      </c>
      <c r="K269" s="24">
        <f>'Danish +'!$N129</f>
        <v>498.01052121112883</v>
      </c>
      <c r="L269" s="24">
        <f>Spanish!G270</f>
        <v>0</v>
      </c>
      <c r="M269" s="24">
        <f>Spanish!L270</f>
        <v>0</v>
      </c>
      <c r="N269" s="24">
        <f>'Port(consolidated)'!L268</f>
        <v>26246.520799284546</v>
      </c>
      <c r="O269" s="24">
        <f>'Port(consolidated)'!X268</f>
        <v>23694.712842683646</v>
      </c>
      <c r="P269" s="24">
        <f t="shared" si="7"/>
        <v>92242.946151470387</v>
      </c>
      <c r="Q269" s="24">
        <f t="shared" si="8"/>
        <v>79472.386710814229</v>
      </c>
      <c r="R269" s="24"/>
      <c r="S269" s="24"/>
      <c r="T269" s="24"/>
    </row>
    <row r="270" spans="1:20">
      <c r="A270" s="7">
        <v>1766</v>
      </c>
      <c r="B270" s="24">
        <f>British!AA210</f>
        <v>42432.07427980542</v>
      </c>
      <c r="C270" s="24">
        <f>British!BE210</f>
        <v>34684.494129167782</v>
      </c>
      <c r="D270" s="24">
        <f>French!D133</f>
        <v>21835.444847826413</v>
      </c>
      <c r="E270" s="24">
        <f>French!H133</f>
        <v>17196.460000000003</v>
      </c>
      <c r="F270" s="24">
        <f>Dutch!D174</f>
        <v>6009.0594231765808</v>
      </c>
      <c r="G270" s="24">
        <f>Dutch!H174</f>
        <v>5327</v>
      </c>
      <c r="H270" s="24">
        <f>USA!D94</f>
        <v>2922.9137330213798</v>
      </c>
      <c r="I270" s="24">
        <f>USA!H94</f>
        <v>2487.8111111111111</v>
      </c>
      <c r="J270" s="24">
        <f>'Danish +'!$G130</f>
        <v>0</v>
      </c>
      <c r="K270" s="24">
        <f>'Danish +'!$N130</f>
        <v>0</v>
      </c>
      <c r="L270" s="24">
        <f>Spanish!G271</f>
        <v>822.2</v>
      </c>
      <c r="M270" s="24">
        <f>Spanish!L271</f>
        <v>706.9713999999999</v>
      </c>
      <c r="N270" s="24">
        <f>'Port(consolidated)'!L269</f>
        <v>24024.308372901331</v>
      </c>
      <c r="O270" s="24">
        <f>'Port(consolidated)'!X269</f>
        <v>21721.031361837871</v>
      </c>
      <c r="P270" s="24">
        <f t="shared" si="7"/>
        <v>98046.000656731136</v>
      </c>
      <c r="Q270" s="24">
        <f t="shared" si="8"/>
        <v>82123.768002116776</v>
      </c>
      <c r="R270" s="24"/>
      <c r="S270" s="24"/>
      <c r="T270" s="24"/>
    </row>
    <row r="271" spans="1:20">
      <c r="A271" s="7">
        <v>1767</v>
      </c>
      <c r="B271" s="24">
        <f>British!AA211</f>
        <v>34123.383942510336</v>
      </c>
      <c r="C271" s="24">
        <f>British!BE211</f>
        <v>28028.107489842791</v>
      </c>
      <c r="D271" s="24">
        <f>French!D134</f>
        <v>20099.566674703903</v>
      </c>
      <c r="E271" s="24">
        <f>French!H134</f>
        <v>16475.263052631573</v>
      </c>
      <c r="F271" s="24">
        <f>Dutch!D175</f>
        <v>6926.0791682656345</v>
      </c>
      <c r="G271" s="24">
        <f>Dutch!H175</f>
        <v>5870.2</v>
      </c>
      <c r="H271" s="24">
        <f>USA!D95</f>
        <v>3551.734549223142</v>
      </c>
      <c r="I271" s="24">
        <f>USA!H95</f>
        <v>2862.3222222222225</v>
      </c>
      <c r="J271" s="24">
        <f>'Danish +'!$G131</f>
        <v>232.79648609077603</v>
      </c>
      <c r="K271" s="24">
        <f>'Danish +'!$N131</f>
        <v>201.13616398243047</v>
      </c>
      <c r="L271" s="24">
        <f>Spanish!G272</f>
        <v>1129</v>
      </c>
      <c r="M271" s="24">
        <f>Spanish!L272</f>
        <v>918.39320000000009</v>
      </c>
      <c r="N271" s="24">
        <f>'Port(consolidated)'!L270</f>
        <v>23514.224976711659</v>
      </c>
      <c r="O271" s="24">
        <f>'Port(consolidated)'!X270</f>
        <v>21214.708871385894</v>
      </c>
      <c r="P271" s="24">
        <f t="shared" si="7"/>
        <v>89576.78579750545</v>
      </c>
      <c r="Q271" s="24">
        <f t="shared" si="8"/>
        <v>75570.13100006491</v>
      </c>
      <c r="R271" s="24"/>
      <c r="S271" s="24"/>
      <c r="T271" s="24"/>
    </row>
    <row r="272" spans="1:20">
      <c r="A272" s="7">
        <v>1768</v>
      </c>
      <c r="B272" s="24">
        <f>British!AA212</f>
        <v>33862.108412971502</v>
      </c>
      <c r="C272" s="24">
        <f>British!BE212</f>
        <v>27664.70055138116</v>
      </c>
      <c r="D272" s="24">
        <f>French!D135</f>
        <v>19130.102357437088</v>
      </c>
      <c r="E272" s="24">
        <f>French!H135</f>
        <v>17079.016421052635</v>
      </c>
      <c r="F272" s="24">
        <f>Dutch!D176</f>
        <v>5647.9587569466385</v>
      </c>
      <c r="G272" s="24">
        <f>Dutch!H176</f>
        <v>5064.2</v>
      </c>
      <c r="H272" s="24">
        <f>USA!D96</f>
        <v>2575.4995388950147</v>
      </c>
      <c r="I272" s="24">
        <f>USA!H96</f>
        <v>2212.3444444444444</v>
      </c>
      <c r="J272" s="24">
        <f>'Danish +'!$G132</f>
        <v>1016.5340816658533</v>
      </c>
      <c r="K272" s="24">
        <f>'Danish +'!$N132</f>
        <v>891.94615259476177</v>
      </c>
      <c r="L272" s="24">
        <f>Spanish!G273</f>
        <v>1260.8738882554162</v>
      </c>
      <c r="M272" s="24">
        <f>Spanish!L273</f>
        <v>1105.7864</v>
      </c>
      <c r="N272" s="24">
        <f>'Port(consolidated)'!L271</f>
        <v>21038.566072323472</v>
      </c>
      <c r="O272" s="24">
        <f>'Port(consolidated)'!X271</f>
        <v>19054.049736965597</v>
      </c>
      <c r="P272" s="24">
        <f t="shared" si="7"/>
        <v>84531.643108494987</v>
      </c>
      <c r="Q272" s="24">
        <f t="shared" si="8"/>
        <v>73072.043706438591</v>
      </c>
      <c r="R272" s="24"/>
      <c r="S272" s="24"/>
      <c r="T272" s="24"/>
    </row>
    <row r="273" spans="1:20">
      <c r="A273" s="7">
        <v>1769</v>
      </c>
      <c r="B273" s="24">
        <f>British!AA213</f>
        <v>36781.263580889419</v>
      </c>
      <c r="C273" s="24">
        <f>British!BE213</f>
        <v>30405.888214150451</v>
      </c>
      <c r="D273" s="24">
        <f>French!D136</f>
        <v>18406.389577795297</v>
      </c>
      <c r="E273" s="24">
        <f>French!H136</f>
        <v>16012.378947368423</v>
      </c>
      <c r="F273" s="24">
        <f>Dutch!D177</f>
        <v>5377.245324942196</v>
      </c>
      <c r="G273" s="24">
        <f>Dutch!H177</f>
        <v>4942.1000000000004</v>
      </c>
      <c r="H273" s="24">
        <f>USA!D97</f>
        <v>3319.083634277059</v>
      </c>
      <c r="I273" s="24">
        <f>USA!H97</f>
        <v>2849.1687777777774</v>
      </c>
      <c r="J273" s="24">
        <f>'Danish +'!$G133</f>
        <v>294.55222059541245</v>
      </c>
      <c r="K273" s="24">
        <f>'Danish +'!$N133</f>
        <v>254.49311859443634</v>
      </c>
      <c r="L273" s="24">
        <f>Spanish!G274</f>
        <v>743.2</v>
      </c>
      <c r="M273" s="24">
        <f>Spanish!L274</f>
        <v>651.79320000000007</v>
      </c>
      <c r="N273" s="24">
        <f>'Port(consolidated)'!L272</f>
        <v>19337.13218413599</v>
      </c>
      <c r="O273" s="24">
        <f>'Port(consolidated)'!X272</f>
        <v>17588.746207605727</v>
      </c>
      <c r="P273" s="24">
        <f t="shared" si="7"/>
        <v>84258.866522635362</v>
      </c>
      <c r="Q273" s="24">
        <f t="shared" si="8"/>
        <v>72704.568465496821</v>
      </c>
      <c r="R273" s="24"/>
      <c r="S273" s="24"/>
      <c r="T273" s="24"/>
    </row>
    <row r="274" spans="1:20">
      <c r="A274" s="7">
        <v>1770</v>
      </c>
      <c r="B274" s="24">
        <f>British!AA214</f>
        <v>42492.861421415626</v>
      </c>
      <c r="C274" s="24">
        <f>British!BE214</f>
        <v>33649.485326324473</v>
      </c>
      <c r="D274" s="24">
        <f>French!D137</f>
        <v>21440.032875131357</v>
      </c>
      <c r="E274" s="24">
        <f>French!H137</f>
        <v>18484.21052631579</v>
      </c>
      <c r="F274" s="24">
        <f>Dutch!D178</f>
        <v>6797.3254051930016</v>
      </c>
      <c r="G274" s="24">
        <f>Dutch!H178</f>
        <v>6130.2</v>
      </c>
      <c r="H274" s="24">
        <f>USA!D98</f>
        <v>3888.9695725277802</v>
      </c>
      <c r="I274" s="24">
        <f>USA!H98</f>
        <v>3369.1738888888876</v>
      </c>
      <c r="J274" s="24">
        <f>'Danish +'!$G134</f>
        <v>688.04294777940459</v>
      </c>
      <c r="K274" s="24">
        <f>'Danish +'!$N134</f>
        <v>606.21325850008145</v>
      </c>
      <c r="L274" s="24">
        <f>Spanish!G275</f>
        <v>0</v>
      </c>
      <c r="M274" s="24">
        <f>Spanish!L275</f>
        <v>0</v>
      </c>
      <c r="N274" s="24">
        <f>'Port(consolidated)'!L273</f>
        <v>19606.514190779068</v>
      </c>
      <c r="O274" s="24">
        <f>'Port(consolidated)'!X273</f>
        <v>17773.818495757059</v>
      </c>
      <c r="P274" s="24">
        <f t="shared" si="7"/>
        <v>94913.746412826251</v>
      </c>
      <c r="Q274" s="24">
        <f t="shared" si="8"/>
        <v>80013.101495786279</v>
      </c>
      <c r="R274" s="24"/>
      <c r="S274" s="24"/>
      <c r="T274" s="24"/>
    </row>
    <row r="275" spans="1:20">
      <c r="A275" s="7">
        <v>1771</v>
      </c>
      <c r="B275" s="24">
        <f>British!AA215</f>
        <v>42058.441569302107</v>
      </c>
      <c r="C275" s="24">
        <f>British!BE215</f>
        <v>35006.919626355135</v>
      </c>
      <c r="D275" s="24">
        <f>French!D138</f>
        <v>13840.223282712966</v>
      </c>
      <c r="E275" s="24">
        <f>French!H138</f>
        <v>11784.736736842107</v>
      </c>
      <c r="F275" s="24">
        <f>Dutch!D179</f>
        <v>8248.7351144700933</v>
      </c>
      <c r="G275" s="24">
        <f>Dutch!H179</f>
        <v>7295.6</v>
      </c>
      <c r="H275" s="24">
        <f>USA!D99</f>
        <v>3816.3779396432601</v>
      </c>
      <c r="I275" s="24">
        <f>USA!H99</f>
        <v>3306.3356666666668</v>
      </c>
      <c r="J275" s="24">
        <f>'Danish +'!$G135</f>
        <v>535.64747031072068</v>
      </c>
      <c r="K275" s="24">
        <f>'Danish +'!$N135</f>
        <v>449.40822759069465</v>
      </c>
      <c r="L275" s="24">
        <f>Spanish!G276</f>
        <v>0</v>
      </c>
      <c r="M275" s="24">
        <f>Spanish!L276</f>
        <v>0</v>
      </c>
      <c r="N275" s="24">
        <f>'Port(consolidated)'!L274</f>
        <v>19189.29185709561</v>
      </c>
      <c r="O275" s="24">
        <f>'Port(consolidated)'!X274</f>
        <v>17383.77917371448</v>
      </c>
      <c r="P275" s="24">
        <f t="shared" si="7"/>
        <v>87688.717233534771</v>
      </c>
      <c r="Q275" s="24">
        <f t="shared" si="8"/>
        <v>75226.779431169067</v>
      </c>
      <c r="R275" s="24"/>
      <c r="S275" s="24"/>
      <c r="T275" s="24"/>
    </row>
    <row r="276" spans="1:20">
      <c r="A276" s="7">
        <v>1772</v>
      </c>
      <c r="B276" s="24">
        <f>British!AA216</f>
        <v>42528.108474514069</v>
      </c>
      <c r="C276" s="24">
        <f>British!BE216</f>
        <v>35093.767197572743</v>
      </c>
      <c r="D276" s="24">
        <f>French!D139</f>
        <v>19782.737372488289</v>
      </c>
      <c r="E276" s="24">
        <f>French!H139</f>
        <v>17220.920105263154</v>
      </c>
      <c r="F276" s="24">
        <f>Dutch!D180</f>
        <v>6878.4003143558866</v>
      </c>
      <c r="G276" s="24">
        <f>Dutch!H180</f>
        <v>6090.1</v>
      </c>
      <c r="H276" s="24">
        <f>USA!D100</f>
        <v>4868.9240439202504</v>
      </c>
      <c r="I276" s="24">
        <f>USA!H100</f>
        <v>4003.7509999999997</v>
      </c>
      <c r="J276" s="24">
        <f>'Danish +'!$G136</f>
        <v>986.79843826256717</v>
      </c>
      <c r="K276" s="24">
        <f>'Danish +'!$N136</f>
        <v>842.65150073206439</v>
      </c>
      <c r="L276" s="24">
        <f>Spanish!G277</f>
        <v>0</v>
      </c>
      <c r="M276" s="24">
        <f>Spanish!L277</f>
        <v>0</v>
      </c>
      <c r="N276" s="24">
        <f>'Port(consolidated)'!L275</f>
        <v>20534.155314333544</v>
      </c>
      <c r="O276" s="24">
        <f>'Port(consolidated)'!X275</f>
        <v>18635.709302955736</v>
      </c>
      <c r="P276" s="24">
        <f t="shared" si="7"/>
        <v>95579.123957874617</v>
      </c>
      <c r="Q276" s="24">
        <f t="shared" si="8"/>
        <v>81886.899106523691</v>
      </c>
      <c r="R276" s="24"/>
      <c r="S276" s="24"/>
      <c r="T276" s="24"/>
    </row>
    <row r="277" spans="1:20">
      <c r="A277" s="7">
        <v>1773</v>
      </c>
      <c r="B277" s="24">
        <f>British!AA217</f>
        <v>38969.902197638454</v>
      </c>
      <c r="C277" s="24">
        <f>British!BE217</f>
        <v>31039.828627983115</v>
      </c>
      <c r="D277" s="24">
        <f>French!D140</f>
        <v>17013.660512409475</v>
      </c>
      <c r="E277" s="24">
        <f>French!H140</f>
        <v>14922.168421052631</v>
      </c>
      <c r="F277" s="24">
        <f>Dutch!D181</f>
        <v>6418.3239604808605</v>
      </c>
      <c r="G277" s="24">
        <f>Dutch!H181</f>
        <v>5653.8</v>
      </c>
      <c r="H277" s="24">
        <f>USA!D101</f>
        <v>5652.0478044403062</v>
      </c>
      <c r="I277" s="24">
        <f>USA!H101</f>
        <v>4834.6405555555557</v>
      </c>
      <c r="J277" s="24">
        <f>'Danish +'!$G137</f>
        <v>709.16707336912316</v>
      </c>
      <c r="K277" s="24">
        <f>'Danish +'!$N137</f>
        <v>594.99117455669432</v>
      </c>
      <c r="L277" s="24">
        <f>Spanish!G278</f>
        <v>0</v>
      </c>
      <c r="M277" s="24">
        <f>Spanish!L278</f>
        <v>0</v>
      </c>
      <c r="N277" s="24">
        <f>'Port(consolidated)'!L276</f>
        <v>19969.576400164558</v>
      </c>
      <c r="O277" s="24">
        <f>'Port(consolidated)'!X276</f>
        <v>18138.153073889389</v>
      </c>
      <c r="P277" s="24">
        <f t="shared" si="7"/>
        <v>88732.677948502795</v>
      </c>
      <c r="Q277" s="24">
        <f t="shared" si="8"/>
        <v>75183.58185303738</v>
      </c>
      <c r="R277" s="24"/>
      <c r="S277" s="24"/>
      <c r="T277" s="24"/>
    </row>
    <row r="278" spans="1:20">
      <c r="A278" s="7">
        <v>1774</v>
      </c>
      <c r="B278" s="24">
        <f>British!AA218</f>
        <v>46703.419973669406</v>
      </c>
      <c r="C278" s="24">
        <f>British!BE218</f>
        <v>38891.789358331407</v>
      </c>
      <c r="D278" s="24">
        <f>French!D141</f>
        <v>19406.867231426</v>
      </c>
      <c r="E278" s="24">
        <f>French!H141</f>
        <v>16765.432526315795</v>
      </c>
      <c r="F278" s="24">
        <f>Dutch!D182</f>
        <v>5282.4460346077349</v>
      </c>
      <c r="G278" s="24">
        <f>Dutch!H182</f>
        <v>4735.2</v>
      </c>
      <c r="H278" s="24">
        <f>USA!D102</f>
        <v>6716.9308293932127</v>
      </c>
      <c r="I278" s="24">
        <f>USA!H102</f>
        <v>5714.1777777777779</v>
      </c>
      <c r="J278" s="24">
        <f>'Danish +'!$G138</f>
        <v>414.18374816983902</v>
      </c>
      <c r="K278" s="24">
        <f>'Danish +'!$N138</f>
        <v>354.86397022938019</v>
      </c>
      <c r="L278" s="24">
        <f>Spanish!G279</f>
        <v>0</v>
      </c>
      <c r="M278" s="24">
        <f>Spanish!L279</f>
        <v>0</v>
      </c>
      <c r="N278" s="24">
        <f>'Port(consolidated)'!L277</f>
        <v>19969.349771242894</v>
      </c>
      <c r="O278" s="24">
        <f>'Port(consolidated)'!X277</f>
        <v>18273.720153731498</v>
      </c>
      <c r="P278" s="24">
        <f t="shared" si="7"/>
        <v>98493.197588509094</v>
      </c>
      <c r="Q278" s="24">
        <f t="shared" si="8"/>
        <v>84735.183786385853</v>
      </c>
      <c r="R278" s="24"/>
      <c r="S278" s="24"/>
      <c r="T278" s="24"/>
    </row>
    <row r="279" spans="1:20">
      <c r="A279" s="7">
        <v>1775</v>
      </c>
      <c r="B279" s="24">
        <f>British!AA219</f>
        <v>45657.60319357679</v>
      </c>
      <c r="C279" s="24">
        <f>British!BE219</f>
        <v>36875.051961515121</v>
      </c>
      <c r="D279" s="24">
        <f>French!D142</f>
        <v>18533.552178743426</v>
      </c>
      <c r="E279" s="24">
        <f>French!H142</f>
        <v>16146.671473684211</v>
      </c>
      <c r="F279" s="24">
        <f>Dutch!D183</f>
        <v>4662.7992367216202</v>
      </c>
      <c r="G279" s="24">
        <f>Dutch!H183</f>
        <v>4210.6000000000004</v>
      </c>
      <c r="H279" s="24">
        <f>USA!D103</f>
        <v>3016.0140716440833</v>
      </c>
      <c r="I279" s="24">
        <f>USA!H103</f>
        <v>2540.4777777777776</v>
      </c>
      <c r="J279" s="24">
        <f>'Danish +'!$G139</f>
        <v>596.00211485277384</v>
      </c>
      <c r="K279" s="24">
        <f>'Danish +'!$N139</f>
        <v>418.17146575565317</v>
      </c>
      <c r="L279" s="24">
        <f>Spanish!G280</f>
        <v>0</v>
      </c>
      <c r="M279" s="24">
        <f>Spanish!L280</f>
        <v>0</v>
      </c>
      <c r="N279" s="24">
        <f>'Port(consolidated)'!L278</f>
        <v>20444.746169777085</v>
      </c>
      <c r="O279" s="24">
        <f>'Port(consolidated)'!X278</f>
        <v>18816.944752389139</v>
      </c>
      <c r="P279" s="24">
        <f t="shared" si="7"/>
        <v>92910.716965315776</v>
      </c>
      <c r="Q279" s="24">
        <f t="shared" si="8"/>
        <v>79007.917431121896</v>
      </c>
      <c r="R279" s="24"/>
      <c r="S279" s="24"/>
      <c r="T279" s="24"/>
    </row>
    <row r="280" spans="1:20">
      <c r="A280" s="7">
        <v>1776</v>
      </c>
      <c r="B280" s="24">
        <f>British!AA220</f>
        <v>38215.565549172163</v>
      </c>
      <c r="C280" s="24">
        <f>British!BE220</f>
        <v>33477.729310966708</v>
      </c>
      <c r="D280" s="24">
        <f>French!D143</f>
        <v>24336.093336279249</v>
      </c>
      <c r="E280" s="24">
        <f>French!H143</f>
        <v>21621.134947368424</v>
      </c>
      <c r="F280" s="24">
        <f>Dutch!D184</f>
        <v>2419.4969921132033</v>
      </c>
      <c r="G280" s="24">
        <f>Dutch!H184</f>
        <v>2165.7579999999998</v>
      </c>
      <c r="H280" s="24">
        <f>USA!D104</f>
        <v>602.80853291454002</v>
      </c>
      <c r="I280" s="24">
        <f>USA!H104</f>
        <v>510.30666666666662</v>
      </c>
      <c r="J280" s="24">
        <f>'Danish +'!$G140</f>
        <v>156.27541890353018</v>
      </c>
      <c r="K280" s="24">
        <f>'Danish +'!$N140</f>
        <v>153.04213437449164</v>
      </c>
      <c r="L280" s="24">
        <f>Spanish!G281</f>
        <v>0</v>
      </c>
      <c r="M280" s="24">
        <f>Spanish!L281</f>
        <v>0</v>
      </c>
      <c r="N280" s="24">
        <f>'Port(consolidated)'!L279</f>
        <v>20487.612515940484</v>
      </c>
      <c r="O280" s="24">
        <f>'Port(consolidated)'!X279</f>
        <v>18969.737088078626</v>
      </c>
      <c r="P280" s="24">
        <f t="shared" si="7"/>
        <v>86217.852345323161</v>
      </c>
      <c r="Q280" s="24">
        <f t="shared" si="8"/>
        <v>76897.70814745492</v>
      </c>
      <c r="R280" s="24"/>
      <c r="S280" s="24"/>
      <c r="T280" s="24"/>
    </row>
    <row r="281" spans="1:20">
      <c r="A281" s="7">
        <v>1777</v>
      </c>
      <c r="B281" s="24">
        <f>British!AA221</f>
        <v>21929.306611521519</v>
      </c>
      <c r="C281" s="24">
        <f>British!BE221</f>
        <v>19981.702192608576</v>
      </c>
      <c r="D281" s="24">
        <f>French!D144</f>
        <v>25641.829356520284</v>
      </c>
      <c r="E281" s="24">
        <f>French!H144</f>
        <v>22567.379578947366</v>
      </c>
      <c r="F281" s="24">
        <f>Dutch!D185</f>
        <v>3840.7842933169773</v>
      </c>
      <c r="G281" s="24">
        <f>Dutch!H185</f>
        <v>3457.6</v>
      </c>
      <c r="H281" s="24">
        <f>USA!D105</f>
        <v>0</v>
      </c>
      <c r="I281" s="24">
        <f>USA!H105</f>
        <v>0</v>
      </c>
      <c r="J281" s="24">
        <f>'Danish +'!$G141</f>
        <v>0</v>
      </c>
      <c r="K281" s="24">
        <f>'Danish +'!$N141</f>
        <v>0</v>
      </c>
      <c r="L281" s="24">
        <f>Spanish!G282</f>
        <v>0</v>
      </c>
      <c r="M281" s="24">
        <f>Spanish!L282</f>
        <v>0</v>
      </c>
      <c r="N281" s="24">
        <f>'Port(consolidated)'!L280</f>
        <v>15433.201521824029</v>
      </c>
      <c r="O281" s="24">
        <f>'Port(consolidated)'!X280</f>
        <v>14240.190759030924</v>
      </c>
      <c r="P281" s="24">
        <f t="shared" si="7"/>
        <v>66845.121783182811</v>
      </c>
      <c r="Q281" s="24">
        <f t="shared" si="8"/>
        <v>60246.872530586857</v>
      </c>
      <c r="R281" s="24"/>
      <c r="S281" s="24"/>
      <c r="T281" s="24"/>
    </row>
    <row r="282" spans="1:20">
      <c r="A282" s="7">
        <v>1778</v>
      </c>
      <c r="B282" s="24">
        <f>British!AA222</f>
        <v>10267.28534463848</v>
      </c>
      <c r="C282" s="24">
        <f>British!BE222</f>
        <v>9320.8859438858872</v>
      </c>
      <c r="D282" s="24">
        <f>French!D145</f>
        <v>23280.589780737402</v>
      </c>
      <c r="E282" s="24">
        <f>French!H145</f>
        <v>20349.816210526315</v>
      </c>
      <c r="F282" s="24">
        <f>Dutch!D186</f>
        <v>2568.6998532976168</v>
      </c>
      <c r="G282" s="24">
        <f>Dutch!H186</f>
        <v>2337.6</v>
      </c>
      <c r="H282" s="24">
        <f>USA!D106</f>
        <v>165</v>
      </c>
      <c r="I282" s="24">
        <f>USA!H106</f>
        <v>140.08499999999998</v>
      </c>
      <c r="J282" s="24">
        <f>'Danish +'!$G142</f>
        <v>642.52990347348134</v>
      </c>
      <c r="K282" s="24">
        <f>'Danish +'!$N142</f>
        <v>551.17345302847332</v>
      </c>
      <c r="L282" s="24">
        <f>Spanish!G283</f>
        <v>0</v>
      </c>
      <c r="M282" s="24">
        <f>Spanish!L283</f>
        <v>0</v>
      </c>
      <c r="N282" s="24">
        <f>'Port(consolidated)'!L281</f>
        <v>23437.189775773302</v>
      </c>
      <c r="O282" s="24">
        <f>'Port(consolidated)'!X281</f>
        <v>21806.384211096647</v>
      </c>
      <c r="P282" s="24">
        <f t="shared" si="7"/>
        <v>60361.294657920276</v>
      </c>
      <c r="Q282" s="24">
        <f t="shared" si="8"/>
        <v>54505.944818537318</v>
      </c>
      <c r="R282" s="24"/>
      <c r="S282" s="24"/>
      <c r="T282" s="24"/>
    </row>
    <row r="283" spans="1:20">
      <c r="A283" s="7">
        <v>1779</v>
      </c>
      <c r="B283" s="24">
        <f>British!AA223</f>
        <v>7571.5626846317809</v>
      </c>
      <c r="C283" s="24">
        <f>British!BE223</f>
        <v>6985.4024124420894</v>
      </c>
      <c r="D283" s="24">
        <f>French!D146</f>
        <v>2921.7394795571231</v>
      </c>
      <c r="E283" s="24">
        <f>French!H146</f>
        <v>2274.7368421052633</v>
      </c>
      <c r="F283" s="24">
        <f>Dutch!D187</f>
        <v>3360.8699265696373</v>
      </c>
      <c r="G283" s="24">
        <f>Dutch!H187</f>
        <v>3001.1</v>
      </c>
      <c r="H283" s="24">
        <f>USA!D107</f>
        <v>0</v>
      </c>
      <c r="I283" s="24">
        <f>USA!H107</f>
        <v>0</v>
      </c>
      <c r="J283" s="24">
        <f>'Danish +'!$G143</f>
        <v>2002.9352365606567</v>
      </c>
      <c r="K283" s="24">
        <f>'Danish +'!$N143</f>
        <v>1701.5531319998056</v>
      </c>
      <c r="L283" s="24">
        <f>Spanish!G284</f>
        <v>0</v>
      </c>
      <c r="M283" s="24">
        <f>Spanish!L284</f>
        <v>0</v>
      </c>
      <c r="N283" s="24">
        <f>'Port(consolidated)'!L282</f>
        <v>21899.463191043578</v>
      </c>
      <c r="O283" s="24">
        <f>'Port(consolidated)'!X282</f>
        <v>20202.593262749699</v>
      </c>
      <c r="P283" s="24">
        <f t="shared" si="7"/>
        <v>37756.57051836278</v>
      </c>
      <c r="Q283" s="24">
        <f t="shared" si="8"/>
        <v>34165.385649296863</v>
      </c>
      <c r="R283" s="24"/>
      <c r="S283" s="24"/>
      <c r="T283" s="24"/>
    </row>
    <row r="284" spans="1:20">
      <c r="A284" s="7">
        <v>1780</v>
      </c>
      <c r="B284" s="24">
        <f>British!AA224</f>
        <v>7418.7206482457459</v>
      </c>
      <c r="C284" s="24">
        <f>British!BE224</f>
        <v>6817.1164000000008</v>
      </c>
      <c r="D284" s="24">
        <f>French!D147</f>
        <v>0</v>
      </c>
      <c r="E284" s="24">
        <f>French!H147</f>
        <v>0</v>
      </c>
      <c r="F284" s="24">
        <f>Dutch!D188</f>
        <v>4031.3724765774859</v>
      </c>
      <c r="G284" s="24">
        <f>Dutch!H188</f>
        <v>3596.1</v>
      </c>
      <c r="H284" s="24">
        <f>USA!D108</f>
        <v>0</v>
      </c>
      <c r="I284" s="24">
        <f>USA!H108</f>
        <v>0</v>
      </c>
      <c r="J284" s="24">
        <f>'Danish +'!$G144</f>
        <v>497.07117939723719</v>
      </c>
      <c r="K284" s="24">
        <f>'Danish +'!$N144</f>
        <v>458.35195068629451</v>
      </c>
      <c r="L284" s="24">
        <f>Spanish!G285</f>
        <v>0</v>
      </c>
      <c r="M284" s="24">
        <f>Spanish!L285</f>
        <v>0</v>
      </c>
      <c r="N284" s="24">
        <f>'Port(consolidated)'!L283</f>
        <v>27746.892041603933</v>
      </c>
      <c r="O284" s="24">
        <f>'Port(consolidated)'!X283</f>
        <v>25839.340869088628</v>
      </c>
      <c r="P284" s="24">
        <f t="shared" si="7"/>
        <v>39694.0563458244</v>
      </c>
      <c r="Q284" s="24">
        <f t="shared" si="8"/>
        <v>36710.909219774927</v>
      </c>
      <c r="R284" s="24"/>
      <c r="S284" s="24"/>
      <c r="T284" s="24"/>
    </row>
    <row r="285" spans="1:20">
      <c r="A285" s="7">
        <v>1781</v>
      </c>
      <c r="B285" s="24">
        <f>British!AA225</f>
        <v>12659.223785411235</v>
      </c>
      <c r="C285" s="24">
        <f>British!BE225</f>
        <v>11363.61</v>
      </c>
      <c r="D285" s="24">
        <f>French!D148</f>
        <v>372.31578947368422</v>
      </c>
      <c r="E285" s="24">
        <f>French!H148</f>
        <v>320.76631578947371</v>
      </c>
      <c r="F285" s="24">
        <f>Dutch!D189</f>
        <v>2339.2083032993983</v>
      </c>
      <c r="G285" s="24">
        <f>Dutch!H189</f>
        <v>2112.5</v>
      </c>
      <c r="H285" s="24">
        <f>USA!D109</f>
        <v>0</v>
      </c>
      <c r="I285" s="24">
        <f>USA!H109</f>
        <v>0</v>
      </c>
      <c r="J285" s="24">
        <f>'Danish +'!$G145</f>
        <v>2791.6796448509863</v>
      </c>
      <c r="K285" s="24">
        <f>'Danish +'!$N145</f>
        <v>2237.3435401079855</v>
      </c>
      <c r="L285" s="24">
        <f>Spanish!G286</f>
        <v>0</v>
      </c>
      <c r="M285" s="24">
        <f>Spanish!L286</f>
        <v>0</v>
      </c>
      <c r="N285" s="24">
        <f>'Port(consolidated)'!L284</f>
        <v>30346.152631870173</v>
      </c>
      <c r="O285" s="24">
        <f>'Port(consolidated)'!X284</f>
        <v>28067.087341061204</v>
      </c>
      <c r="P285" s="24">
        <f t="shared" si="7"/>
        <v>48508.580154905474</v>
      </c>
      <c r="Q285" s="24">
        <f t="shared" si="8"/>
        <v>44101.30719695866</v>
      </c>
      <c r="R285" s="24"/>
      <c r="S285" s="24"/>
      <c r="T285" s="24"/>
    </row>
    <row r="286" spans="1:20">
      <c r="A286" s="7">
        <v>1782</v>
      </c>
      <c r="B286" s="24">
        <f>British!AA226</f>
        <v>17903.527386688751</v>
      </c>
      <c r="C286" s="24">
        <f>British!BE226</f>
        <v>15521.538400000001</v>
      </c>
      <c r="D286" s="24">
        <f>French!D149</f>
        <v>3421.5692878888749</v>
      </c>
      <c r="E286" s="24">
        <f>French!H149</f>
        <v>3066.3661052631583</v>
      </c>
      <c r="F286" s="24">
        <f>Dutch!D190</f>
        <v>630.17429193899784</v>
      </c>
      <c r="G286" s="24">
        <f>Dutch!H190</f>
        <v>578.5</v>
      </c>
      <c r="H286" s="24">
        <f>USA!D110</f>
        <v>318.15959952885748</v>
      </c>
      <c r="I286" s="24">
        <f>USA!H110</f>
        <v>270.11749999999995</v>
      </c>
      <c r="J286" s="24">
        <f>'Danish +'!$G146</f>
        <v>2942.2115725580538</v>
      </c>
      <c r="K286" s="24">
        <f>'Danish +'!$N146</f>
        <v>2564.2594063052425</v>
      </c>
      <c r="L286" s="24">
        <f>Spanish!G287</f>
        <v>0</v>
      </c>
      <c r="M286" s="24">
        <f>Spanish!L287</f>
        <v>0</v>
      </c>
      <c r="N286" s="24">
        <f>'Port(consolidated)'!L285</f>
        <v>27186.94149127225</v>
      </c>
      <c r="O286" s="24">
        <f>'Port(consolidated)'!X285</f>
        <v>25196.722806958125</v>
      </c>
      <c r="P286" s="24">
        <f t="shared" si="7"/>
        <v>52402.583629875786</v>
      </c>
      <c r="Q286" s="24">
        <f t="shared" si="8"/>
        <v>47197.504218526527</v>
      </c>
      <c r="R286" s="24"/>
      <c r="S286" s="24"/>
      <c r="T286" s="24"/>
    </row>
    <row r="287" spans="1:20">
      <c r="A287" s="7">
        <v>1783</v>
      </c>
      <c r="B287" s="24">
        <f>British!AA227</f>
        <v>22623.927386223815</v>
      </c>
      <c r="C287" s="24">
        <f>British!BE227</f>
        <v>20301.940100000003</v>
      </c>
      <c r="D287" s="24">
        <f>French!D150</f>
        <v>10237.79111586744</v>
      </c>
      <c r="E287" s="24">
        <f>French!H150</f>
        <v>8877.0170526315796</v>
      </c>
      <c r="F287" s="24">
        <f>Dutch!D191</f>
        <v>789.82038737139055</v>
      </c>
      <c r="G287" s="24">
        <f>Dutch!H191</f>
        <v>699.1</v>
      </c>
      <c r="H287" s="24">
        <f>USA!D111</f>
        <v>1120.5169902912621</v>
      </c>
      <c r="I287" s="24">
        <f>USA!H111</f>
        <v>939.13974999999994</v>
      </c>
      <c r="J287" s="24">
        <f>'Danish +'!$G147</f>
        <v>1494.0389954219697</v>
      </c>
      <c r="K287" s="24">
        <f>'Danish +'!$N147</f>
        <v>1020.3039998153818</v>
      </c>
      <c r="L287" s="24">
        <f>Spanish!G288</f>
        <v>0</v>
      </c>
      <c r="M287" s="24">
        <f>Spanish!L288</f>
        <v>0</v>
      </c>
      <c r="N287" s="24">
        <f>'Port(consolidated)'!L286</f>
        <v>25995.079494673537</v>
      </c>
      <c r="O287" s="24">
        <f>'Port(consolidated)'!X286</f>
        <v>24096.889956875231</v>
      </c>
      <c r="P287" s="24">
        <f t="shared" si="7"/>
        <v>62261.174369849425</v>
      </c>
      <c r="Q287" s="24">
        <f t="shared" si="8"/>
        <v>55934.390859322193</v>
      </c>
      <c r="R287" s="24"/>
      <c r="S287" s="24"/>
      <c r="T287" s="24"/>
    </row>
    <row r="288" spans="1:20">
      <c r="A288" s="7">
        <v>1784</v>
      </c>
      <c r="B288" s="24">
        <f>British!AA228</f>
        <v>40466.502004911614</v>
      </c>
      <c r="C288" s="24">
        <f>British!BE228</f>
        <v>36757.967399999994</v>
      </c>
      <c r="D288" s="24">
        <f>French!D151</f>
        <v>30610.375395828127</v>
      </c>
      <c r="E288" s="24">
        <f>French!H151</f>
        <v>27094.344000000008</v>
      </c>
      <c r="F288" s="24">
        <f>Dutch!D192</f>
        <v>3263.7648400764238</v>
      </c>
      <c r="G288" s="24">
        <f>Dutch!H192</f>
        <v>2881.1</v>
      </c>
      <c r="H288" s="24">
        <f>USA!D112</f>
        <v>1112.6017407246666</v>
      </c>
      <c r="I288" s="24">
        <f>USA!H112</f>
        <v>930.84475000000009</v>
      </c>
      <c r="J288" s="24">
        <f>'Danish +'!$G148</f>
        <v>3619.6200050886391</v>
      </c>
      <c r="K288" s="24">
        <f>'Danish +'!$N148</f>
        <v>2959.4048322850244</v>
      </c>
      <c r="L288" s="24">
        <f>Spanish!G289</f>
        <v>0</v>
      </c>
      <c r="M288" s="24">
        <f>Spanish!L289</f>
        <v>0</v>
      </c>
      <c r="N288" s="24">
        <f>'Port(consolidated)'!L287</f>
        <v>25287.419899276894</v>
      </c>
      <c r="O288" s="24">
        <f>'Port(consolidated)'!X287</f>
        <v>23654.334374717775</v>
      </c>
      <c r="P288" s="24">
        <f t="shared" si="7"/>
        <v>104360.28388590638</v>
      </c>
      <c r="Q288" s="24">
        <f t="shared" si="8"/>
        <v>94277.995357002816</v>
      </c>
      <c r="R288" s="24"/>
      <c r="S288" s="24"/>
      <c r="T288" s="24"/>
    </row>
    <row r="289" spans="1:20">
      <c r="A289" s="7">
        <v>1785</v>
      </c>
      <c r="B289" s="24">
        <f>British!AA229</f>
        <v>31660.126616991849</v>
      </c>
      <c r="C289" s="24">
        <f>British!BE229</f>
        <v>28682.101200000001</v>
      </c>
      <c r="D289" s="24">
        <f>French!D152</f>
        <v>31723.638902519815</v>
      </c>
      <c r="E289" s="24">
        <f>French!H152</f>
        <v>26829.23621052632</v>
      </c>
      <c r="F289" s="24">
        <f>Dutch!D193</f>
        <v>2841.7790274989252</v>
      </c>
      <c r="G289" s="24">
        <f>Dutch!H193</f>
        <v>2308.8000000000002</v>
      </c>
      <c r="H289" s="24">
        <f>USA!D113</f>
        <v>2762.9346452358222</v>
      </c>
      <c r="I289" s="24">
        <f>USA!H113</f>
        <v>2387.5282499999994</v>
      </c>
      <c r="J289" s="24">
        <f>'Danish +'!$G149</f>
        <v>2890.1454125407217</v>
      </c>
      <c r="K289" s="24">
        <f>'Danish +'!$N149</f>
        <v>2230.018280622131</v>
      </c>
      <c r="L289" s="24">
        <f>Spanish!G290</f>
        <v>0</v>
      </c>
      <c r="M289" s="24">
        <f>Spanish!L290</f>
        <v>0</v>
      </c>
      <c r="N289" s="24">
        <f>'Port(consolidated)'!L288</f>
        <v>23274.461392119323</v>
      </c>
      <c r="O289" s="24">
        <f>'Port(consolidated)'!X288</f>
        <v>21741.12488847597</v>
      </c>
      <c r="P289" s="24">
        <f t="shared" si="7"/>
        <v>95153.085996906462</v>
      </c>
      <c r="Q289" s="24">
        <f t="shared" si="8"/>
        <v>84178.808829624424</v>
      </c>
      <c r="R289" s="24"/>
      <c r="S289" s="24"/>
      <c r="T289" s="24"/>
    </row>
    <row r="290" spans="1:20">
      <c r="A290" s="7">
        <v>1786</v>
      </c>
      <c r="B290" s="24">
        <f>British!AA230</f>
        <v>29972.988232115011</v>
      </c>
      <c r="C290" s="24">
        <f>British!BE230</f>
        <v>25782.617399999999</v>
      </c>
      <c r="D290" s="24">
        <f>French!D153</f>
        <v>35342.506120240359</v>
      </c>
      <c r="E290" s="24">
        <f>French!H153</f>
        <v>30172.248842105259</v>
      </c>
      <c r="F290" s="24">
        <f>Dutch!D194</f>
        <v>888.86127167630059</v>
      </c>
      <c r="G290" s="24">
        <f>Dutch!H194</f>
        <v>249.87700000000001</v>
      </c>
      <c r="H290" s="24">
        <f>USA!D114</f>
        <v>1966.5639737448512</v>
      </c>
      <c r="I290" s="24">
        <f>USA!H114</f>
        <v>1585.4662499999999</v>
      </c>
      <c r="J290" s="24">
        <f>'Danish +'!$G150</f>
        <v>1122.8576326173379</v>
      </c>
      <c r="K290" s="24">
        <f>'Danish +'!$N150</f>
        <v>922.98269521760676</v>
      </c>
      <c r="L290" s="24">
        <f>Spanish!G291</f>
        <v>0</v>
      </c>
      <c r="M290" s="24">
        <f>Spanish!L291</f>
        <v>0</v>
      </c>
      <c r="N290" s="24">
        <f>'Port(consolidated)'!L289</f>
        <v>26233.049553260851</v>
      </c>
      <c r="O290" s="24">
        <f>'Port(consolidated)'!X289</f>
        <v>24488.029122022526</v>
      </c>
      <c r="P290" s="24">
        <f t="shared" si="7"/>
        <v>95526.826783654702</v>
      </c>
      <c r="Q290" s="24">
        <f t="shared" si="8"/>
        <v>83201.22130934539</v>
      </c>
      <c r="R290" s="24"/>
      <c r="S290" s="24"/>
      <c r="T290" s="24"/>
    </row>
    <row r="291" spans="1:20">
      <c r="A291" s="7">
        <v>1787</v>
      </c>
      <c r="B291" s="24">
        <f>British!AA231</f>
        <v>29323.061933850844</v>
      </c>
      <c r="C291" s="24">
        <f>British!BE231</f>
        <v>26336.567599999995</v>
      </c>
      <c r="D291" s="24">
        <f>French!D154</f>
        <v>42329.013903205436</v>
      </c>
      <c r="E291" s="24">
        <f>French!H154</f>
        <v>34648.957894736843</v>
      </c>
      <c r="F291" s="24">
        <f>Dutch!D195</f>
        <v>1666.8641555530371</v>
      </c>
      <c r="G291" s="24">
        <f>Dutch!H195</f>
        <v>1494.6</v>
      </c>
      <c r="H291" s="24">
        <f>USA!D115</f>
        <v>2405.6760657833606</v>
      </c>
      <c r="I291" s="24">
        <f>USA!H115</f>
        <v>2083.0349999999999</v>
      </c>
      <c r="J291" s="24">
        <f>'Danish +'!$G151</f>
        <v>1039.1403813504346</v>
      </c>
      <c r="K291" s="24">
        <f>'Danish +'!$N151</f>
        <v>948.09787059767746</v>
      </c>
      <c r="L291" s="24">
        <f>Spanish!G292</f>
        <v>0</v>
      </c>
      <c r="M291" s="24">
        <f>Spanish!L292</f>
        <v>0</v>
      </c>
      <c r="N291" s="24">
        <f>'Port(consolidated)'!L290</f>
        <v>24544.297717577934</v>
      </c>
      <c r="O291" s="24">
        <f>'Port(consolidated)'!X290</f>
        <v>22728.02657235603</v>
      </c>
      <c r="P291" s="24">
        <f t="shared" si="7"/>
        <v>101308.05415732105</v>
      </c>
      <c r="Q291" s="24">
        <f t="shared" si="8"/>
        <v>88239.284937690536</v>
      </c>
      <c r="R291" s="24"/>
      <c r="S291" s="24"/>
      <c r="T291" s="24"/>
    </row>
    <row r="292" spans="1:20">
      <c r="A292" s="7">
        <v>1788</v>
      </c>
      <c r="B292" s="24">
        <f>British!AA232</f>
        <v>36417.994128336075</v>
      </c>
      <c r="C292" s="24">
        <f>British!BE232</f>
        <v>32334.996100000008</v>
      </c>
      <c r="D292" s="24">
        <f>French!D155</f>
        <v>38869.67261581678</v>
      </c>
      <c r="E292" s="24">
        <f>French!H155</f>
        <v>32459.511157894762</v>
      </c>
      <c r="F292" s="24">
        <f>Dutch!D196</f>
        <v>1189.356102106867</v>
      </c>
      <c r="G292" s="24">
        <f>Dutch!H196</f>
        <v>1049</v>
      </c>
      <c r="H292" s="24">
        <f>USA!D116</f>
        <v>994.64625001429454</v>
      </c>
      <c r="I292" s="24">
        <f>USA!H116</f>
        <v>835.42</v>
      </c>
      <c r="J292" s="24">
        <f>'Danish +'!$G152</f>
        <v>662.41275064937076</v>
      </c>
      <c r="K292" s="24">
        <f>'Danish +'!$N152</f>
        <v>614.2753311709015</v>
      </c>
      <c r="L292" s="24">
        <f>Spanish!G293</f>
        <v>273.70948379351739</v>
      </c>
      <c r="M292" s="24">
        <f>Spanish!L293</f>
        <v>228</v>
      </c>
      <c r="N292" s="24">
        <f>'Port(consolidated)'!L291</f>
        <v>25630.976104236586</v>
      </c>
      <c r="O292" s="24">
        <f>'Port(consolidated)'!X291</f>
        <v>23746.522336584494</v>
      </c>
      <c r="P292" s="24">
        <f t="shared" si="7"/>
        <v>104038.76743495348</v>
      </c>
      <c r="Q292" s="24">
        <f t="shared" si="8"/>
        <v>91267.724925650167</v>
      </c>
      <c r="R292" s="24"/>
      <c r="S292" s="24"/>
      <c r="T292" s="24"/>
    </row>
    <row r="293" spans="1:20">
      <c r="A293" s="7">
        <v>1789</v>
      </c>
      <c r="B293" s="24">
        <f>British!AA233</f>
        <v>29125.189203281425</v>
      </c>
      <c r="C293" s="24">
        <f>British!BE233</f>
        <v>25812.894799999995</v>
      </c>
      <c r="D293" s="24">
        <f>French!D156</f>
        <v>36585.994932777488</v>
      </c>
      <c r="E293" s="24">
        <f>French!H156</f>
        <v>31082.21052631579</v>
      </c>
      <c r="F293" s="24">
        <f>Dutch!D197</f>
        <v>1218.3468208092486</v>
      </c>
      <c r="G293" s="24">
        <f>Dutch!H197</f>
        <v>946</v>
      </c>
      <c r="H293" s="24">
        <f>USA!D117</f>
        <v>2548.2432186655583</v>
      </c>
      <c r="I293" s="24">
        <f>USA!H117</f>
        <v>2142.3718749999998</v>
      </c>
      <c r="J293" s="24">
        <f>'Danish +'!$G153</f>
        <v>1395.3572854911074</v>
      </c>
      <c r="K293" s="24">
        <f>'Danish +'!$N153</f>
        <v>1073.0458681135306</v>
      </c>
      <c r="L293" s="24">
        <f>Spanish!G294</f>
        <v>0</v>
      </c>
      <c r="M293" s="24">
        <f>Spanish!L294</f>
        <v>0</v>
      </c>
      <c r="N293" s="24">
        <f>'Port(consolidated)'!L292</f>
        <v>21541.552171307747</v>
      </c>
      <c r="O293" s="24">
        <f>'Port(consolidated)'!X292</f>
        <v>19999.57116163359</v>
      </c>
      <c r="P293" s="24">
        <f t="shared" si="7"/>
        <v>92414.683632332584</v>
      </c>
      <c r="Q293" s="24">
        <f t="shared" si="8"/>
        <v>81056.094231062889</v>
      </c>
      <c r="R293" s="24"/>
      <c r="S293" s="24"/>
      <c r="T293" s="24"/>
    </row>
    <row r="294" spans="1:20">
      <c r="A294" s="7">
        <v>1790</v>
      </c>
      <c r="B294" s="24">
        <f>British!AA234</f>
        <v>27121.723265305031</v>
      </c>
      <c r="C294" s="24">
        <f>British!BE234</f>
        <v>24568.501100000001</v>
      </c>
      <c r="D294" s="24">
        <f>French!D157</f>
        <v>54401.52351019816</v>
      </c>
      <c r="E294" s="24">
        <f>French!H157</f>
        <v>45904.937263157932</v>
      </c>
      <c r="F294" s="24">
        <f>Dutch!D198</f>
        <v>1944.3236994219656</v>
      </c>
      <c r="G294" s="24">
        <f>Dutch!H198</f>
        <v>1390.6</v>
      </c>
      <c r="H294" s="24">
        <f>USA!D118</f>
        <v>3101.0801348768146</v>
      </c>
      <c r="I294" s="24">
        <f>USA!H118</f>
        <v>2647.50875</v>
      </c>
      <c r="J294" s="24">
        <f>'Danish +'!$G154</f>
        <v>350</v>
      </c>
      <c r="K294" s="24">
        <f>'Danish +'!$N154</f>
        <v>299.91500000000002</v>
      </c>
      <c r="L294" s="24">
        <f>Spanish!G295</f>
        <v>236.49459783913568</v>
      </c>
      <c r="M294" s="24">
        <f>Spanish!L295</f>
        <v>197</v>
      </c>
      <c r="N294" s="24">
        <f>'Port(consolidated)'!L293</f>
        <v>24890.708739648413</v>
      </c>
      <c r="O294" s="24">
        <f>'Port(consolidated)'!X293</f>
        <v>23131.739681964922</v>
      </c>
      <c r="P294" s="24">
        <f t="shared" si="7"/>
        <v>112045.85394728951</v>
      </c>
      <c r="Q294" s="24">
        <f t="shared" si="8"/>
        <v>98140.201795122848</v>
      </c>
      <c r="R294" s="24"/>
      <c r="S294" s="24"/>
      <c r="T294" s="24"/>
    </row>
    <row r="295" spans="1:20">
      <c r="A295" s="7">
        <v>1791</v>
      </c>
      <c r="B295" s="24">
        <f>British!AA235</f>
        <v>40665.949116574229</v>
      </c>
      <c r="C295" s="24">
        <f>British!BE235</f>
        <v>36204.245999999985</v>
      </c>
      <c r="D295" s="24">
        <f>French!D158</f>
        <v>36981.486696422209</v>
      </c>
      <c r="E295" s="24">
        <f>French!H158</f>
        <v>31246.579789473701</v>
      </c>
      <c r="F295" s="24">
        <f>Dutch!D199</f>
        <v>2233.0476092945714</v>
      </c>
      <c r="G295" s="24">
        <f>Dutch!H199</f>
        <v>1990.6</v>
      </c>
      <c r="H295" s="24">
        <f>USA!D119</f>
        <v>2983.8311821143429</v>
      </c>
      <c r="I295" s="24">
        <f>USA!H119</f>
        <v>2537.1087499999999</v>
      </c>
      <c r="J295" s="24">
        <f>'Danish +'!$G155</f>
        <v>350</v>
      </c>
      <c r="K295" s="24">
        <f>'Danish +'!$N155</f>
        <v>299.91500000000002</v>
      </c>
      <c r="L295" s="24">
        <f>Spanish!G296</f>
        <v>396.54880612362808</v>
      </c>
      <c r="M295" s="24">
        <f>Spanish!L296</f>
        <v>368</v>
      </c>
      <c r="N295" s="24">
        <f>'Port(consolidated)'!L294</f>
        <v>23964.97512921501</v>
      </c>
      <c r="O295" s="24">
        <f>'Port(consolidated)'!X294</f>
        <v>22226.62402322235</v>
      </c>
      <c r="P295" s="24">
        <f t="shared" si="7"/>
        <v>107575.838539744</v>
      </c>
      <c r="Q295" s="24">
        <f t="shared" si="8"/>
        <v>94873.073562696038</v>
      </c>
      <c r="R295" s="24"/>
      <c r="S295" s="24"/>
      <c r="T295" s="24"/>
    </row>
    <row r="296" spans="1:20">
      <c r="A296" s="7">
        <v>1792</v>
      </c>
      <c r="B296" s="24">
        <f>British!AA236</f>
        <v>45539.788652082796</v>
      </c>
      <c r="C296" s="24">
        <f>British!BE236</f>
        <v>39938.580099999992</v>
      </c>
      <c r="D296" s="24">
        <f>French!D159</f>
        <v>25568.943961765028</v>
      </c>
      <c r="E296" s="24">
        <f>French!H159</f>
        <v>21991.6932631579</v>
      </c>
      <c r="F296" s="24">
        <f>Dutch!D200</f>
        <v>1828.3855831349881</v>
      </c>
      <c r="G296" s="24">
        <f>Dutch!H200</f>
        <v>1630.5</v>
      </c>
      <c r="H296" s="24">
        <f>USA!D120</f>
        <v>6259.0202795064324</v>
      </c>
      <c r="I296" s="24">
        <f>USA!H120</f>
        <v>5253.0228749999997</v>
      </c>
      <c r="J296" s="24">
        <f>'Danish +'!$G156</f>
        <v>350</v>
      </c>
      <c r="K296" s="24">
        <f>'Danish +'!$N156</f>
        <v>299.91500000000002</v>
      </c>
      <c r="L296" s="24">
        <f>Spanish!G297</f>
        <v>2236.1780583862442</v>
      </c>
      <c r="M296" s="24">
        <f>Spanish!L297</f>
        <v>1961</v>
      </c>
      <c r="N296" s="24">
        <f>'Port(consolidated)'!L295</f>
        <v>33735.382654691697</v>
      </c>
      <c r="O296" s="24">
        <f>'Port(consolidated)'!X295</f>
        <v>30871.267551035715</v>
      </c>
      <c r="P296" s="24">
        <f t="shared" si="7"/>
        <v>115517.6991895672</v>
      </c>
      <c r="Q296" s="24">
        <f t="shared" si="8"/>
        <v>101945.97878919358</v>
      </c>
      <c r="R296" s="24"/>
      <c r="S296" s="24"/>
      <c r="T296" s="24"/>
    </row>
    <row r="297" spans="1:20">
      <c r="A297" s="7">
        <v>1793</v>
      </c>
      <c r="B297" s="24">
        <f>British!AA237</f>
        <v>46234.633073460071</v>
      </c>
      <c r="C297" s="24">
        <f>British!BE237</f>
        <v>42191.268299999996</v>
      </c>
      <c r="D297" s="24">
        <f>French!D160</f>
        <v>10002.883483058085</v>
      </c>
      <c r="E297" s="24">
        <f>French!H160</f>
        <v>8233.8048421052663</v>
      </c>
      <c r="F297" s="24">
        <f>Dutch!D201</f>
        <v>2925.2353772094498</v>
      </c>
      <c r="G297" s="24">
        <f>Dutch!H201</f>
        <v>2594.6</v>
      </c>
      <c r="H297" s="24">
        <f>USA!D121</f>
        <v>5002.4999719592297</v>
      </c>
      <c r="I297" s="24">
        <f>USA!H121</f>
        <v>3650.4137499999993</v>
      </c>
      <c r="J297" s="24">
        <f>'Danish +'!$G157</f>
        <v>446.70912086034537</v>
      </c>
      <c r="K297" s="24">
        <f>'Danish +'!$N157</f>
        <v>431.44887138996091</v>
      </c>
      <c r="L297" s="24">
        <f>Spanish!G298</f>
        <v>803.3</v>
      </c>
      <c r="M297" s="24">
        <f>Spanish!L298</f>
        <v>739.54</v>
      </c>
      <c r="N297" s="24">
        <f>'Port(consolidated)'!L296</f>
        <v>34150.704817536571</v>
      </c>
      <c r="O297" s="24">
        <f>'Port(consolidated)'!X296</f>
        <v>31782.355308008933</v>
      </c>
      <c r="P297" s="24">
        <f t="shared" si="7"/>
        <v>99565.965844083752</v>
      </c>
      <c r="Q297" s="24">
        <f t="shared" si="8"/>
        <v>89623.431071504165</v>
      </c>
      <c r="R297" s="24"/>
      <c r="S297" s="24"/>
      <c r="T297" s="24"/>
    </row>
    <row r="298" spans="1:20">
      <c r="A298" s="7">
        <v>1794</v>
      </c>
      <c r="B298" s="24">
        <f>British!AA238</f>
        <v>27457.067634014016</v>
      </c>
      <c r="C298" s="24">
        <f>British!BE238</f>
        <v>25237.638799999997</v>
      </c>
      <c r="D298" s="24">
        <f>French!D161</f>
        <v>325.97227334069436</v>
      </c>
      <c r="E298" s="24">
        <f>French!H161</f>
        <v>279.68421052631578</v>
      </c>
      <c r="F298" s="24">
        <f>Dutch!D202</f>
        <v>211.56069364161849</v>
      </c>
      <c r="G298" s="24">
        <f>Dutch!H202</f>
        <v>183</v>
      </c>
      <c r="H298" s="24">
        <f>USA!D122</f>
        <v>3990.5573061050759</v>
      </c>
      <c r="I298" s="24">
        <f>USA!H122</f>
        <v>3339.4887500000004</v>
      </c>
      <c r="J298" s="24">
        <f>'Danish +'!$G158</f>
        <v>678.79379954411615</v>
      </c>
      <c r="K298" s="24">
        <f>'Danish +'!$N158</f>
        <v>593.7384351372574</v>
      </c>
      <c r="L298" s="24">
        <f>Spanish!G299</f>
        <v>66.738428417653381</v>
      </c>
      <c r="M298" s="24">
        <f>Spanish!L299</f>
        <v>62</v>
      </c>
      <c r="N298" s="24">
        <f>'Port(consolidated)'!L297</f>
        <v>34742.402081727421</v>
      </c>
      <c r="O298" s="24">
        <f>'Port(consolidated)'!X297</f>
        <v>31849.170841424362</v>
      </c>
      <c r="P298" s="24">
        <f t="shared" si="7"/>
        <v>67473.092216790596</v>
      </c>
      <c r="Q298" s="24">
        <f t="shared" si="8"/>
        <v>61544.721037087933</v>
      </c>
      <c r="R298" s="24"/>
      <c r="S298" s="24"/>
      <c r="T298" s="24"/>
    </row>
    <row r="299" spans="1:20">
      <c r="A299" s="7">
        <v>1795</v>
      </c>
      <c r="B299" s="24">
        <f>British!AA239</f>
        <v>24896.470574435312</v>
      </c>
      <c r="C299" s="24">
        <f>British!BE239</f>
        <v>23475.366600000001</v>
      </c>
      <c r="D299" s="24">
        <f>French!D162</f>
        <v>0</v>
      </c>
      <c r="E299" s="24">
        <f>French!H162</f>
        <v>0</v>
      </c>
      <c r="F299" s="24">
        <f>Dutch!D203</f>
        <v>577</v>
      </c>
      <c r="G299" s="24">
        <f>Dutch!H203</f>
        <v>535</v>
      </c>
      <c r="H299" s="24">
        <f>USA!D123</f>
        <v>5364.0684439703418</v>
      </c>
      <c r="I299" s="24">
        <f>USA!H123</f>
        <v>4719.5669999999991</v>
      </c>
      <c r="J299" s="24">
        <f>'Danish +'!$G159</f>
        <v>1384.7710818335233</v>
      </c>
      <c r="K299" s="24">
        <f>'Danish +'!$N159</f>
        <v>1219.4448704239351</v>
      </c>
      <c r="L299" s="24">
        <f>Spanish!G300</f>
        <v>963.42314521935964</v>
      </c>
      <c r="M299" s="24">
        <f>Spanish!L300</f>
        <v>877</v>
      </c>
      <c r="N299" s="24">
        <f>'Port(consolidated)'!L298</f>
        <v>36052.725002411404</v>
      </c>
      <c r="O299" s="24">
        <f>'Port(consolidated)'!X298</f>
        <v>33517.365010677117</v>
      </c>
      <c r="P299" s="24">
        <f t="shared" si="7"/>
        <v>69238.458247869945</v>
      </c>
      <c r="Q299" s="24">
        <f t="shared" si="8"/>
        <v>64343.743481101053</v>
      </c>
      <c r="R299" s="24"/>
      <c r="S299" s="24"/>
      <c r="T299" s="24"/>
    </row>
    <row r="300" spans="1:20">
      <c r="A300" s="7">
        <v>1796</v>
      </c>
      <c r="B300" s="24">
        <f>British!AA240</f>
        <v>29259.461926295677</v>
      </c>
      <c r="C300" s="24">
        <f>British!BE240</f>
        <v>27243.194700000004</v>
      </c>
      <c r="D300" s="24">
        <f>French!D163</f>
        <v>0</v>
      </c>
      <c r="E300" s="24">
        <f>French!H163</f>
        <v>0</v>
      </c>
      <c r="F300" s="24">
        <f>Dutch!D204</f>
        <v>0</v>
      </c>
      <c r="G300" s="24">
        <f>Dutch!H204</f>
        <v>0</v>
      </c>
      <c r="H300" s="24">
        <f>USA!D124</f>
        <v>7594.0827945317296</v>
      </c>
      <c r="I300" s="24">
        <f>USA!H124</f>
        <v>6495.9006249999993</v>
      </c>
      <c r="J300" s="24">
        <f>'Danish +'!$G160</f>
        <v>1909.5776895387735</v>
      </c>
      <c r="K300" s="24">
        <f>'Danish +'!$N160</f>
        <v>1702.2114636510676</v>
      </c>
      <c r="L300" s="24">
        <f>Spanish!G301</f>
        <v>0</v>
      </c>
      <c r="M300" s="24">
        <f>Spanish!L301</f>
        <v>0</v>
      </c>
      <c r="N300" s="24">
        <f>'Port(consolidated)'!L299</f>
        <v>29471.355094954291</v>
      </c>
      <c r="O300" s="24">
        <f>'Port(consolidated)'!X299</f>
        <v>26395.753705774106</v>
      </c>
      <c r="P300" s="24">
        <f t="shared" si="7"/>
        <v>68234.477505320479</v>
      </c>
      <c r="Q300" s="24">
        <f t="shared" si="8"/>
        <v>61837.060494425175</v>
      </c>
      <c r="R300" s="24"/>
      <c r="S300" s="24"/>
      <c r="T300" s="24"/>
    </row>
    <row r="301" spans="1:20">
      <c r="A301" s="7">
        <v>1797</v>
      </c>
      <c r="B301" s="24">
        <f>British!AA241</f>
        <v>32638.067743114512</v>
      </c>
      <c r="C301" s="24">
        <f>British!BE241</f>
        <v>29550.423999999999</v>
      </c>
      <c r="D301" s="24">
        <f>French!D164</f>
        <v>106.9537480063796</v>
      </c>
      <c r="E301" s="24">
        <f>French!H164</f>
        <v>97.894736842105274</v>
      </c>
      <c r="F301" s="24">
        <f>Dutch!D205</f>
        <v>0</v>
      </c>
      <c r="G301" s="24">
        <f>Dutch!H205</f>
        <v>0</v>
      </c>
      <c r="H301" s="24">
        <f>USA!D125</f>
        <v>6146.3652181807092</v>
      </c>
      <c r="I301" s="24">
        <f>USA!H125</f>
        <v>5167.142249999999</v>
      </c>
      <c r="J301" s="24">
        <f>'Danish +'!$G161</f>
        <v>2304.8566105737523</v>
      </c>
      <c r="K301" s="24">
        <f>'Danish +'!$N161</f>
        <v>2029.6131795611345</v>
      </c>
      <c r="L301" s="24">
        <f>Spanish!G302</f>
        <v>590.02425395072521</v>
      </c>
      <c r="M301" s="24">
        <f>Spanish!L302</f>
        <v>489</v>
      </c>
      <c r="N301" s="24">
        <f>'Port(consolidated)'!L300</f>
        <v>33369.194825055049</v>
      </c>
      <c r="O301" s="24">
        <f>'Port(consolidated)'!X300</f>
        <v>30610.491388622835</v>
      </c>
      <c r="P301" s="24">
        <f t="shared" si="7"/>
        <v>75155.462398881122</v>
      </c>
      <c r="Q301" s="24">
        <f t="shared" si="8"/>
        <v>67944.565555026071</v>
      </c>
      <c r="R301" s="24"/>
      <c r="S301" s="24"/>
      <c r="T301" s="24"/>
    </row>
    <row r="302" spans="1:20">
      <c r="A302" s="7">
        <v>1798</v>
      </c>
      <c r="B302" s="24">
        <f>British!AA242</f>
        <v>40468.759361878103</v>
      </c>
      <c r="C302" s="24">
        <f>British!BE242</f>
        <v>37430.720699999998</v>
      </c>
      <c r="D302" s="24">
        <f>French!D165</f>
        <v>0</v>
      </c>
      <c r="E302" s="24">
        <f>French!H165</f>
        <v>0</v>
      </c>
      <c r="F302" s="24">
        <f>Dutch!D206</f>
        <v>0</v>
      </c>
      <c r="G302" s="24">
        <f>Dutch!H206</f>
        <v>0</v>
      </c>
      <c r="H302" s="24">
        <f>USA!D126</f>
        <v>2187.2222899769959</v>
      </c>
      <c r="I302" s="24">
        <f>USA!H126</f>
        <v>1934.8875</v>
      </c>
      <c r="J302" s="24">
        <f>'Danish +'!$G162</f>
        <v>2921.1868340650699</v>
      </c>
      <c r="K302" s="24">
        <f>'Danish +'!$N162</f>
        <v>2353.4680618114671</v>
      </c>
      <c r="L302" s="24">
        <f>Spanish!G303</f>
        <v>284</v>
      </c>
      <c r="M302" s="24">
        <f>Spanish!L303</f>
        <v>280</v>
      </c>
      <c r="N302" s="24">
        <f>'Port(consolidated)'!L301</f>
        <v>25404.423730282484</v>
      </c>
      <c r="O302" s="24">
        <f>'Port(consolidated)'!X301</f>
        <v>23553.560246538385</v>
      </c>
      <c r="P302" s="24">
        <f t="shared" si="7"/>
        <v>71265.592216202655</v>
      </c>
      <c r="Q302" s="24">
        <f t="shared" si="8"/>
        <v>65552.636508349853</v>
      </c>
      <c r="R302" s="24"/>
      <c r="S302" s="24"/>
      <c r="T302" s="24"/>
    </row>
    <row r="303" spans="1:20">
      <c r="A303" s="7">
        <v>1799</v>
      </c>
      <c r="B303" s="24">
        <f>British!AA243</f>
        <v>49897.990033538415</v>
      </c>
      <c r="C303" s="24">
        <f>British!BE243</f>
        <v>44840.87509999999</v>
      </c>
      <c r="D303" s="24">
        <f>French!D166</f>
        <v>0</v>
      </c>
      <c r="E303" s="24">
        <f>French!H166</f>
        <v>0</v>
      </c>
      <c r="F303" s="24">
        <f>Dutch!D207</f>
        <v>0</v>
      </c>
      <c r="G303" s="24">
        <f>Dutch!H207</f>
        <v>0</v>
      </c>
      <c r="H303" s="24">
        <f>USA!D127</f>
        <v>4912.9197419527118</v>
      </c>
      <c r="I303" s="24">
        <f>USA!H127</f>
        <v>4148.5862499999985</v>
      </c>
      <c r="J303" s="24">
        <f>'Danish +'!$G163</f>
        <v>3098.9298840973033</v>
      </c>
      <c r="K303" s="24">
        <f>'Danish +'!$N163</f>
        <v>2808.9268212710244</v>
      </c>
      <c r="L303" s="24">
        <f>Spanish!G304</f>
        <v>498.31078224101481</v>
      </c>
      <c r="M303" s="24">
        <f>Spanish!L304</f>
        <v>334</v>
      </c>
      <c r="N303" s="24">
        <f>'Port(consolidated)'!L302</f>
        <v>29675.238423905794</v>
      </c>
      <c r="O303" s="24">
        <f>'Port(consolidated)'!X302</f>
        <v>27669.492094903391</v>
      </c>
      <c r="P303" s="24">
        <f t="shared" si="7"/>
        <v>88083.388865735236</v>
      </c>
      <c r="Q303" s="24">
        <f t="shared" si="8"/>
        <v>79801.880266174412</v>
      </c>
      <c r="R303" s="24"/>
      <c r="S303" s="24"/>
      <c r="T303" s="24"/>
    </row>
    <row r="304" spans="1:20">
      <c r="A304" s="7">
        <v>1800</v>
      </c>
      <c r="B304" s="24">
        <f>British!AA244</f>
        <v>48869.138229703894</v>
      </c>
      <c r="C304" s="24">
        <f>British!BE244</f>
        <v>43427.182600000007</v>
      </c>
      <c r="D304" s="24">
        <f>French!D167</f>
        <v>0</v>
      </c>
      <c r="E304" s="24">
        <f>French!H167</f>
        <v>0</v>
      </c>
      <c r="F304" s="24">
        <f>Dutch!D208</f>
        <v>0</v>
      </c>
      <c r="G304" s="24">
        <f>Dutch!H208</f>
        <v>0</v>
      </c>
      <c r="H304" s="24">
        <f>USA!D128</f>
        <v>5912.3827864387813</v>
      </c>
      <c r="I304" s="24">
        <f>USA!H128</f>
        <v>4886.3874999999998</v>
      </c>
      <c r="J304" s="24">
        <f>'Danish +'!$G164</f>
        <v>4148.7542532789384</v>
      </c>
      <c r="K304" s="24">
        <f>'Danish +'!$N164</f>
        <v>3746.5003044886726</v>
      </c>
      <c r="L304" s="24">
        <f>Spanish!G305</f>
        <v>67</v>
      </c>
      <c r="M304" s="24">
        <f>Spanish!L305</f>
        <v>65</v>
      </c>
      <c r="N304" s="24">
        <f>'Port(consolidated)'!L303</f>
        <v>27311.401505702044</v>
      </c>
      <c r="O304" s="24">
        <f>'Port(consolidated)'!X303</f>
        <v>25402.633163853981</v>
      </c>
      <c r="P304" s="24">
        <f t="shared" si="7"/>
        <v>86308.676775123662</v>
      </c>
      <c r="Q304" s="24">
        <f t="shared" si="8"/>
        <v>77527.703568342666</v>
      </c>
      <c r="R304" s="24"/>
      <c r="S304" s="24"/>
      <c r="T304" s="24"/>
    </row>
    <row r="305" spans="1:20">
      <c r="A305" s="7">
        <v>1801</v>
      </c>
      <c r="B305" s="24">
        <f>British!AA245</f>
        <v>41535.319685444461</v>
      </c>
      <c r="C305" s="24">
        <f>British!BE245</f>
        <v>36977.526000000005</v>
      </c>
      <c r="D305" s="24">
        <f>French!D168</f>
        <v>0</v>
      </c>
      <c r="E305" s="24">
        <f>French!H168</f>
        <v>0</v>
      </c>
      <c r="F305" s="24">
        <f>Dutch!D209</f>
        <v>0</v>
      </c>
      <c r="G305" s="24">
        <f>Dutch!H209</f>
        <v>0</v>
      </c>
      <c r="H305" s="24">
        <f>USA!D129</f>
        <v>2711.7053255931346</v>
      </c>
      <c r="I305" s="24">
        <f>USA!H129</f>
        <v>2329.2917499999999</v>
      </c>
      <c r="J305" s="24">
        <f>'Danish +'!$G165</f>
        <v>2210.2589352733567</v>
      </c>
      <c r="K305" s="24">
        <f>'Danish +'!$N165</f>
        <v>1949.8581664050682</v>
      </c>
      <c r="L305" s="24">
        <f>Spanish!G306</f>
        <v>763.3</v>
      </c>
      <c r="M305" s="24">
        <f>Spanish!L306</f>
        <v>670</v>
      </c>
      <c r="N305" s="24">
        <f>'Port(consolidated)'!L304</f>
        <v>32003.048828220893</v>
      </c>
      <c r="O305" s="24">
        <f>'Port(consolidated)'!X304</f>
        <v>29444.125102756891</v>
      </c>
      <c r="P305" s="24">
        <f t="shared" si="7"/>
        <v>79223.632774531841</v>
      </c>
      <c r="Q305" s="24">
        <f t="shared" si="8"/>
        <v>71370.801019161954</v>
      </c>
      <c r="R305" s="24"/>
      <c r="S305" s="24"/>
      <c r="T305" s="24"/>
    </row>
    <row r="306" spans="1:20">
      <c r="A306" s="7">
        <v>1802</v>
      </c>
      <c r="B306" s="24">
        <f>British!AA246</f>
        <v>48045.139333068852</v>
      </c>
      <c r="C306" s="24">
        <f>British!BE246</f>
        <v>43255.995200000012</v>
      </c>
      <c r="D306" s="24">
        <f>French!D169</f>
        <v>2475.1015620908365</v>
      </c>
      <c r="E306" s="24">
        <f>French!H169</f>
        <v>2132.7480000000005</v>
      </c>
      <c r="F306" s="24">
        <f>Dutch!D210</f>
        <v>303.37690631808277</v>
      </c>
      <c r="G306" s="24">
        <f>Dutch!H210</f>
        <v>278.5</v>
      </c>
      <c r="H306" s="24">
        <f>USA!D130</f>
        <v>5605.7440267180536</v>
      </c>
      <c r="I306" s="24">
        <f>USA!H130</f>
        <v>4912.6343749999996</v>
      </c>
      <c r="J306" s="24">
        <f>'Danish +'!$G166</f>
        <v>5222.408606761278</v>
      </c>
      <c r="K306" s="24">
        <f>'Danish +'!$N166</f>
        <v>4648.0705713660918</v>
      </c>
      <c r="L306" s="24">
        <f>Spanish!G307</f>
        <v>663.49629629629635</v>
      </c>
      <c r="M306" s="24">
        <f>Spanish!L307</f>
        <v>560</v>
      </c>
      <c r="N306" s="24">
        <f>'Port(consolidated)'!L305</f>
        <v>36627.410917420806</v>
      </c>
      <c r="O306" s="24">
        <f>'Port(consolidated)'!X305</f>
        <v>33024.715022556389</v>
      </c>
      <c r="P306" s="24">
        <f t="shared" si="7"/>
        <v>98942.677648674202</v>
      </c>
      <c r="Q306" s="24">
        <f t="shared" si="8"/>
        <v>88812.663168922503</v>
      </c>
      <c r="R306" s="24"/>
      <c r="S306" s="24"/>
      <c r="T306" s="24"/>
    </row>
    <row r="307" spans="1:20">
      <c r="A307" s="7">
        <v>1803</v>
      </c>
      <c r="B307" s="24">
        <f>British!AA247</f>
        <v>43172.961463454034</v>
      </c>
      <c r="C307" s="24">
        <f>British!BE247</f>
        <v>38620.131000000008</v>
      </c>
      <c r="D307" s="24">
        <f>French!D170</f>
        <v>7519.2430526199978</v>
      </c>
      <c r="E307" s="24">
        <f>French!H170</f>
        <v>6771.2814736842111</v>
      </c>
      <c r="F307" s="24">
        <f>Dutch!D211</f>
        <v>993.63521285613206</v>
      </c>
      <c r="G307" s="24">
        <f>Dutch!H211</f>
        <v>925.1</v>
      </c>
      <c r="H307" s="24">
        <f>USA!D131</f>
        <v>6723.2621875155028</v>
      </c>
      <c r="I307" s="24">
        <f>USA!H131</f>
        <v>5513.3085000000001</v>
      </c>
      <c r="J307" s="24">
        <f>'Danish +'!$G167</f>
        <v>3606.5422195343835</v>
      </c>
      <c r="K307" s="24">
        <f>'Danish +'!$N167</f>
        <v>3039.7892547342244</v>
      </c>
      <c r="L307" s="24">
        <f>Spanish!G308</f>
        <v>2707.6582020248156</v>
      </c>
      <c r="M307" s="24">
        <f>Spanish!L308</f>
        <v>2359.2752</v>
      </c>
      <c r="N307" s="24">
        <f>'Port(consolidated)'!L306</f>
        <v>32996.01592154798</v>
      </c>
      <c r="O307" s="24">
        <f>'Port(consolidated)'!X306</f>
        <v>29724.690694736841</v>
      </c>
      <c r="P307" s="24">
        <f t="shared" si="7"/>
        <v>97719.318259552849</v>
      </c>
      <c r="Q307" s="24">
        <f t="shared" si="8"/>
        <v>86953.57612315529</v>
      </c>
      <c r="R307" s="24"/>
      <c r="S307" s="24"/>
      <c r="T307" s="24"/>
    </row>
    <row r="308" spans="1:20">
      <c r="A308" s="7">
        <v>1804</v>
      </c>
      <c r="B308" s="24">
        <f>British!AA248</f>
        <v>34799.420339329597</v>
      </c>
      <c r="C308" s="24">
        <f>British!BE248</f>
        <v>31108.846000000012</v>
      </c>
      <c r="D308" s="24">
        <f>French!D171</f>
        <v>873.26763216766744</v>
      </c>
      <c r="E308" s="24">
        <f>French!H171</f>
        <v>771.57894736842104</v>
      </c>
      <c r="F308" s="24">
        <f>Dutch!D212</f>
        <v>0</v>
      </c>
      <c r="G308" s="24">
        <f>Dutch!H212</f>
        <v>0</v>
      </c>
      <c r="H308" s="24">
        <f>USA!D132</f>
        <v>11268.37962994032</v>
      </c>
      <c r="I308" s="24">
        <f>USA!H132</f>
        <v>8724.6657499999965</v>
      </c>
      <c r="J308" s="24">
        <f>'Danish +'!$G168</f>
        <v>1576.4699604186769</v>
      </c>
      <c r="K308" s="24">
        <f>'Danish +'!$N168</f>
        <v>1419.0644712051155</v>
      </c>
      <c r="L308" s="24">
        <f>Spanish!G309</f>
        <v>193</v>
      </c>
      <c r="M308" s="24">
        <f>Spanish!L309</f>
        <v>104</v>
      </c>
      <c r="N308" s="24">
        <f>'Port(consolidated)'!L307</f>
        <v>39967.88646981959</v>
      </c>
      <c r="O308" s="24">
        <f>'Port(consolidated)'!X307</f>
        <v>35765.145756892234</v>
      </c>
      <c r="P308" s="24">
        <f t="shared" si="7"/>
        <v>88678.424031675851</v>
      </c>
      <c r="Q308" s="24">
        <f t="shared" si="8"/>
        <v>77893.300925465781</v>
      </c>
      <c r="R308" s="24"/>
      <c r="S308" s="24"/>
      <c r="T308" s="24"/>
    </row>
    <row r="309" spans="1:20">
      <c r="A309" s="7">
        <v>1805</v>
      </c>
      <c r="B309" s="24">
        <f>British!AA249</f>
        <v>32738.432972833361</v>
      </c>
      <c r="C309" s="24">
        <f>British!BE249</f>
        <v>29148.118600000002</v>
      </c>
      <c r="D309" s="24">
        <f>French!D172</f>
        <v>0</v>
      </c>
      <c r="E309" s="24">
        <f>French!H172</f>
        <v>0</v>
      </c>
      <c r="F309" s="24">
        <f>Dutch!D213</f>
        <v>0</v>
      </c>
      <c r="G309" s="24">
        <f>Dutch!H213</f>
        <v>0</v>
      </c>
      <c r="H309" s="24">
        <f>USA!D133</f>
        <v>15325.997159265304</v>
      </c>
      <c r="I309" s="24">
        <f>USA!H133</f>
        <v>12689.376249999999</v>
      </c>
      <c r="J309" s="24">
        <f>'Danish +'!$G169</f>
        <v>2128.8070961658332</v>
      </c>
      <c r="K309" s="24">
        <f>'Danish +'!$N169</f>
        <v>1870.4968167844524</v>
      </c>
      <c r="L309" s="24">
        <f>Spanish!G310</f>
        <v>816.2</v>
      </c>
      <c r="M309" s="24">
        <f>Spanish!L310</f>
        <v>714</v>
      </c>
      <c r="N309" s="24">
        <f>'Port(consolidated)'!L308</f>
        <v>38336.892806545868</v>
      </c>
      <c r="O309" s="24">
        <f>'Port(consolidated)'!X308</f>
        <v>34650.21485714287</v>
      </c>
      <c r="P309" s="24">
        <f t="shared" si="7"/>
        <v>89346.330034810351</v>
      </c>
      <c r="Q309" s="24">
        <f t="shared" si="8"/>
        <v>79072.206523927322</v>
      </c>
      <c r="R309" s="24"/>
      <c r="S309" s="24"/>
      <c r="T309" s="24"/>
    </row>
    <row r="310" spans="1:20">
      <c r="A310" s="7">
        <v>1806</v>
      </c>
      <c r="B310" s="24">
        <f>British!AA250</f>
        <v>38234.355406594354</v>
      </c>
      <c r="C310" s="24">
        <f>British!BE250</f>
        <v>34296.54819999999</v>
      </c>
      <c r="D310" s="24">
        <f>French!D173</f>
        <v>0</v>
      </c>
      <c r="E310" s="24">
        <f>French!H173</f>
        <v>0</v>
      </c>
      <c r="F310" s="24">
        <f>Dutch!D214</f>
        <v>0</v>
      </c>
      <c r="G310" s="24">
        <f>Dutch!H214</f>
        <v>0</v>
      </c>
      <c r="H310" s="24">
        <f>USA!D134</f>
        <v>20874.059417702712</v>
      </c>
      <c r="I310" s="24">
        <f>USA!H134</f>
        <v>17279.720499999999</v>
      </c>
      <c r="J310" s="24">
        <f>'Danish +'!$G170</f>
        <v>1477.1921487332163</v>
      </c>
      <c r="K310" s="24">
        <f>'Danish +'!$N170</f>
        <v>1338.7888999729425</v>
      </c>
      <c r="L310" s="24">
        <f>Spanish!G311</f>
        <v>0</v>
      </c>
      <c r="M310" s="24">
        <f>Spanish!L311</f>
        <v>0</v>
      </c>
      <c r="N310" s="24">
        <f>'Port(consolidated)'!L309</f>
        <v>41579.684150505003</v>
      </c>
      <c r="O310" s="24">
        <f>'Port(consolidated)'!X309</f>
        <v>36428.47575889725</v>
      </c>
      <c r="P310" s="24">
        <f t="shared" si="7"/>
        <v>102165.29112353528</v>
      </c>
      <c r="Q310" s="24">
        <f t="shared" si="8"/>
        <v>89343.533358870176</v>
      </c>
      <c r="R310" s="24"/>
      <c r="S310" s="24"/>
      <c r="T310" s="24"/>
    </row>
    <row r="311" spans="1:20">
      <c r="A311" s="7">
        <v>1807</v>
      </c>
      <c r="B311" s="24">
        <f>British!AA251</f>
        <v>36126.511614139039</v>
      </c>
      <c r="C311" s="24">
        <f>British!BE251</f>
        <v>31898.014599999999</v>
      </c>
      <c r="D311" s="24">
        <f>French!D174</f>
        <v>0</v>
      </c>
      <c r="E311" s="24">
        <f>French!H174</f>
        <v>0</v>
      </c>
      <c r="F311" s="24">
        <f>Dutch!D215</f>
        <v>0</v>
      </c>
      <c r="G311" s="24">
        <f>Dutch!H215</f>
        <v>0</v>
      </c>
      <c r="H311" s="24">
        <f>USA!D135</f>
        <v>36215.776926208295</v>
      </c>
      <c r="I311" s="24">
        <f>USA!H135</f>
        <v>29674.969124999974</v>
      </c>
      <c r="J311" s="24">
        <f>'Danish +'!$G171</f>
        <v>93.899907419991763</v>
      </c>
      <c r="K311" s="24">
        <f>'Danish +'!$N171</f>
        <v>86.012315196712464</v>
      </c>
      <c r="L311" s="24">
        <f>Spanish!G312</f>
        <v>0</v>
      </c>
      <c r="M311" s="24">
        <f>Spanish!L312</f>
        <v>0</v>
      </c>
      <c r="N311" s="24">
        <f>'Port(consolidated)'!L310</f>
        <v>40137.631235716821</v>
      </c>
      <c r="O311" s="24">
        <f>'Port(consolidated)'!X310</f>
        <v>35376.388515046783</v>
      </c>
      <c r="P311" s="24">
        <f t="shared" si="7"/>
        <v>112573.81968348415</v>
      </c>
      <c r="Q311" s="24">
        <f t="shared" si="8"/>
        <v>97035.384555243465</v>
      </c>
      <c r="R311" s="24"/>
      <c r="S311" s="24"/>
      <c r="T311" s="24"/>
    </row>
    <row r="312" spans="1:20">
      <c r="A312" s="7">
        <v>1808</v>
      </c>
      <c r="B312" s="24">
        <f>British!AA252</f>
        <v>8959.7084369947079</v>
      </c>
      <c r="C312" s="24">
        <f>British!BE252</f>
        <v>8074.8853999999992</v>
      </c>
      <c r="D312" s="24">
        <f>French!D175</f>
        <v>76.540375047837728</v>
      </c>
      <c r="E312" s="24">
        <f>French!H175</f>
        <v>66.666666666666671</v>
      </c>
      <c r="F312" s="24">
        <f>Dutch!D216</f>
        <v>303.37690631808277</v>
      </c>
      <c r="G312" s="24">
        <f>Dutch!H216</f>
        <v>278.5</v>
      </c>
      <c r="H312" s="24">
        <f>USA!D136</f>
        <v>3151.3805282235262</v>
      </c>
      <c r="I312" s="24">
        <f>USA!H136</f>
        <v>2586.1656250000001</v>
      </c>
      <c r="J312" s="24">
        <v>0</v>
      </c>
      <c r="K312" s="24">
        <v>0</v>
      </c>
      <c r="L312" s="24">
        <f>Spanish!G313</f>
        <v>0</v>
      </c>
      <c r="M312" s="24">
        <f>Spanish!L313</f>
        <v>0</v>
      </c>
      <c r="N312" s="24">
        <f>'Port(consolidated)'!L311</f>
        <v>30334.855800603691</v>
      </c>
      <c r="O312" s="24">
        <f>'Port(consolidated)'!X311</f>
        <v>26547.786836555988</v>
      </c>
      <c r="P312" s="24">
        <f t="shared" si="7"/>
        <v>42825.862047187846</v>
      </c>
      <c r="Q312" s="24">
        <f t="shared" si="8"/>
        <v>37554.004528222657</v>
      </c>
      <c r="R312" s="24"/>
      <c r="S312" s="24"/>
      <c r="T312" s="24"/>
    </row>
    <row r="313" spans="1:20">
      <c r="A313" s="7">
        <v>1809</v>
      </c>
      <c r="B313" s="24">
        <f>British!AA253</f>
        <v>18</v>
      </c>
      <c r="C313" s="24">
        <f>British!BE253</f>
        <v>18</v>
      </c>
      <c r="D313" s="24">
        <f>French!D176</f>
        <v>0</v>
      </c>
      <c r="E313" s="24">
        <f>French!H176</f>
        <v>0</v>
      </c>
      <c r="F313" s="24">
        <f>Dutch!D217</f>
        <v>3.4443168771526982</v>
      </c>
      <c r="G313" s="24">
        <f>Dutch!H217</f>
        <v>3</v>
      </c>
      <c r="H313" s="24">
        <f>USA!D137</f>
        <v>500</v>
      </c>
      <c r="I313" s="24">
        <f>USA!H137</f>
        <v>410</v>
      </c>
      <c r="J313" s="24">
        <v>0</v>
      </c>
      <c r="K313" s="24">
        <v>0</v>
      </c>
      <c r="L313" s="24">
        <f>Spanish!G314</f>
        <v>992.51986139908638</v>
      </c>
      <c r="M313" s="24">
        <f>Spanish!L314</f>
        <v>871</v>
      </c>
      <c r="N313" s="24">
        <f>'Port(consolidated)'!L312</f>
        <v>38422.562218150961</v>
      </c>
      <c r="O313" s="24">
        <f>'Port(consolidated)'!X312</f>
        <v>34026.600655770635</v>
      </c>
      <c r="P313" s="24">
        <f t="shared" si="7"/>
        <v>39936.526396427202</v>
      </c>
      <c r="Q313" s="24">
        <f t="shared" si="8"/>
        <v>35328.600655770635</v>
      </c>
      <c r="R313" s="24"/>
      <c r="S313" s="24"/>
      <c r="T313" s="24"/>
    </row>
    <row r="314" spans="1:20">
      <c r="A314" s="7">
        <v>1810</v>
      </c>
      <c r="B314" s="24">
        <f>British!AA254</f>
        <v>310.23359288097885</v>
      </c>
      <c r="C314" s="24">
        <f>British!BE254</f>
        <v>278.89999999999998</v>
      </c>
      <c r="D314" s="24">
        <f>French!D177</f>
        <v>0</v>
      </c>
      <c r="E314" s="24">
        <f>French!H177</f>
        <v>0</v>
      </c>
      <c r="F314" s="24">
        <f>Dutch!D218</f>
        <v>0</v>
      </c>
      <c r="G314" s="24">
        <f>Dutch!H218</f>
        <v>0</v>
      </c>
      <c r="H314" s="24">
        <f>USA!D138</f>
        <v>1550.5228382292496</v>
      </c>
      <c r="I314" s="24">
        <f>USA!H138</f>
        <v>1381.25</v>
      </c>
      <c r="J314" s="24">
        <v>0</v>
      </c>
      <c r="K314" s="24">
        <v>0</v>
      </c>
      <c r="L314" s="24">
        <f>Spanish!G315</f>
        <v>7283.1667532008551</v>
      </c>
      <c r="M314" s="24">
        <f>Spanish!L315</f>
        <v>6490.4</v>
      </c>
      <c r="N314" s="24">
        <f>'Port(consolidated)'!L313</f>
        <v>62983.16026242965</v>
      </c>
      <c r="O314" s="24">
        <f>'Port(consolidated)'!X313</f>
        <v>55955.147009540604</v>
      </c>
      <c r="P314" s="24">
        <f t="shared" si="7"/>
        <v>72127.083446740726</v>
      </c>
      <c r="Q314" s="24">
        <f t="shared" si="8"/>
        <v>64105.6970095406</v>
      </c>
      <c r="R314" s="24"/>
      <c r="S314" s="24"/>
      <c r="T314" s="24"/>
    </row>
    <row r="315" spans="1:20">
      <c r="A315" s="7">
        <v>1811</v>
      </c>
      <c r="B315" s="24">
        <v>0</v>
      </c>
      <c r="C315" s="24">
        <v>0</v>
      </c>
      <c r="D315" s="24">
        <f>French!D178</f>
        <v>0</v>
      </c>
      <c r="E315" s="24">
        <f>French!H178</f>
        <v>0</v>
      </c>
      <c r="F315" s="24">
        <f>Dutch!D219</f>
        <v>0</v>
      </c>
      <c r="G315" s="24">
        <f>Dutch!H219</f>
        <v>0</v>
      </c>
      <c r="H315" s="24">
        <f>USA!D139</f>
        <v>776.07142857142856</v>
      </c>
      <c r="I315" s="24">
        <f>USA!H139</f>
        <v>500</v>
      </c>
      <c r="J315" s="24">
        <v>0</v>
      </c>
      <c r="K315" s="24">
        <v>0</v>
      </c>
      <c r="L315" s="24">
        <f>Spanish!G316</f>
        <v>8520.0381046270031</v>
      </c>
      <c r="M315" s="24">
        <f>Spanish!L316</f>
        <v>7637.0095999999994</v>
      </c>
      <c r="N315" s="24">
        <f>'Port(consolidated)'!L314</f>
        <v>48656.947937956829</v>
      </c>
      <c r="O315" s="24">
        <f>'Port(consolidated)'!X314</f>
        <v>44064.512421052634</v>
      </c>
      <c r="P315" s="24">
        <f t="shared" si="7"/>
        <v>57953.057471155262</v>
      </c>
      <c r="Q315" s="24">
        <f t="shared" si="8"/>
        <v>52201.522021052631</v>
      </c>
      <c r="R315" s="24"/>
      <c r="S315" s="24"/>
      <c r="T315" s="24"/>
    </row>
    <row r="316" spans="1:20">
      <c r="A316" s="7">
        <v>1812</v>
      </c>
      <c r="B316" s="24">
        <v>0</v>
      </c>
      <c r="C316" s="24">
        <v>0</v>
      </c>
      <c r="D316" s="24">
        <f>French!D179</f>
        <v>0</v>
      </c>
      <c r="E316" s="24">
        <f>French!H179</f>
        <v>0</v>
      </c>
      <c r="F316" s="24">
        <f>Dutch!D220</f>
        <v>0</v>
      </c>
      <c r="G316" s="24">
        <f>Dutch!H220</f>
        <v>0</v>
      </c>
      <c r="H316" s="24">
        <f>USA!D140</f>
        <v>500</v>
      </c>
      <c r="I316" s="24">
        <f>USA!H140</f>
        <v>410</v>
      </c>
      <c r="J316" s="24">
        <v>0</v>
      </c>
      <c r="K316" s="24">
        <v>0</v>
      </c>
      <c r="L316" s="24">
        <f>Spanish!G317</f>
        <v>4656.8671680456582</v>
      </c>
      <c r="M316" s="24">
        <f>Spanish!L317</f>
        <v>4130.1539999999986</v>
      </c>
      <c r="N316" s="24">
        <f>'Port(consolidated)'!L315</f>
        <v>55316.635669278206</v>
      </c>
      <c r="O316" s="24">
        <f>'Port(consolidated)'!X315</f>
        <v>49515.605673684215</v>
      </c>
      <c r="P316" s="24">
        <f t="shared" si="7"/>
        <v>60473.502837323867</v>
      </c>
      <c r="Q316" s="24">
        <f t="shared" si="8"/>
        <v>54055.75967368421</v>
      </c>
      <c r="R316" s="24"/>
      <c r="S316" s="24"/>
      <c r="T316" s="24"/>
    </row>
    <row r="317" spans="1:20">
      <c r="A317" s="7">
        <v>1813</v>
      </c>
      <c r="B317" s="24">
        <v>0</v>
      </c>
      <c r="C317" s="24">
        <v>0</v>
      </c>
      <c r="D317" s="24">
        <f>French!D180</f>
        <v>0</v>
      </c>
      <c r="E317" s="24">
        <f>French!H180</f>
        <v>0</v>
      </c>
      <c r="F317" s="24">
        <f>Dutch!D221</f>
        <v>0</v>
      </c>
      <c r="G317" s="24">
        <f>Dutch!H221</f>
        <v>0</v>
      </c>
      <c r="H317" s="24">
        <f>USA!D141</f>
        <v>500</v>
      </c>
      <c r="I317" s="24">
        <f>USA!H141</f>
        <v>410</v>
      </c>
      <c r="J317" s="24">
        <v>0</v>
      </c>
      <c r="K317" s="24">
        <v>0</v>
      </c>
      <c r="L317" s="24">
        <f>Spanish!G318</f>
        <v>3120.0367255939482</v>
      </c>
      <c r="M317" s="24">
        <f>Spanish!L318</f>
        <v>2865.7</v>
      </c>
      <c r="N317" s="24">
        <f>'Port(consolidated)'!L316</f>
        <v>47078.088775357908</v>
      </c>
      <c r="O317" s="24">
        <f>'Port(consolidated)'!X316</f>
        <v>42586.611315789465</v>
      </c>
      <c r="P317" s="24">
        <f t="shared" si="7"/>
        <v>50698.125500951857</v>
      </c>
      <c r="Q317" s="24">
        <f t="shared" si="8"/>
        <v>45862.311315789462</v>
      </c>
      <c r="R317" s="24"/>
      <c r="S317" s="24"/>
      <c r="T317" s="24"/>
    </row>
    <row r="318" spans="1:20">
      <c r="A318" s="7">
        <v>1814</v>
      </c>
      <c r="B318" s="24">
        <f>British!AA258</f>
        <v>0</v>
      </c>
      <c r="C318" s="24">
        <f>British!BE258</f>
        <v>0</v>
      </c>
      <c r="D318" s="24">
        <f>French!D181</f>
        <v>636.44444444444434</v>
      </c>
      <c r="E318" s="24">
        <f>French!H181</f>
        <v>524.15111111111105</v>
      </c>
      <c r="F318" s="24">
        <f>Dutch!D222</f>
        <v>0</v>
      </c>
      <c r="G318" s="24">
        <f>Dutch!H222</f>
        <v>0</v>
      </c>
      <c r="H318" s="24">
        <f>USA!D142</f>
        <v>500</v>
      </c>
      <c r="I318" s="24">
        <f>USA!H142</f>
        <v>410</v>
      </c>
      <c r="J318" s="24">
        <v>0</v>
      </c>
      <c r="K318" s="24">
        <v>0</v>
      </c>
      <c r="L318" s="24">
        <f>Spanish!G319</f>
        <v>4664.6978858491657</v>
      </c>
      <c r="M318" s="24">
        <f>Spanish!L319</f>
        <v>4139.8</v>
      </c>
      <c r="N318" s="24">
        <f>'Port(consolidated)'!L317</f>
        <v>48134.263819106985</v>
      </c>
      <c r="O318" s="24">
        <f>'Port(consolidated)'!X317</f>
        <v>44061.616773684218</v>
      </c>
      <c r="P318" s="24">
        <f t="shared" si="7"/>
        <v>53935.406149400595</v>
      </c>
      <c r="Q318" s="24">
        <f t="shared" si="8"/>
        <v>49135.567884795331</v>
      </c>
      <c r="R318" s="24"/>
      <c r="S318" s="24"/>
      <c r="T318" s="24"/>
    </row>
    <row r="319" spans="1:20">
      <c r="A319" s="7">
        <v>1815</v>
      </c>
      <c r="B319" s="24">
        <v>0</v>
      </c>
      <c r="C319" s="24">
        <v>0</v>
      </c>
      <c r="D319" s="24">
        <f>French!D182</f>
        <v>3807.2883824563128</v>
      </c>
      <c r="E319" s="24">
        <f>French!H182</f>
        <v>3371.1643333333332</v>
      </c>
      <c r="F319" s="24">
        <f>Dutch!D223</f>
        <v>0</v>
      </c>
      <c r="G319" s="24">
        <f>Dutch!H223</f>
        <v>0</v>
      </c>
      <c r="H319" s="24">
        <f>USA!D143</f>
        <v>500</v>
      </c>
      <c r="I319" s="24">
        <f>USA!H143</f>
        <v>410</v>
      </c>
      <c r="J319" s="24">
        <v>0</v>
      </c>
      <c r="K319" s="24">
        <v>0</v>
      </c>
      <c r="L319" s="24">
        <f>Spanish!G320</f>
        <v>8536.1989027768068</v>
      </c>
      <c r="M319" s="24">
        <f>Spanish!L320</f>
        <v>7837.7552999999989</v>
      </c>
      <c r="N319" s="24">
        <f>'Port(consolidated)'!L318</f>
        <v>46824.266572134773</v>
      </c>
      <c r="O319" s="24">
        <f>'Port(consolidated)'!X318</f>
        <v>41772.71275789474</v>
      </c>
      <c r="P319" s="24">
        <f t="shared" si="7"/>
        <v>59667.75385736789</v>
      </c>
      <c r="Q319" s="24">
        <f t="shared" si="8"/>
        <v>53391.632391228071</v>
      </c>
      <c r="R319" s="24"/>
      <c r="S319" s="24"/>
      <c r="T319" s="24"/>
    </row>
    <row r="320" spans="1:20">
      <c r="A320" s="7">
        <v>1816</v>
      </c>
      <c r="B320" s="24">
        <v>0</v>
      </c>
      <c r="C320" s="24">
        <v>0</v>
      </c>
      <c r="D320" s="24">
        <f>French!D183</f>
        <v>2446.593242586107</v>
      </c>
      <c r="E320" s="24">
        <f>French!H183</f>
        <v>2127.6208888888891</v>
      </c>
      <c r="F320" s="24">
        <f>Dutch!D224</f>
        <v>0</v>
      </c>
      <c r="G320" s="24">
        <f>Dutch!H224</f>
        <v>0</v>
      </c>
      <c r="H320" s="24">
        <f>USA!D144</f>
        <v>500</v>
      </c>
      <c r="I320" s="24">
        <f>USA!H144</f>
        <v>410</v>
      </c>
      <c r="J320" s="24">
        <v>0</v>
      </c>
      <c r="K320" s="24">
        <v>0</v>
      </c>
      <c r="L320" s="24">
        <f>Spanish!G321</f>
        <v>22076.575722303449</v>
      </c>
      <c r="M320" s="24">
        <f>Spanish!L321</f>
        <v>20236.881699999998</v>
      </c>
      <c r="N320" s="24">
        <f>'Port(consolidated)'!L319</f>
        <v>51818.763839104933</v>
      </c>
      <c r="O320" s="24">
        <f>'Port(consolidated)'!X319</f>
        <v>46877.672894736854</v>
      </c>
      <c r="P320" s="24">
        <f t="shared" si="7"/>
        <v>76841.932803994481</v>
      </c>
      <c r="Q320" s="24">
        <f t="shared" si="8"/>
        <v>69652.175483625746</v>
      </c>
      <c r="R320" s="24"/>
      <c r="S320" s="24"/>
      <c r="T320" s="24"/>
    </row>
    <row r="321" spans="1:20">
      <c r="A321" s="7">
        <v>1817</v>
      </c>
      <c r="B321" s="24">
        <v>0</v>
      </c>
      <c r="C321" s="24">
        <v>0</v>
      </c>
      <c r="D321" s="24">
        <f>French!D184</f>
        <v>4822.0453289946399</v>
      </c>
      <c r="E321" s="24">
        <f>French!H184</f>
        <v>4236.4588888888893</v>
      </c>
      <c r="F321" s="24">
        <f>Dutch!D225</f>
        <v>0</v>
      </c>
      <c r="G321" s="24">
        <f>Dutch!H225</f>
        <v>0</v>
      </c>
      <c r="H321" s="24">
        <f>USA!D145</f>
        <v>500</v>
      </c>
      <c r="I321" s="24">
        <f>USA!H145</f>
        <v>410</v>
      </c>
      <c r="J321" s="24">
        <v>0</v>
      </c>
      <c r="K321" s="24">
        <v>0</v>
      </c>
      <c r="L321" s="24">
        <f>Spanish!G322</f>
        <v>29021.979711544525</v>
      </c>
      <c r="M321" s="24">
        <f>Spanish!L322</f>
        <v>26452.400000000001</v>
      </c>
      <c r="N321" s="24">
        <f>'Port(consolidated)'!L320</f>
        <v>54406.24652125415</v>
      </c>
      <c r="O321" s="24">
        <f>'Port(consolidated)'!X320</f>
        <v>48961.702894736838</v>
      </c>
      <c r="P321" s="24">
        <f t="shared" si="7"/>
        <v>88750.271561793314</v>
      </c>
      <c r="Q321" s="24">
        <f t="shared" si="8"/>
        <v>80060.56178362573</v>
      </c>
      <c r="R321" s="24"/>
      <c r="S321" s="24"/>
      <c r="T321" s="24"/>
    </row>
    <row r="322" spans="1:20">
      <c r="A322" s="7">
        <v>1818</v>
      </c>
      <c r="B322" s="24">
        <v>0</v>
      </c>
      <c r="C322" s="24">
        <v>0</v>
      </c>
      <c r="D322" s="24">
        <f>French!D185</f>
        <v>4781.9815451066297</v>
      </c>
      <c r="E322" s="24">
        <f>French!H185</f>
        <v>4067.5930000000008</v>
      </c>
      <c r="F322" s="24">
        <f>Dutch!D226</f>
        <v>0</v>
      </c>
      <c r="G322" s="24">
        <f>Dutch!H226</f>
        <v>0</v>
      </c>
      <c r="H322" s="24">
        <f>USA!D146</f>
        <v>500</v>
      </c>
      <c r="I322" s="24">
        <f>USA!H146</f>
        <v>410</v>
      </c>
      <c r="J322" s="24">
        <v>0</v>
      </c>
      <c r="K322" s="24">
        <v>0</v>
      </c>
      <c r="L322" s="24">
        <f>Spanish!G323</f>
        <v>21390.565988714017</v>
      </c>
      <c r="M322" s="24">
        <f>Spanish!L323</f>
        <v>19533</v>
      </c>
      <c r="N322" s="24">
        <f>'Port(consolidated)'!L321</f>
        <v>60759.927434833182</v>
      </c>
      <c r="O322" s="24">
        <f>'Port(consolidated)'!X321</f>
        <v>54497.094500000007</v>
      </c>
      <c r="P322" s="24">
        <f t="shared" si="7"/>
        <v>87432.474968653827</v>
      </c>
      <c r="Q322" s="24">
        <f t="shared" si="8"/>
        <v>78507.6875</v>
      </c>
      <c r="R322" s="24"/>
      <c r="S322" s="24"/>
      <c r="T322" s="24"/>
    </row>
    <row r="323" spans="1:20">
      <c r="A323" s="7">
        <v>1819</v>
      </c>
      <c r="B323" s="24">
        <v>0</v>
      </c>
      <c r="C323" s="24">
        <v>0</v>
      </c>
      <c r="D323" s="24">
        <f>French!D186</f>
        <v>6668.3480617402201</v>
      </c>
      <c r="E323" s="24">
        <f>French!H186</f>
        <v>5744.8266666666686</v>
      </c>
      <c r="F323" s="24">
        <f>Dutch!D227</f>
        <v>32</v>
      </c>
      <c r="G323" s="24">
        <f>Dutch!H227</f>
        <v>32</v>
      </c>
      <c r="H323" s="24">
        <f>USA!D147</f>
        <v>500</v>
      </c>
      <c r="I323" s="24">
        <f>USA!H147</f>
        <v>410</v>
      </c>
      <c r="J323" s="24">
        <v>0</v>
      </c>
      <c r="K323" s="24">
        <v>0</v>
      </c>
      <c r="L323" s="24">
        <f>Spanish!G324</f>
        <v>16592.2273788251</v>
      </c>
      <c r="M323" s="24">
        <f>Spanish!L324</f>
        <v>15083.6297</v>
      </c>
      <c r="N323" s="24">
        <f>'Port(consolidated)'!L322</f>
        <v>52681.562157080705</v>
      </c>
      <c r="O323" s="24">
        <f>'Port(consolidated)'!X322</f>
        <v>46775.746421052645</v>
      </c>
      <c r="P323" s="24">
        <f t="shared" si="7"/>
        <v>76474.137597646026</v>
      </c>
      <c r="Q323" s="24">
        <f t="shared" si="8"/>
        <v>68046.202787719318</v>
      </c>
      <c r="R323" s="24"/>
      <c r="S323" s="24"/>
      <c r="T323" s="24"/>
    </row>
    <row r="324" spans="1:20">
      <c r="A324" s="7">
        <v>1820</v>
      </c>
      <c r="B324" s="24">
        <v>0</v>
      </c>
      <c r="C324" s="24">
        <v>0</v>
      </c>
      <c r="D324" s="24">
        <f>French!D187</f>
        <v>15570.264874948216</v>
      </c>
      <c r="E324" s="24">
        <f>French!H187</f>
        <v>13309.188666666665</v>
      </c>
      <c r="F324" s="24">
        <f>Dutch!D228</f>
        <v>701.52505446623093</v>
      </c>
      <c r="G324" s="24">
        <f>Dutch!H228</f>
        <v>644</v>
      </c>
      <c r="H324" s="24">
        <f>USA!D148</f>
        <v>500</v>
      </c>
      <c r="I324" s="24">
        <f>USA!H148</f>
        <v>410</v>
      </c>
      <c r="J324" s="24">
        <v>0</v>
      </c>
      <c r="K324" s="24">
        <v>0</v>
      </c>
      <c r="L324" s="24">
        <f>Spanish!G325</f>
        <v>5656.3167310863428</v>
      </c>
      <c r="M324" s="24">
        <f>Spanish!L325</f>
        <v>4923.6480000000001</v>
      </c>
      <c r="N324" s="24">
        <f>'Port(consolidated)'!L323</f>
        <v>51177.921783872371</v>
      </c>
      <c r="O324" s="24">
        <f>'Port(consolidated)'!X323</f>
        <v>44500.073952631588</v>
      </c>
      <c r="P324" s="24">
        <f t="shared" si="7"/>
        <v>73606.028444373165</v>
      </c>
      <c r="Q324" s="24">
        <f t="shared" si="8"/>
        <v>63786.910619298258</v>
      </c>
      <c r="R324" s="24"/>
      <c r="S324" s="24"/>
      <c r="T324" s="24"/>
    </row>
    <row r="325" spans="1:20">
      <c r="A325" s="7">
        <v>1821</v>
      </c>
      <c r="B325" s="24">
        <v>0</v>
      </c>
      <c r="C325" s="24">
        <v>0</v>
      </c>
      <c r="D325" s="24">
        <f>French!D188</f>
        <v>16240.232838162856</v>
      </c>
      <c r="E325" s="24">
        <f>French!H188</f>
        <v>13993.393666666667</v>
      </c>
      <c r="F325" s="24">
        <f>Dutch!D229</f>
        <v>0</v>
      </c>
      <c r="G325" s="24">
        <f>Dutch!H229</f>
        <v>0</v>
      </c>
      <c r="H325" s="24">
        <f>USA!D149</f>
        <v>161.42857142857142</v>
      </c>
      <c r="I325" s="24">
        <f>USA!H149</f>
        <v>141.25</v>
      </c>
      <c r="J325" s="24">
        <v>0</v>
      </c>
      <c r="K325" s="24">
        <v>0</v>
      </c>
      <c r="L325" s="24">
        <f>Spanish!G326</f>
        <v>4341.827709801014</v>
      </c>
      <c r="M325" s="24">
        <f>Spanish!L326</f>
        <v>3847.7126666666663</v>
      </c>
      <c r="N325" s="24">
        <f>'Port(consolidated)'!L324</f>
        <v>54063.927734133962</v>
      </c>
      <c r="O325" s="24">
        <f>'Port(consolidated)'!X324</f>
        <v>47039.135526315789</v>
      </c>
      <c r="P325" s="24">
        <f t="shared" ref="P325:P371" si="9">(B325+D325+F325+H325+J325+L325+N325)*1</f>
        <v>74807.416853526403</v>
      </c>
      <c r="Q325" s="24">
        <f t="shared" ref="Q325:Q371" si="10">(C325+E325+G325+I325+K325+M325+O325)*1</f>
        <v>65021.491859649119</v>
      </c>
      <c r="R325" s="24"/>
      <c r="S325" s="24"/>
      <c r="T325" s="24"/>
    </row>
    <row r="326" spans="1:20">
      <c r="A326" s="7">
        <v>1822</v>
      </c>
      <c r="B326" s="24">
        <v>0</v>
      </c>
      <c r="C326" s="24">
        <v>0</v>
      </c>
      <c r="D326" s="24">
        <f>French!D189</f>
        <v>21618.084686873419</v>
      </c>
      <c r="E326" s="24">
        <f>French!H189</f>
        <v>18554.715777777779</v>
      </c>
      <c r="F326" s="24">
        <f>Dutch!D230</f>
        <v>180</v>
      </c>
      <c r="G326" s="24">
        <f>Dutch!H230</f>
        <v>179</v>
      </c>
      <c r="H326" s="24">
        <f>USA!D150</f>
        <v>0</v>
      </c>
      <c r="I326" s="24">
        <f>USA!H150</f>
        <v>0</v>
      </c>
      <c r="J326" s="24">
        <v>0</v>
      </c>
      <c r="K326" s="24">
        <v>0</v>
      </c>
      <c r="L326" s="24">
        <f>Spanish!G327</f>
        <v>2906.7924480163288</v>
      </c>
      <c r="M326" s="24">
        <f>Spanish!L327</f>
        <v>2135.3283333333334</v>
      </c>
      <c r="N326" s="24">
        <f>'Port(consolidated)'!L325</f>
        <v>63105.348580723854</v>
      </c>
      <c r="O326" s="24">
        <f>'Port(consolidated)'!X325</f>
        <v>56319.578378947364</v>
      </c>
      <c r="P326" s="24">
        <f t="shared" si="9"/>
        <v>87810.225715613604</v>
      </c>
      <c r="Q326" s="24">
        <f>(C326+E326+G326+I326+K324+M326+O326)*1</f>
        <v>77188.622490058478</v>
      </c>
      <c r="R326" s="24"/>
      <c r="S326" s="24"/>
      <c r="T326" s="24"/>
    </row>
    <row r="327" spans="1:20">
      <c r="A327" s="7">
        <v>1823</v>
      </c>
      <c r="B327" s="24">
        <v>0</v>
      </c>
      <c r="C327" s="24">
        <v>0</v>
      </c>
      <c r="D327" s="24">
        <f>French!D190</f>
        <v>8617.7897632079093</v>
      </c>
      <c r="E327" s="24">
        <f>French!H190</f>
        <v>7288.954333333334</v>
      </c>
      <c r="F327" s="24">
        <f>Dutch!D231</f>
        <v>0</v>
      </c>
      <c r="G327" s="24">
        <f>Dutch!H231</f>
        <v>0</v>
      </c>
      <c r="H327" s="24">
        <f>USA!D151</f>
        <v>0</v>
      </c>
      <c r="I327" s="24">
        <f>USA!H151</f>
        <v>0</v>
      </c>
      <c r="J327" s="24">
        <v>0</v>
      </c>
      <c r="K327" s="24">
        <v>0</v>
      </c>
      <c r="L327" s="24">
        <f>Spanish!G328</f>
        <v>2231.1815282561556</v>
      </c>
      <c r="M327" s="24">
        <f>Spanish!L328</f>
        <v>2017.6933333333332</v>
      </c>
      <c r="N327" s="24">
        <f>'Port(consolidated)'!L326</f>
        <v>39944.672617658449</v>
      </c>
      <c r="O327" s="24">
        <f>'Port(consolidated)'!X326</f>
        <v>36160.227221052628</v>
      </c>
      <c r="P327" s="24">
        <f t="shared" si="9"/>
        <v>50793.643909122518</v>
      </c>
      <c r="Q327" s="24">
        <f t="shared" si="10"/>
        <v>45466.874887719299</v>
      </c>
      <c r="R327" s="24"/>
      <c r="S327" s="24"/>
      <c r="T327" s="24"/>
    </row>
    <row r="328" spans="1:20">
      <c r="A328" s="7">
        <v>1824</v>
      </c>
      <c r="B328" s="24">
        <v>0</v>
      </c>
      <c r="C328" s="24">
        <v>0</v>
      </c>
      <c r="D328" s="24">
        <f>French!D191</f>
        <v>16626.575129164932</v>
      </c>
      <c r="E328" s="24">
        <f>French!H191</f>
        <v>14538.346</v>
      </c>
      <c r="F328" s="24">
        <f>Dutch!D232</f>
        <v>0</v>
      </c>
      <c r="G328" s="24">
        <f>Dutch!H232</f>
        <v>0</v>
      </c>
      <c r="H328" s="24">
        <f>USA!D152</f>
        <v>185.625</v>
      </c>
      <c r="I328" s="24">
        <f>USA!H152</f>
        <v>157.59562499999998</v>
      </c>
      <c r="J328" s="24">
        <v>0</v>
      </c>
      <c r="K328" s="24">
        <v>0</v>
      </c>
      <c r="L328" s="24">
        <f>Spanish!G329</f>
        <v>5363.680052244571</v>
      </c>
      <c r="M328" s="24">
        <f>Spanish!L329</f>
        <v>4806.6523333333325</v>
      </c>
      <c r="N328" s="24">
        <f>'Port(consolidated)'!L327</f>
        <v>43844.701148387838</v>
      </c>
      <c r="O328" s="24">
        <f>'Port(consolidated)'!X327</f>
        <v>39696.300000000003</v>
      </c>
      <c r="P328" s="24">
        <f t="shared" si="9"/>
        <v>66020.581329797336</v>
      </c>
      <c r="Q328" s="24">
        <f t="shared" si="10"/>
        <v>59198.893958333334</v>
      </c>
      <c r="R328" s="24"/>
      <c r="S328" s="24"/>
      <c r="T328" s="24"/>
    </row>
    <row r="329" spans="1:20">
      <c r="A329" s="7">
        <v>1825</v>
      </c>
      <c r="B329" s="24">
        <v>0</v>
      </c>
      <c r="C329" s="24">
        <v>0</v>
      </c>
      <c r="D329" s="24">
        <f>French!D192</f>
        <v>23025.456903775703</v>
      </c>
      <c r="E329" s="24">
        <f>French!H192</f>
        <v>20470.596888888893</v>
      </c>
      <c r="F329" s="24">
        <f>Dutch!D233</f>
        <v>150</v>
      </c>
      <c r="G329" s="24">
        <f>Dutch!H233</f>
        <v>134.4</v>
      </c>
      <c r="H329" s="24">
        <f>USA!D153</f>
        <v>0</v>
      </c>
      <c r="I329" s="24">
        <f>USA!H153</f>
        <v>0</v>
      </c>
      <c r="J329" s="24">
        <v>0</v>
      </c>
      <c r="K329" s="24">
        <v>0</v>
      </c>
      <c r="L329" s="24">
        <f>Spanish!G330</f>
        <v>15588.525377834694</v>
      </c>
      <c r="M329" s="24">
        <f>Spanish!L330</f>
        <v>13951.275333333331</v>
      </c>
      <c r="N329" s="24">
        <f>'Port(consolidated)'!L328</f>
        <v>49396.928053887852</v>
      </c>
      <c r="O329" s="24">
        <f>'Port(consolidated)'!X328</f>
        <v>43569.863157894732</v>
      </c>
      <c r="P329" s="24">
        <f t="shared" si="9"/>
        <v>88160.910335498251</v>
      </c>
      <c r="Q329" s="24">
        <f t="shared" si="10"/>
        <v>78126.135380116961</v>
      </c>
      <c r="R329" s="24"/>
      <c r="S329" s="24"/>
      <c r="T329" s="24"/>
    </row>
    <row r="330" spans="1:20">
      <c r="A330" s="7">
        <v>1826</v>
      </c>
      <c r="B330" s="24">
        <v>0</v>
      </c>
      <c r="C330" s="24">
        <v>0</v>
      </c>
      <c r="D330" s="24">
        <f>French!D193</f>
        <v>23862.310751623114</v>
      </c>
      <c r="E330" s="24">
        <f>French!H193</f>
        <v>20520.006555555552</v>
      </c>
      <c r="F330" s="24">
        <f>Dutch!D234</f>
        <v>0</v>
      </c>
      <c r="G330" s="24">
        <f>Dutch!H234</f>
        <v>0</v>
      </c>
      <c r="H330" s="24">
        <f>USA!D154</f>
        <v>0</v>
      </c>
      <c r="I330" s="24">
        <f>USA!H154</f>
        <v>0</v>
      </c>
      <c r="J330" s="24">
        <v>0</v>
      </c>
      <c r="K330" s="24">
        <v>0</v>
      </c>
      <c r="L330" s="24">
        <f>Spanish!G331</f>
        <v>7000.4802939865549</v>
      </c>
      <c r="M330" s="24">
        <f>Spanish!L331</f>
        <v>6490.1238888888884</v>
      </c>
      <c r="N330" s="24">
        <f>'Port(consolidated)'!L329</f>
        <v>66333.138110401269</v>
      </c>
      <c r="O330" s="24">
        <f>'Port(consolidated)'!X329</f>
        <v>61466.824105263142</v>
      </c>
      <c r="P330" s="24">
        <f t="shared" si="9"/>
        <v>97195.929156010941</v>
      </c>
      <c r="Q330" s="24">
        <f t="shared" si="10"/>
        <v>88476.954549707589</v>
      </c>
      <c r="R330" s="24"/>
      <c r="S330" s="24"/>
      <c r="T330" s="24"/>
    </row>
    <row r="331" spans="1:20">
      <c r="A331" s="7">
        <v>1827</v>
      </c>
      <c r="B331" s="24">
        <v>0</v>
      </c>
      <c r="C331" s="24">
        <v>0</v>
      </c>
      <c r="D331" s="24">
        <f>French!D194</f>
        <v>12862.637290022114</v>
      </c>
      <c r="E331" s="24">
        <f>French!H194</f>
        <v>10928.725555555555</v>
      </c>
      <c r="F331" s="24">
        <f>Dutch!D235</f>
        <v>0</v>
      </c>
      <c r="G331" s="24">
        <f>Dutch!H235</f>
        <v>0</v>
      </c>
      <c r="H331" s="24">
        <f>USA!D155</f>
        <v>440.125</v>
      </c>
      <c r="I331" s="24">
        <f>USA!H155</f>
        <v>406.23537500000003</v>
      </c>
      <c r="J331" s="24">
        <v>0</v>
      </c>
      <c r="K331" s="24">
        <v>0</v>
      </c>
      <c r="L331" s="24">
        <f>Spanish!G332</f>
        <v>10477.278856472307</v>
      </c>
      <c r="M331" s="24">
        <f>Spanish!L332</f>
        <v>9433.4566666666688</v>
      </c>
      <c r="N331" s="24">
        <f>'Port(consolidated)'!L330</f>
        <v>68927.514606904035</v>
      </c>
      <c r="O331" s="24">
        <f>'Port(consolidated)'!X330</f>
        <v>61816.910742105276</v>
      </c>
      <c r="P331" s="24">
        <f t="shared" si="9"/>
        <v>92707.555753398454</v>
      </c>
      <c r="Q331" s="24">
        <f t="shared" si="10"/>
        <v>82585.328339327505</v>
      </c>
      <c r="R331" s="24"/>
      <c r="S331" s="24"/>
      <c r="T331" s="24"/>
    </row>
    <row r="332" spans="1:20">
      <c r="A332" s="7">
        <v>1828</v>
      </c>
      <c r="B332" s="24">
        <v>0</v>
      </c>
      <c r="C332" s="24">
        <v>0</v>
      </c>
      <c r="D332" s="24">
        <f>French!D195</f>
        <v>9435.8527850096489</v>
      </c>
      <c r="E332" s="24">
        <f>French!H195</f>
        <v>7997.171888888889</v>
      </c>
      <c r="F332" s="24">
        <f>Dutch!D236</f>
        <v>0</v>
      </c>
      <c r="G332" s="24">
        <f>Dutch!H236</f>
        <v>0</v>
      </c>
      <c r="H332" s="24">
        <f>USA!D156</f>
        <v>0</v>
      </c>
      <c r="I332" s="24">
        <f>USA!H156</f>
        <v>0</v>
      </c>
      <c r="J332" s="24">
        <v>0</v>
      </c>
      <c r="K332" s="24">
        <v>0</v>
      </c>
      <c r="L332" s="24">
        <f>Spanish!G333</f>
        <v>14983.374055647739</v>
      </c>
      <c r="M332" s="24">
        <f>Spanish!L333</f>
        <v>13494.390555555558</v>
      </c>
      <c r="N332" s="24">
        <f>'Port(consolidated)'!L331</f>
        <v>68298.906914210413</v>
      </c>
      <c r="O332" s="24">
        <f>'Port(consolidated)'!X331</f>
        <v>62073.455557894733</v>
      </c>
      <c r="P332" s="24">
        <f t="shared" si="9"/>
        <v>92718.133754867798</v>
      </c>
      <c r="Q332" s="24">
        <f t="shared" si="10"/>
        <v>83565.018002339173</v>
      </c>
      <c r="R332" s="24"/>
      <c r="S332" s="24"/>
      <c r="T332" s="24"/>
    </row>
    <row r="333" spans="1:20">
      <c r="A333" s="7">
        <v>1829</v>
      </c>
      <c r="B333" s="24">
        <v>0</v>
      </c>
      <c r="C333" s="24">
        <v>0</v>
      </c>
      <c r="D333" s="24">
        <f>French!D196</f>
        <v>10411.885826537289</v>
      </c>
      <c r="E333" s="24">
        <f>French!H196</f>
        <v>9177.3719999999976</v>
      </c>
      <c r="F333" s="24">
        <f>Dutch!D237</f>
        <v>356.37690631808277</v>
      </c>
      <c r="G333" s="24">
        <f>Dutch!H237</f>
        <v>324.5</v>
      </c>
      <c r="H333" s="24">
        <f>USA!D157</f>
        <v>1410.25</v>
      </c>
      <c r="I333" s="24">
        <f>USA!H157</f>
        <v>1256.3384999999998</v>
      </c>
      <c r="J333" s="24">
        <v>0</v>
      </c>
      <c r="K333" s="24">
        <v>0</v>
      </c>
      <c r="L333" s="24">
        <f>Spanish!G334</f>
        <v>22853.708234087033</v>
      </c>
      <c r="M333" s="24">
        <f>Spanish!L334</f>
        <v>19027.577444444443</v>
      </c>
      <c r="N333" s="24">
        <f>'Port(consolidated)'!L332</f>
        <v>82611.141510158399</v>
      </c>
      <c r="O333" s="24">
        <f>'Port(consolidated)'!X332</f>
        <v>76144.207642105248</v>
      </c>
      <c r="P333" s="24">
        <f t="shared" si="9"/>
        <v>117643.3624771008</v>
      </c>
      <c r="Q333" s="24">
        <f t="shared" si="10"/>
        <v>105929.99558654969</v>
      </c>
      <c r="R333" s="24"/>
      <c r="S333" s="24"/>
      <c r="T333" s="24"/>
    </row>
    <row r="334" spans="1:20">
      <c r="A334" s="7">
        <v>1830</v>
      </c>
      <c r="B334" s="24">
        <v>0</v>
      </c>
      <c r="C334" s="24">
        <v>0</v>
      </c>
      <c r="D334" s="24">
        <f>French!D197</f>
        <v>9889.1556831321086</v>
      </c>
      <c r="E334" s="24">
        <f>French!H197</f>
        <v>8622.3038888888896</v>
      </c>
      <c r="F334" s="24">
        <v>0</v>
      </c>
      <c r="G334" s="24">
        <v>0</v>
      </c>
      <c r="H334" s="24">
        <v>0</v>
      </c>
      <c r="I334" s="24">
        <v>0</v>
      </c>
      <c r="J334" s="24">
        <v>0</v>
      </c>
      <c r="K334" s="24">
        <v>0</v>
      </c>
      <c r="L334" s="24">
        <f>Spanish!G335</f>
        <v>20099.658175132725</v>
      </c>
      <c r="M334" s="24">
        <f>Spanish!L335</f>
        <v>18417.302444444438</v>
      </c>
      <c r="N334" s="24">
        <f>'Port(consolidated)'!L333</f>
        <v>57892.600642047146</v>
      </c>
      <c r="O334" s="24">
        <f>'Port(consolidated)'!X333</f>
        <v>51624.261221052628</v>
      </c>
      <c r="P334" s="24">
        <f t="shared" si="9"/>
        <v>87881.414500311977</v>
      </c>
      <c r="Q334" s="24">
        <f t="shared" si="10"/>
        <v>78663.867554385957</v>
      </c>
      <c r="R334" s="24"/>
      <c r="S334" s="24"/>
      <c r="T334" s="24"/>
    </row>
    <row r="335" spans="1:20">
      <c r="A335" s="156">
        <v>1831</v>
      </c>
      <c r="B335" s="24">
        <v>0</v>
      </c>
      <c r="C335" s="24">
        <v>0</v>
      </c>
      <c r="D335" s="50">
        <f>French!D198+French!K198</f>
        <v>1608.8888888888889</v>
      </c>
      <c r="E335" s="50">
        <f>French!H198+French!M198</f>
        <v>1334.4444444444443</v>
      </c>
      <c r="F335" s="24">
        <v>0</v>
      </c>
      <c r="G335" s="24">
        <v>0</v>
      </c>
      <c r="H335" s="24">
        <v>0</v>
      </c>
      <c r="I335" s="24">
        <v>0</v>
      </c>
      <c r="J335" s="24">
        <v>0</v>
      </c>
      <c r="K335" s="24">
        <v>0</v>
      </c>
      <c r="L335" s="24">
        <f>Spanish!G336</f>
        <v>16930.177044167467</v>
      </c>
      <c r="M335" s="24">
        <f>Spanish!L336</f>
        <v>15560.523752577317</v>
      </c>
      <c r="N335" s="24">
        <f>'Port(consolidated)'!L334</f>
        <v>6812.758444088965</v>
      </c>
      <c r="O335" s="24">
        <f>'Port(consolidated)'!X334</f>
        <v>5877.4095789473686</v>
      </c>
      <c r="P335" s="24">
        <f t="shared" si="9"/>
        <v>25351.824377145324</v>
      </c>
      <c r="Q335" s="24">
        <f>(C335+E335+G335+I335+K335+M335+O335)*1</f>
        <v>22772.377775969129</v>
      </c>
      <c r="R335" s="24"/>
      <c r="S335" s="24"/>
      <c r="T335" s="24"/>
    </row>
    <row r="336" spans="1:20">
      <c r="A336" s="7">
        <v>1832</v>
      </c>
      <c r="B336" s="24">
        <v>0</v>
      </c>
      <c r="C336" s="24">
        <v>0</v>
      </c>
      <c r="D336" s="24">
        <f>French!D199</f>
        <v>0</v>
      </c>
      <c r="E336" s="24">
        <f>French!H199</f>
        <v>0</v>
      </c>
      <c r="F336" s="24">
        <v>0</v>
      </c>
      <c r="G336" s="24">
        <v>0</v>
      </c>
      <c r="H336" s="24">
        <v>0</v>
      </c>
      <c r="I336" s="24">
        <v>0</v>
      </c>
      <c r="J336" s="24">
        <v>0</v>
      </c>
      <c r="K336" s="24">
        <v>0</v>
      </c>
      <c r="L336" s="24">
        <f>Spanish!G337</f>
        <v>18077.707118636354</v>
      </c>
      <c r="M336" s="24">
        <f>Spanish!L337</f>
        <v>16378.205994845361</v>
      </c>
      <c r="N336" s="24">
        <f>'Port(consolidated)'!L335</f>
        <v>11249.298220883316</v>
      </c>
      <c r="O336" s="24">
        <f>'Port(consolidated)'!X335</f>
        <v>9398</v>
      </c>
      <c r="P336" s="24">
        <f t="shared" si="9"/>
        <v>29327.00533951967</v>
      </c>
      <c r="Q336" s="24">
        <f t="shared" si="10"/>
        <v>25776.205994845361</v>
      </c>
      <c r="R336" s="24"/>
      <c r="S336" s="24"/>
      <c r="T336" s="24"/>
    </row>
    <row r="337" spans="1:20">
      <c r="A337" s="7">
        <v>1833</v>
      </c>
      <c r="B337" s="24">
        <v>0</v>
      </c>
      <c r="C337" s="24">
        <v>0</v>
      </c>
      <c r="D337" s="24">
        <f>French!D200</f>
        <v>0</v>
      </c>
      <c r="E337" s="24">
        <f>French!H200</f>
        <v>0</v>
      </c>
      <c r="F337" s="24">
        <v>0</v>
      </c>
      <c r="G337" s="24">
        <v>0</v>
      </c>
      <c r="H337" s="24">
        <v>0</v>
      </c>
      <c r="I337" s="24">
        <v>0</v>
      </c>
      <c r="J337" s="24">
        <v>0</v>
      </c>
      <c r="K337" s="24">
        <v>0</v>
      </c>
      <c r="L337" s="24">
        <f>Spanish!G338</f>
        <v>17672.615295472766</v>
      </c>
      <c r="M337" s="24">
        <f>Spanish!L338</f>
        <v>15954.165247422685</v>
      </c>
      <c r="N337" s="24">
        <f>'Port(consolidated)'!L336</f>
        <v>16548.685546313223</v>
      </c>
      <c r="O337" s="24">
        <f>'Port(consolidated)'!X336</f>
        <v>13450</v>
      </c>
      <c r="P337" s="24">
        <f t="shared" si="9"/>
        <v>34221.300841785989</v>
      </c>
      <c r="Q337" s="24">
        <f t="shared" si="10"/>
        <v>29404.165247422687</v>
      </c>
      <c r="R337" s="24"/>
      <c r="S337" s="24"/>
      <c r="T337" s="24"/>
    </row>
    <row r="338" spans="1:20">
      <c r="A338" s="7">
        <v>1834</v>
      </c>
      <c r="B338" s="24">
        <v>0</v>
      </c>
      <c r="C338" s="24">
        <v>0</v>
      </c>
      <c r="D338" s="24">
        <f>French!D201</f>
        <v>0</v>
      </c>
      <c r="E338" s="24">
        <f>French!H201</f>
        <v>0</v>
      </c>
      <c r="F338" s="24">
        <v>0</v>
      </c>
      <c r="G338" s="24">
        <v>0</v>
      </c>
      <c r="H338" s="24">
        <v>0</v>
      </c>
      <c r="I338" s="24">
        <v>0</v>
      </c>
      <c r="J338" s="24">
        <v>0</v>
      </c>
      <c r="K338" s="24">
        <v>0</v>
      </c>
      <c r="L338" s="24">
        <f>Spanish!G339</f>
        <v>23226.566376337716</v>
      </c>
      <c r="M338" s="24">
        <f>Spanish!L339</f>
        <v>20699.838644329899</v>
      </c>
      <c r="N338" s="24">
        <f>'Port(consolidated)'!L337</f>
        <v>23305.159127799354</v>
      </c>
      <c r="O338" s="24">
        <f>'Port(consolidated)'!X337</f>
        <v>18904</v>
      </c>
      <c r="P338" s="24">
        <f t="shared" si="9"/>
        <v>46531.725504137066</v>
      </c>
      <c r="Q338" s="24">
        <f t="shared" si="10"/>
        <v>39603.838644329895</v>
      </c>
      <c r="R338" s="24"/>
      <c r="S338" s="24"/>
      <c r="T338" s="24"/>
    </row>
    <row r="339" spans="1:20">
      <c r="A339" s="7">
        <v>1835</v>
      </c>
      <c r="B339" s="24">
        <v>0</v>
      </c>
      <c r="C339" s="24">
        <v>0</v>
      </c>
      <c r="D339" s="24">
        <f>French!D202</f>
        <v>0</v>
      </c>
      <c r="E339" s="24">
        <f>French!H202</f>
        <v>0</v>
      </c>
      <c r="F339" s="24">
        <v>0</v>
      </c>
      <c r="G339" s="24">
        <v>0</v>
      </c>
      <c r="H339" s="24">
        <v>0</v>
      </c>
      <c r="I339" s="24">
        <v>0</v>
      </c>
      <c r="J339" s="24">
        <v>0</v>
      </c>
      <c r="K339" s="24">
        <v>0</v>
      </c>
      <c r="L339" s="24">
        <f>Spanish!G340</f>
        <v>34722.698347968915</v>
      </c>
      <c r="M339" s="24">
        <f>Spanish!L340</f>
        <v>30996.092345360834</v>
      </c>
      <c r="N339" s="24">
        <f>'Port(consolidated)'!L338</f>
        <v>46529.350229892414</v>
      </c>
      <c r="O339" s="24">
        <f>'Port(consolidated)'!X338</f>
        <v>37521.684210526313</v>
      </c>
      <c r="P339" s="24">
        <f t="shared" si="9"/>
        <v>81252.048577861337</v>
      </c>
      <c r="Q339" s="24">
        <f t="shared" si="10"/>
        <v>68517.776555887147</v>
      </c>
      <c r="R339" s="24"/>
      <c r="S339" s="24"/>
      <c r="T339" s="24"/>
    </row>
    <row r="340" spans="1:20">
      <c r="A340" s="7">
        <v>1836</v>
      </c>
      <c r="B340" s="24">
        <v>0</v>
      </c>
      <c r="C340" s="24">
        <v>0</v>
      </c>
      <c r="D340" s="24">
        <f>French!D203</f>
        <v>0</v>
      </c>
      <c r="E340" s="24">
        <f>French!H203</f>
        <v>0</v>
      </c>
      <c r="F340" s="24">
        <v>0</v>
      </c>
      <c r="G340" s="24">
        <v>0</v>
      </c>
      <c r="H340" s="24">
        <v>0</v>
      </c>
      <c r="I340" s="24">
        <v>0</v>
      </c>
      <c r="J340" s="24">
        <v>0</v>
      </c>
      <c r="K340" s="24">
        <v>0</v>
      </c>
      <c r="L340" s="24">
        <f>Spanish!G341</f>
        <v>31528.653097126051</v>
      </c>
      <c r="M340" s="24">
        <f>Spanish!L341</f>
        <v>27988.73665979382</v>
      </c>
      <c r="N340" s="24">
        <f>'Port(consolidated)'!L339</f>
        <v>70785.40543165979</v>
      </c>
      <c r="O340" s="24">
        <f>'Port(consolidated)'!X339</f>
        <v>57115.3</v>
      </c>
      <c r="P340" s="24">
        <f t="shared" si="9"/>
        <v>102314.05852878584</v>
      </c>
      <c r="Q340" s="24">
        <f t="shared" si="10"/>
        <v>85104.036659793826</v>
      </c>
      <c r="R340" s="24"/>
      <c r="S340" s="24"/>
      <c r="T340" s="24"/>
    </row>
    <row r="341" spans="1:20">
      <c r="A341" s="7">
        <v>1837</v>
      </c>
      <c r="B341" s="24">
        <v>0</v>
      </c>
      <c r="C341" s="24">
        <v>0</v>
      </c>
      <c r="D341" s="24">
        <f>French!D204</f>
        <v>0</v>
      </c>
      <c r="E341" s="24">
        <f>French!H204</f>
        <v>0</v>
      </c>
      <c r="F341" s="24">
        <v>0</v>
      </c>
      <c r="G341" s="24">
        <v>0</v>
      </c>
      <c r="H341" s="24">
        <v>0</v>
      </c>
      <c r="I341" s="24">
        <v>0</v>
      </c>
      <c r="J341" s="24">
        <v>0</v>
      </c>
      <c r="K341" s="24">
        <v>0</v>
      </c>
      <c r="L341" s="24">
        <f>Spanish!G342</f>
        <v>26412.953463389105</v>
      </c>
      <c r="M341" s="24">
        <f>Spanish!L342</f>
        <v>23548.332211340206</v>
      </c>
      <c r="N341" s="24">
        <f>'Port(consolidated)'!L340</f>
        <v>76950.619963354839</v>
      </c>
      <c r="O341" s="24">
        <f>'Port(consolidated)'!X340</f>
        <v>62020.838300000003</v>
      </c>
      <c r="P341" s="24">
        <f t="shared" si="9"/>
        <v>103363.57342674394</v>
      </c>
      <c r="Q341" s="24">
        <f t="shared" si="10"/>
        <v>85569.170511340213</v>
      </c>
      <c r="R341" s="24"/>
      <c r="S341" s="24"/>
      <c r="T341" s="24"/>
    </row>
    <row r="342" spans="1:20">
      <c r="A342" s="7">
        <v>1838</v>
      </c>
      <c r="B342" s="24">
        <v>0</v>
      </c>
      <c r="C342" s="24">
        <v>0</v>
      </c>
      <c r="D342" s="24">
        <f>French!D205</f>
        <v>0</v>
      </c>
      <c r="E342" s="24">
        <f>French!H205</f>
        <v>0</v>
      </c>
      <c r="F342" s="24">
        <v>0</v>
      </c>
      <c r="G342" s="24">
        <v>0</v>
      </c>
      <c r="H342" s="24">
        <v>0</v>
      </c>
      <c r="I342" s="24">
        <v>0</v>
      </c>
      <c r="J342" s="24">
        <v>0</v>
      </c>
      <c r="K342" s="24">
        <v>0</v>
      </c>
      <c r="L342" s="24">
        <f>Spanish!G343</f>
        <v>29567.475902668924</v>
      </c>
      <c r="M342" s="24">
        <f>Spanish!L343</f>
        <v>25128.972994845357</v>
      </c>
      <c r="N342" s="24">
        <f>'Port(consolidated)'!L341</f>
        <v>70883.129722264639</v>
      </c>
      <c r="O342" s="24">
        <f>'Port(consolidated)'!X341</f>
        <v>57209.599999999999</v>
      </c>
      <c r="P342" s="24">
        <f t="shared" si="9"/>
        <v>100450.60562493357</v>
      </c>
      <c r="Q342" s="24">
        <f t="shared" si="10"/>
        <v>82338.572994845352</v>
      </c>
      <c r="R342" s="24"/>
      <c r="S342" s="24"/>
      <c r="T342" s="24"/>
    </row>
    <row r="343" spans="1:20">
      <c r="A343" s="7">
        <v>1839</v>
      </c>
      <c r="B343" s="24">
        <v>0</v>
      </c>
      <c r="C343" s="24">
        <v>0</v>
      </c>
      <c r="D343" s="24">
        <f>French!D206</f>
        <v>0</v>
      </c>
      <c r="E343" s="24">
        <f>French!H206</f>
        <v>0</v>
      </c>
      <c r="F343" s="24">
        <v>0</v>
      </c>
      <c r="G343" s="24">
        <v>0</v>
      </c>
      <c r="H343" s="24">
        <v>0</v>
      </c>
      <c r="I343" s="24">
        <v>0</v>
      </c>
      <c r="J343" s="24">
        <v>0</v>
      </c>
      <c r="K343" s="24">
        <v>0</v>
      </c>
      <c r="L343" s="24">
        <f>Spanish!G344</f>
        <v>25700.371653560946</v>
      </c>
      <c r="M343" s="24">
        <f>Spanish!L344</f>
        <v>22397.201871134024</v>
      </c>
      <c r="N343" s="24">
        <f>'Port(consolidated)'!L342</f>
        <v>72696.387732656192</v>
      </c>
      <c r="O343" s="24">
        <f>'Port(consolidated)'!X342</f>
        <v>58966.203368421055</v>
      </c>
      <c r="P343" s="24">
        <f t="shared" si="9"/>
        <v>98396.759386217134</v>
      </c>
      <c r="Q343" s="24">
        <f t="shared" si="10"/>
        <v>81363.405239555083</v>
      </c>
      <c r="R343" s="24"/>
      <c r="S343" s="24"/>
      <c r="T343" s="24"/>
    </row>
    <row r="344" spans="1:20">
      <c r="A344" s="7">
        <v>1840</v>
      </c>
      <c r="B344" s="24">
        <v>0</v>
      </c>
      <c r="C344" s="24">
        <v>0</v>
      </c>
      <c r="D344" s="24">
        <f>French!D207</f>
        <v>0</v>
      </c>
      <c r="E344" s="24">
        <f>French!H207</f>
        <v>0</v>
      </c>
      <c r="F344" s="24">
        <v>0</v>
      </c>
      <c r="G344" s="24">
        <v>0</v>
      </c>
      <c r="H344" s="24">
        <v>0</v>
      </c>
      <c r="I344" s="24">
        <v>0</v>
      </c>
      <c r="J344" s="24">
        <v>0</v>
      </c>
      <c r="K344" s="24">
        <v>0</v>
      </c>
      <c r="L344" s="24">
        <f>Spanish!G345</f>
        <v>22010.769544125269</v>
      </c>
      <c r="M344" s="24">
        <f>Spanish!L345</f>
        <v>19220.834716494839</v>
      </c>
      <c r="N344" s="24">
        <f>'Port(consolidated)'!L343</f>
        <v>43066.384808193296</v>
      </c>
      <c r="O344" s="24">
        <f>'Port(consolidated)'!X343</f>
        <v>37929.852615789474</v>
      </c>
      <c r="P344" s="24">
        <f t="shared" si="9"/>
        <v>65077.154352318568</v>
      </c>
      <c r="Q344" s="24">
        <f t="shared" si="10"/>
        <v>57150.687332284317</v>
      </c>
      <c r="R344" s="24"/>
      <c r="S344" s="24"/>
      <c r="T344" s="24"/>
    </row>
    <row r="345" spans="1:20">
      <c r="A345" s="7">
        <v>1841</v>
      </c>
      <c r="B345" s="24">
        <v>0</v>
      </c>
      <c r="C345" s="24">
        <v>0</v>
      </c>
      <c r="D345" s="24">
        <f>French!D208</f>
        <v>0</v>
      </c>
      <c r="E345" s="24">
        <f>French!H208</f>
        <v>0</v>
      </c>
      <c r="F345" s="24">
        <v>0</v>
      </c>
      <c r="G345" s="24">
        <v>0</v>
      </c>
      <c r="H345" s="24">
        <v>0</v>
      </c>
      <c r="I345" s="24">
        <v>0</v>
      </c>
      <c r="J345" s="24">
        <v>0</v>
      </c>
      <c r="K345" s="24">
        <v>0</v>
      </c>
      <c r="L345" s="24">
        <f>Spanish!G346</f>
        <v>18432.111440347824</v>
      </c>
      <c r="M345" s="24">
        <f>Spanish!L346</f>
        <v>16090.158095360821</v>
      </c>
      <c r="N345" s="24">
        <f>'Port(consolidated)'!L344</f>
        <v>32885.159671163885</v>
      </c>
      <c r="O345" s="24">
        <f>'Port(consolidated)'!X344</f>
        <v>28701.02175</v>
      </c>
      <c r="P345" s="24">
        <f t="shared" si="9"/>
        <v>51317.271111511713</v>
      </c>
      <c r="Q345" s="24">
        <f t="shared" si="10"/>
        <v>44791.179845360821</v>
      </c>
      <c r="R345" s="24"/>
      <c r="S345" s="24"/>
      <c r="T345" s="24"/>
    </row>
    <row r="346" spans="1:20">
      <c r="A346" s="7">
        <v>1842</v>
      </c>
      <c r="B346" s="24">
        <v>0</v>
      </c>
      <c r="C346" s="24">
        <v>0</v>
      </c>
      <c r="D346" s="24">
        <f>French!D209</f>
        <v>0</v>
      </c>
      <c r="E346" s="24">
        <f>French!H209</f>
        <v>0</v>
      </c>
      <c r="F346" s="24">
        <v>0</v>
      </c>
      <c r="G346" s="24">
        <v>0</v>
      </c>
      <c r="H346" s="24">
        <v>0</v>
      </c>
      <c r="I346" s="24">
        <v>0</v>
      </c>
      <c r="J346" s="24">
        <v>0</v>
      </c>
      <c r="K346" s="24">
        <v>0</v>
      </c>
      <c r="L346" s="24">
        <f>Spanish!G347</f>
        <v>6853.2389287930118</v>
      </c>
      <c r="M346" s="24">
        <f>Spanish!L347</f>
        <v>5988.15</v>
      </c>
      <c r="N346" s="24">
        <f>'Port(consolidated)'!L345</f>
        <v>31083.335506890588</v>
      </c>
      <c r="O346" s="24">
        <f>'Port(consolidated)'!X345</f>
        <v>27348.518778947364</v>
      </c>
      <c r="P346" s="24">
        <f t="shared" si="9"/>
        <v>37936.5744356836</v>
      </c>
      <c r="Q346" s="24">
        <f t="shared" si="10"/>
        <v>33336.668778947365</v>
      </c>
      <c r="R346" s="24"/>
      <c r="S346" s="24"/>
      <c r="T346" s="24"/>
    </row>
    <row r="347" spans="1:20">
      <c r="A347" s="7">
        <v>1843</v>
      </c>
      <c r="B347" s="24">
        <v>0</v>
      </c>
      <c r="C347" s="24">
        <v>0</v>
      </c>
      <c r="D347" s="24">
        <f>French!D210</f>
        <v>0</v>
      </c>
      <c r="E347" s="24">
        <f>French!H210</f>
        <v>0</v>
      </c>
      <c r="F347" s="24">
        <v>0</v>
      </c>
      <c r="G347" s="24">
        <v>0</v>
      </c>
      <c r="H347" s="24">
        <v>0</v>
      </c>
      <c r="I347" s="24">
        <v>0</v>
      </c>
      <c r="J347" s="24">
        <v>0</v>
      </c>
      <c r="K347" s="24">
        <v>0</v>
      </c>
      <c r="L347" s="24">
        <f>Spanish!G348</f>
        <v>10022.117262482863</v>
      </c>
      <c r="M347" s="24">
        <f>Spanish!L348</f>
        <v>8985.9834051546386</v>
      </c>
      <c r="N347" s="24">
        <f>'Port(consolidated)'!L346</f>
        <v>45024.416774113131</v>
      </c>
      <c r="O347" s="24">
        <f>'Port(consolidated)'!X346</f>
        <v>36319.634100000003</v>
      </c>
      <c r="P347" s="24">
        <f t="shared" si="9"/>
        <v>55046.534036595993</v>
      </c>
      <c r="Q347" s="24">
        <f t="shared" si="10"/>
        <v>45305.617505154645</v>
      </c>
      <c r="R347" s="24"/>
      <c r="S347" s="24"/>
      <c r="T347" s="24"/>
    </row>
    <row r="348" spans="1:20">
      <c r="A348" s="7">
        <v>1844</v>
      </c>
      <c r="B348" s="24">
        <v>0</v>
      </c>
      <c r="C348" s="24">
        <v>0</v>
      </c>
      <c r="D348" s="24">
        <f>French!D211</f>
        <v>0</v>
      </c>
      <c r="E348" s="24">
        <f>French!H211</f>
        <v>0</v>
      </c>
      <c r="F348" s="24">
        <v>0</v>
      </c>
      <c r="G348" s="24">
        <v>0</v>
      </c>
      <c r="H348" s="24">
        <v>0</v>
      </c>
      <c r="I348" s="24">
        <v>0</v>
      </c>
      <c r="J348" s="24">
        <v>0</v>
      </c>
      <c r="K348" s="24">
        <v>0</v>
      </c>
      <c r="L348" s="24">
        <f>Spanish!G349</f>
        <v>12276.113732531419</v>
      </c>
      <c r="M348" s="24">
        <f>Spanish!L349</f>
        <v>11005.099547422677</v>
      </c>
      <c r="N348" s="24">
        <f>'Port(consolidated)'!L347</f>
        <v>36510.176604444125</v>
      </c>
      <c r="O348" s="24">
        <f>'Port(consolidated)'!X347</f>
        <v>30185.616700000002</v>
      </c>
      <c r="P348" s="24">
        <f t="shared" si="9"/>
        <v>48786.290336975544</v>
      </c>
      <c r="Q348" s="24">
        <f t="shared" si="10"/>
        <v>41190.716247422679</v>
      </c>
      <c r="R348" s="24"/>
      <c r="S348" s="24"/>
      <c r="T348" s="24"/>
    </row>
    <row r="349" spans="1:20">
      <c r="A349" s="7">
        <v>1845</v>
      </c>
      <c r="B349" s="24">
        <v>0</v>
      </c>
      <c r="C349" s="24">
        <v>0</v>
      </c>
      <c r="D349" s="24">
        <f>French!D212</f>
        <v>0</v>
      </c>
      <c r="E349" s="24">
        <f>French!H212</f>
        <v>0</v>
      </c>
      <c r="F349" s="24">
        <v>0</v>
      </c>
      <c r="G349" s="24">
        <v>0</v>
      </c>
      <c r="H349" s="24">
        <v>0</v>
      </c>
      <c r="I349" s="24">
        <v>0</v>
      </c>
      <c r="J349" s="24">
        <v>0</v>
      </c>
      <c r="K349" s="24">
        <v>0</v>
      </c>
      <c r="L349" s="24">
        <f>Spanish!G350</f>
        <v>4998.8264528951704</v>
      </c>
      <c r="M349" s="24">
        <f>Spanish!L350</f>
        <v>4395.2186597938144</v>
      </c>
      <c r="N349" s="24">
        <f>'Port(consolidated)'!L348</f>
        <v>28831.558960803002</v>
      </c>
      <c r="O349" s="24">
        <f>'Port(consolidated)'!X348</f>
        <v>23795.4876</v>
      </c>
      <c r="P349" s="24">
        <f t="shared" si="9"/>
        <v>33830.385413698175</v>
      </c>
      <c r="Q349" s="24">
        <f t="shared" si="10"/>
        <v>28190.706259793813</v>
      </c>
      <c r="R349" s="24"/>
      <c r="S349" s="24"/>
      <c r="T349" s="24"/>
    </row>
    <row r="350" spans="1:20">
      <c r="A350" s="7">
        <v>1846</v>
      </c>
      <c r="B350" s="24">
        <v>0</v>
      </c>
      <c r="C350" s="24">
        <v>0</v>
      </c>
      <c r="D350" s="24">
        <f>French!D213</f>
        <v>0</v>
      </c>
      <c r="E350" s="24">
        <f>French!H213</f>
        <v>0</v>
      </c>
      <c r="F350" s="24">
        <v>0</v>
      </c>
      <c r="G350" s="24">
        <v>0</v>
      </c>
      <c r="H350" s="24">
        <v>0</v>
      </c>
      <c r="I350" s="24">
        <v>0</v>
      </c>
      <c r="J350" s="24">
        <v>0</v>
      </c>
      <c r="K350" s="24">
        <v>0</v>
      </c>
      <c r="L350" s="24">
        <f>Spanish!G351</f>
        <v>1518.9380566035572</v>
      </c>
      <c r="M350" s="24">
        <f>Spanish!L351</f>
        <v>1424.4859628865979</v>
      </c>
      <c r="N350" s="24">
        <f>'Port(consolidated)'!L349</f>
        <v>66190.175103326357</v>
      </c>
      <c r="O350" s="24">
        <f>'Port(consolidated)'!X349</f>
        <v>54239.312168421049</v>
      </c>
      <c r="P350" s="24">
        <f t="shared" si="9"/>
        <v>67709.113159929911</v>
      </c>
      <c r="Q350" s="24">
        <f t="shared" si="10"/>
        <v>55663.798131307645</v>
      </c>
      <c r="R350" s="24"/>
      <c r="S350" s="24"/>
      <c r="T350" s="24"/>
    </row>
    <row r="351" spans="1:20">
      <c r="A351" s="7">
        <v>1847</v>
      </c>
      <c r="B351" s="24">
        <v>0</v>
      </c>
      <c r="C351" s="24">
        <v>0</v>
      </c>
      <c r="D351" s="24">
        <f>French!D214</f>
        <v>0</v>
      </c>
      <c r="E351" s="24">
        <f>French!H214</f>
        <v>0</v>
      </c>
      <c r="F351" s="24">
        <v>0</v>
      </c>
      <c r="G351" s="24">
        <v>0</v>
      </c>
      <c r="H351" s="24">
        <v>0</v>
      </c>
      <c r="I351" s="24">
        <v>0</v>
      </c>
      <c r="J351" s="24">
        <v>0</v>
      </c>
      <c r="K351" s="24">
        <v>0</v>
      </c>
      <c r="L351" s="24">
        <f>Spanish!G352</f>
        <v>4082.8804223683383</v>
      </c>
      <c r="M351" s="24">
        <f>Spanish!L352</f>
        <v>3622.5592783505153</v>
      </c>
      <c r="N351" s="24">
        <f>'Port(consolidated)'!L350</f>
        <v>80154.848352258807</v>
      </c>
      <c r="O351" s="24">
        <f>'Port(consolidated)'!X350</f>
        <v>65653.350000000006</v>
      </c>
      <c r="P351" s="24">
        <f t="shared" si="9"/>
        <v>84237.728774627147</v>
      </c>
      <c r="Q351" s="24">
        <f t="shared" si="10"/>
        <v>69275.909278350518</v>
      </c>
      <c r="R351" s="24"/>
      <c r="S351" s="24"/>
      <c r="T351" s="24"/>
    </row>
    <row r="352" spans="1:20">
      <c r="A352" s="7">
        <v>1848</v>
      </c>
      <c r="B352" s="24">
        <v>0</v>
      </c>
      <c r="C352" s="24">
        <v>0</v>
      </c>
      <c r="D352" s="24">
        <f>French!D215</f>
        <v>0</v>
      </c>
      <c r="E352" s="24">
        <f>French!H215</f>
        <v>0</v>
      </c>
      <c r="F352" s="24">
        <v>0</v>
      </c>
      <c r="G352" s="24">
        <v>0</v>
      </c>
      <c r="H352" s="24">
        <v>0</v>
      </c>
      <c r="I352" s="24">
        <v>0</v>
      </c>
      <c r="J352" s="24">
        <v>0</v>
      </c>
      <c r="K352" s="24">
        <v>0</v>
      </c>
      <c r="L352" s="24">
        <f>Spanish!G353</f>
        <v>5049.2731106600368</v>
      </c>
      <c r="M352" s="24">
        <f>Spanish!L353</f>
        <v>4476.0592783505153</v>
      </c>
      <c r="N352" s="24">
        <f>'Port(consolidated)'!L351</f>
        <v>81239.500237985703</v>
      </c>
      <c r="O352" s="24">
        <f>'Port(consolidated)'!X351</f>
        <v>66335.850000000006</v>
      </c>
      <c r="P352" s="24">
        <f t="shared" si="9"/>
        <v>86288.773348645744</v>
      </c>
      <c r="Q352" s="24">
        <f t="shared" si="10"/>
        <v>70811.909278350518</v>
      </c>
      <c r="R352" s="24"/>
      <c r="S352" s="24"/>
      <c r="T352" s="24"/>
    </row>
    <row r="353" spans="1:20">
      <c r="A353" s="7">
        <v>1849</v>
      </c>
      <c r="B353" s="24">
        <v>0</v>
      </c>
      <c r="C353" s="24">
        <v>0</v>
      </c>
      <c r="D353" s="24">
        <f>French!D216</f>
        <v>0</v>
      </c>
      <c r="E353" s="24">
        <f>French!H216</f>
        <v>0</v>
      </c>
      <c r="F353" s="24">
        <v>0</v>
      </c>
      <c r="G353" s="24">
        <v>0</v>
      </c>
      <c r="H353" s="24">
        <v>0</v>
      </c>
      <c r="I353" s="24">
        <v>0</v>
      </c>
      <c r="J353" s="24">
        <v>0</v>
      </c>
      <c r="K353" s="24">
        <v>0</v>
      </c>
      <c r="L353" s="24">
        <f>Spanish!G354</f>
        <v>10906.379547088236</v>
      </c>
      <c r="M353" s="24">
        <f>Spanish!L354</f>
        <v>9332.4573195876292</v>
      </c>
      <c r="N353" s="24">
        <f>'Port(consolidated)'!L352</f>
        <v>74150.332493136506</v>
      </c>
      <c r="O353" s="24">
        <f>'Port(consolidated)'!X352</f>
        <v>60681.908000000003</v>
      </c>
      <c r="P353" s="24">
        <f t="shared" si="9"/>
        <v>85056.712040224738</v>
      </c>
      <c r="Q353" s="24">
        <f t="shared" si="10"/>
        <v>70014.36531958764</v>
      </c>
      <c r="R353" s="24"/>
      <c r="S353" s="24"/>
      <c r="T353" s="24"/>
    </row>
    <row r="354" spans="1:20">
      <c r="A354" s="7">
        <v>1850</v>
      </c>
      <c r="B354" s="24">
        <v>0</v>
      </c>
      <c r="C354" s="24">
        <v>0</v>
      </c>
      <c r="D354" s="24">
        <f>French!D217</f>
        <v>0</v>
      </c>
      <c r="E354" s="24">
        <f>French!H217</f>
        <v>0</v>
      </c>
      <c r="F354" s="24">
        <v>0</v>
      </c>
      <c r="G354" s="24">
        <v>0</v>
      </c>
      <c r="H354" s="24">
        <v>0</v>
      </c>
      <c r="I354" s="24">
        <v>0</v>
      </c>
      <c r="J354" s="24">
        <v>0</v>
      </c>
      <c r="K354" s="24">
        <v>0</v>
      </c>
      <c r="L354" s="24">
        <f>Spanish!G355</f>
        <v>5325.4065184004776</v>
      </c>
      <c r="M354" s="24">
        <f>Spanish!L355</f>
        <v>4755.5381443298975</v>
      </c>
      <c r="N354" s="24">
        <f>'Port(consolidated)'!L353</f>
        <v>41004.580728033063</v>
      </c>
      <c r="O354" s="24">
        <f>'Port(consolidated)'!X353</f>
        <v>34239.4</v>
      </c>
      <c r="P354" s="24">
        <f t="shared" si="9"/>
        <v>46329.987246433542</v>
      </c>
      <c r="Q354" s="24">
        <f t="shared" si="10"/>
        <v>38994.938144329899</v>
      </c>
      <c r="R354" s="24"/>
      <c r="S354" s="24"/>
      <c r="T354" s="24"/>
    </row>
    <row r="355" spans="1:20">
      <c r="A355" s="7">
        <v>1851</v>
      </c>
      <c r="B355" s="24">
        <v>0</v>
      </c>
      <c r="C355" s="24">
        <v>0</v>
      </c>
      <c r="D355" s="24">
        <f>French!D218</f>
        <v>0</v>
      </c>
      <c r="E355" s="24">
        <f>French!H218</f>
        <v>0</v>
      </c>
      <c r="F355" s="24">
        <v>0</v>
      </c>
      <c r="G355" s="24">
        <v>0</v>
      </c>
      <c r="H355" s="24">
        <v>0</v>
      </c>
      <c r="I355" s="24">
        <v>0</v>
      </c>
      <c r="J355" s="24">
        <v>0</v>
      </c>
      <c r="K355" s="24">
        <v>0</v>
      </c>
      <c r="L355" s="24">
        <f>Spanish!G356</f>
        <v>9245.5733095190553</v>
      </c>
      <c r="M355" s="24">
        <f>Spanish!L356</f>
        <v>8045.4846391752581</v>
      </c>
      <c r="N355" s="24">
        <f>'Port(consolidated)'!L354</f>
        <v>7554.963277407247</v>
      </c>
      <c r="O355" s="24">
        <f>'Port(consolidated)'!X354</f>
        <v>6014.0447999999997</v>
      </c>
      <c r="P355" s="24">
        <f t="shared" si="9"/>
        <v>16800.536586926304</v>
      </c>
      <c r="Q355" s="24">
        <f t="shared" si="10"/>
        <v>14059.529439175258</v>
      </c>
      <c r="R355" s="24"/>
      <c r="S355" s="24"/>
      <c r="T355" s="24"/>
    </row>
    <row r="356" spans="1:20">
      <c r="A356" s="5">
        <v>1852</v>
      </c>
      <c r="B356" s="24">
        <v>0</v>
      </c>
      <c r="C356" s="24">
        <v>0</v>
      </c>
      <c r="D356" s="24">
        <f>French!D219</f>
        <v>0</v>
      </c>
      <c r="E356" s="24">
        <f>French!H219</f>
        <v>0</v>
      </c>
      <c r="F356" s="24">
        <v>0</v>
      </c>
      <c r="G356" s="24">
        <v>0</v>
      </c>
      <c r="H356" s="24">
        <v>0</v>
      </c>
      <c r="I356" s="24">
        <v>0</v>
      </c>
      <c r="J356" s="24">
        <v>0</v>
      </c>
      <c r="K356" s="24">
        <v>0</v>
      </c>
      <c r="L356" s="24">
        <f>Spanish!G357</f>
        <v>9308.1783986059763</v>
      </c>
      <c r="M356" s="24">
        <f>Spanish!L357</f>
        <v>8097.7319587628872</v>
      </c>
      <c r="N356" s="24">
        <f>'Port(consolidated)'!L355</f>
        <v>1234.1214554579674</v>
      </c>
      <c r="O356" s="24">
        <f>'Port(consolidated)'!X355</f>
        <v>983.59479999999996</v>
      </c>
      <c r="P356" s="24">
        <f t="shared" si="9"/>
        <v>10542.299854063944</v>
      </c>
      <c r="Q356" s="24">
        <f t="shared" si="10"/>
        <v>9081.326758762887</v>
      </c>
      <c r="R356" s="24"/>
      <c r="S356" s="24"/>
      <c r="T356" s="24"/>
    </row>
    <row r="357" spans="1:20">
      <c r="A357" s="5">
        <v>1853</v>
      </c>
      <c r="B357" s="24">
        <v>0</v>
      </c>
      <c r="C357" s="24">
        <v>0</v>
      </c>
      <c r="D357" s="24">
        <f>French!D220</f>
        <v>0</v>
      </c>
      <c r="E357" s="24">
        <f>French!H220</f>
        <v>0</v>
      </c>
      <c r="F357" s="24">
        <v>0</v>
      </c>
      <c r="G357" s="24">
        <v>0</v>
      </c>
      <c r="H357" s="24">
        <v>0</v>
      </c>
      <c r="I357" s="24">
        <v>0</v>
      </c>
      <c r="J357" s="24">
        <v>0</v>
      </c>
      <c r="K357" s="24">
        <v>0</v>
      </c>
      <c r="L357" s="24">
        <f>Spanish!G358</f>
        <v>17801.875209762995</v>
      </c>
      <c r="M357" s="24">
        <f>Spanish!L358</f>
        <v>15454.856494845366</v>
      </c>
      <c r="N357" s="24">
        <f>'Port(consolidated)'!L356</f>
        <v>0</v>
      </c>
      <c r="O357" s="24">
        <f>'Port(consolidated)'!X356</f>
        <v>0</v>
      </c>
      <c r="P357" s="24">
        <f t="shared" si="9"/>
        <v>17801.875209762995</v>
      </c>
      <c r="Q357" s="24">
        <f t="shared" si="10"/>
        <v>15454.856494845366</v>
      </c>
      <c r="R357" s="24"/>
      <c r="S357" s="24"/>
      <c r="T357" s="24"/>
    </row>
    <row r="358" spans="1:20">
      <c r="A358" s="5">
        <v>1854</v>
      </c>
      <c r="B358" s="24">
        <v>0</v>
      </c>
      <c r="C358" s="24">
        <v>0</v>
      </c>
      <c r="D358" s="24">
        <f>French!D221</f>
        <v>0</v>
      </c>
      <c r="E358" s="24">
        <f>French!H221</f>
        <v>0</v>
      </c>
      <c r="F358" s="24">
        <v>0</v>
      </c>
      <c r="G358" s="24">
        <v>0</v>
      </c>
      <c r="H358" s="24">
        <v>0</v>
      </c>
      <c r="I358" s="24">
        <v>0</v>
      </c>
      <c r="J358" s="24">
        <v>0</v>
      </c>
      <c r="K358" s="24">
        <v>0</v>
      </c>
      <c r="L358" s="24">
        <f>Spanish!G359</f>
        <v>14819.431819092155</v>
      </c>
      <c r="M358" s="24">
        <f>Spanish!L359</f>
        <v>12706.18556701031</v>
      </c>
      <c r="N358" s="24">
        <f>'Port(consolidated)'!L357</f>
        <v>0</v>
      </c>
      <c r="O358" s="24">
        <f>'Port(consolidated)'!X357</f>
        <v>0</v>
      </c>
      <c r="P358" s="24">
        <f t="shared" si="9"/>
        <v>14819.431819092155</v>
      </c>
      <c r="Q358" s="24">
        <f t="shared" si="10"/>
        <v>12706.18556701031</v>
      </c>
      <c r="R358" s="24"/>
      <c r="S358" s="24"/>
      <c r="T358" s="24"/>
    </row>
    <row r="359" spans="1:20">
      <c r="A359" s="5">
        <v>1855</v>
      </c>
      <c r="B359" s="24">
        <v>0</v>
      </c>
      <c r="C359" s="24">
        <v>0</v>
      </c>
      <c r="D359" s="24">
        <f>French!D222</f>
        <v>0</v>
      </c>
      <c r="E359" s="24">
        <f>French!H222</f>
        <v>0</v>
      </c>
      <c r="F359" s="24">
        <v>0</v>
      </c>
      <c r="G359" s="24">
        <v>0</v>
      </c>
      <c r="H359" s="24">
        <v>0</v>
      </c>
      <c r="I359" s="24">
        <v>0</v>
      </c>
      <c r="J359" s="24">
        <v>0</v>
      </c>
      <c r="K359" s="24">
        <v>0</v>
      </c>
      <c r="L359" s="24">
        <f>Spanish!G360</f>
        <v>6396.2536655624081</v>
      </c>
      <c r="M359" s="24">
        <f>Spanish!L360</f>
        <v>5342.7693814432987</v>
      </c>
      <c r="N359" s="24">
        <f>'Port(consolidated)'!L358</f>
        <v>0</v>
      </c>
      <c r="O359" s="24">
        <f>'Port(consolidated)'!X358</f>
        <v>0</v>
      </c>
      <c r="P359" s="24">
        <f t="shared" si="9"/>
        <v>6396.2536655624081</v>
      </c>
      <c r="Q359" s="24">
        <f t="shared" si="10"/>
        <v>5342.7693814432987</v>
      </c>
      <c r="R359" s="24"/>
      <c r="S359" s="24"/>
      <c r="T359" s="24"/>
    </row>
    <row r="360" spans="1:20">
      <c r="A360" s="5">
        <v>1856</v>
      </c>
      <c r="B360" s="24">
        <v>0</v>
      </c>
      <c r="C360" s="24">
        <v>0</v>
      </c>
      <c r="D360" s="24">
        <f>French!D223</f>
        <v>0</v>
      </c>
      <c r="E360" s="24">
        <f>French!H223</f>
        <v>0</v>
      </c>
      <c r="F360" s="24">
        <v>0</v>
      </c>
      <c r="G360" s="24">
        <v>0</v>
      </c>
      <c r="H360" s="24">
        <v>0</v>
      </c>
      <c r="I360" s="24">
        <v>0</v>
      </c>
      <c r="J360" s="24">
        <v>0</v>
      </c>
      <c r="K360" s="24">
        <v>0</v>
      </c>
      <c r="L360" s="24">
        <f>Spanish!G361</f>
        <v>8159.9355581566879</v>
      </c>
      <c r="M360" s="24">
        <f>Spanish!L361</f>
        <v>7007.8237113402074</v>
      </c>
      <c r="N360" s="24">
        <f>'Port(consolidated)'!L359</f>
        <v>520</v>
      </c>
      <c r="O360" s="24">
        <f>'Port(consolidated)'!X359</f>
        <v>320</v>
      </c>
      <c r="P360" s="24">
        <f t="shared" si="9"/>
        <v>8679.9355581566888</v>
      </c>
      <c r="Q360" s="24">
        <f t="shared" si="10"/>
        <v>7327.8237113402074</v>
      </c>
      <c r="R360" s="24"/>
      <c r="S360" s="24"/>
      <c r="T360" s="24"/>
    </row>
    <row r="361" spans="1:20">
      <c r="A361" s="5">
        <v>1857</v>
      </c>
      <c r="B361" s="24">
        <v>0</v>
      </c>
      <c r="C361" s="24">
        <v>0</v>
      </c>
      <c r="D361" s="24">
        <f>French!D224</f>
        <v>0</v>
      </c>
      <c r="E361" s="24">
        <f>French!H224</f>
        <v>0</v>
      </c>
      <c r="F361" s="24">
        <v>0</v>
      </c>
      <c r="G361" s="24">
        <v>0</v>
      </c>
      <c r="H361" s="24">
        <v>0</v>
      </c>
      <c r="I361" s="24">
        <v>0</v>
      </c>
      <c r="J361" s="24">
        <v>0</v>
      </c>
      <c r="K361" s="24">
        <v>0</v>
      </c>
      <c r="L361" s="24">
        <f>Spanish!G362</f>
        <v>15225.171965678361</v>
      </c>
      <c r="M361" s="24">
        <f>Spanish!L362</f>
        <v>12558.618144329896</v>
      </c>
      <c r="N361" s="24">
        <f>'Port(consolidated)'!L360</f>
        <v>0</v>
      </c>
      <c r="O361" s="24">
        <f>'Port(consolidated)'!X360</f>
        <v>0</v>
      </c>
      <c r="P361" s="24">
        <f t="shared" si="9"/>
        <v>15225.171965678361</v>
      </c>
      <c r="Q361" s="24">
        <f t="shared" si="10"/>
        <v>12558.618144329896</v>
      </c>
      <c r="R361" s="24"/>
      <c r="S361" s="24"/>
      <c r="T361" s="24"/>
    </row>
    <row r="362" spans="1:20">
      <c r="A362" s="5">
        <v>1858</v>
      </c>
      <c r="B362" s="24">
        <v>0</v>
      </c>
      <c r="C362" s="24">
        <v>0</v>
      </c>
      <c r="D362" s="24">
        <f>French!D225</f>
        <v>0</v>
      </c>
      <c r="E362" s="24">
        <f>French!H225</f>
        <v>0</v>
      </c>
      <c r="F362" s="24">
        <v>0</v>
      </c>
      <c r="G362" s="24">
        <v>0</v>
      </c>
      <c r="H362" s="24">
        <f>USA!D158</f>
        <v>350</v>
      </c>
      <c r="I362" s="24">
        <f>USA!H158</f>
        <v>302.75</v>
      </c>
      <c r="J362" s="24">
        <v>0</v>
      </c>
      <c r="K362" s="24">
        <v>0</v>
      </c>
      <c r="L362" s="24">
        <f>Spanish!G363</f>
        <v>19286.194385293777</v>
      </c>
      <c r="M362" s="24">
        <f>Spanish!L363</f>
        <v>15702.082474226805</v>
      </c>
      <c r="N362" s="24">
        <f>'Port(consolidated)'!L361</f>
        <v>0</v>
      </c>
      <c r="O362" s="24">
        <f>'Port(consolidated)'!X361</f>
        <v>0</v>
      </c>
      <c r="P362" s="24">
        <f>(B362+D362+F362+H362+J362+L362+N362)*1</f>
        <v>19636.194385293777</v>
      </c>
      <c r="Q362" s="24">
        <f>(C362+E362+G362+I362+K362+M362+O362)*1</f>
        <v>16004.832474226805</v>
      </c>
      <c r="R362" s="24"/>
      <c r="S362" s="24"/>
      <c r="T362" s="24"/>
    </row>
    <row r="363" spans="1:20">
      <c r="A363" s="5">
        <v>1859</v>
      </c>
      <c r="B363" s="24">
        <v>0</v>
      </c>
      <c r="C363" s="24">
        <v>0</v>
      </c>
      <c r="D363" s="24">
        <f>French!D226</f>
        <v>0</v>
      </c>
      <c r="E363" s="24">
        <f>French!H226</f>
        <v>0</v>
      </c>
      <c r="F363" s="24">
        <v>0</v>
      </c>
      <c r="G363" s="24">
        <v>0</v>
      </c>
      <c r="H363" s="24">
        <v>0</v>
      </c>
      <c r="I363" s="24">
        <v>0</v>
      </c>
      <c r="J363" s="24">
        <v>0</v>
      </c>
      <c r="K363" s="24">
        <v>0</v>
      </c>
      <c r="L363" s="24">
        <f>Spanish!G364</f>
        <v>34785.232685680137</v>
      </c>
      <c r="M363" s="24">
        <f>Spanish!L364</f>
        <v>28369.309278350516</v>
      </c>
      <c r="N363" s="24">
        <f>'Port(consolidated)'!L362</f>
        <v>0</v>
      </c>
      <c r="O363" s="24">
        <f>'Port(consolidated)'!X362</f>
        <v>0</v>
      </c>
      <c r="P363" s="24">
        <f>(B363+D363+F363+H363+J363+L363+N363)*1</f>
        <v>34785.232685680137</v>
      </c>
      <c r="Q363" s="24">
        <f>(C363+E363+G363+I363+K363+M363+O363)*1</f>
        <v>28369.309278350516</v>
      </c>
      <c r="R363" s="24"/>
      <c r="S363" s="24"/>
      <c r="T363" s="24"/>
    </row>
    <row r="364" spans="1:20">
      <c r="A364" s="5">
        <v>1860</v>
      </c>
      <c r="B364" s="24">
        <v>0</v>
      </c>
      <c r="C364" s="24">
        <v>0</v>
      </c>
      <c r="D364" s="24">
        <f>French!D227</f>
        <v>0</v>
      </c>
      <c r="E364" s="24">
        <f>French!H227</f>
        <v>0</v>
      </c>
      <c r="F364" s="24">
        <v>0</v>
      </c>
      <c r="G364" s="24">
        <v>0</v>
      </c>
      <c r="H364" s="24">
        <f>USA!D159</f>
        <v>126</v>
      </c>
      <c r="I364" s="24">
        <f>USA!H159</f>
        <v>110</v>
      </c>
      <c r="J364" s="24">
        <v>0</v>
      </c>
      <c r="K364" s="24">
        <v>0</v>
      </c>
      <c r="L364" s="24">
        <f>Spanish!G365</f>
        <v>26604.549528472333</v>
      </c>
      <c r="M364" s="24">
        <f>Spanish!L365</f>
        <v>22105.793814432989</v>
      </c>
      <c r="N364" s="24">
        <f>'Port(consolidated)'!L363</f>
        <v>0</v>
      </c>
      <c r="O364" s="24">
        <f>'Port(consolidated)'!X363</f>
        <v>0</v>
      </c>
      <c r="P364" s="24">
        <f t="shared" si="9"/>
        <v>26730.549528472333</v>
      </c>
      <c r="Q364" s="24">
        <f>(C364+E364+G364+I364+K364+M364+O364)*1</f>
        <v>22215.793814432989</v>
      </c>
      <c r="R364" s="24"/>
      <c r="S364" s="24"/>
      <c r="T364" s="24"/>
    </row>
    <row r="365" spans="1:20">
      <c r="A365" s="5">
        <v>1861</v>
      </c>
      <c r="B365" s="24">
        <v>0</v>
      </c>
      <c r="C365" s="24">
        <v>0</v>
      </c>
      <c r="D365" s="24">
        <f>French!D228</f>
        <v>0</v>
      </c>
      <c r="E365" s="24">
        <f>French!H228</f>
        <v>0</v>
      </c>
      <c r="F365" s="24">
        <v>0</v>
      </c>
      <c r="G365" s="24">
        <v>0</v>
      </c>
      <c r="H365" s="24">
        <v>0</v>
      </c>
      <c r="I365" s="24">
        <v>0</v>
      </c>
      <c r="J365" s="24">
        <v>0</v>
      </c>
      <c r="K365" s="24">
        <v>0</v>
      </c>
      <c r="L365" s="24">
        <f>Spanish!G366</f>
        <v>24395.441292224274</v>
      </c>
      <c r="M365" s="24">
        <f>Spanish!L366</f>
        <v>20803.618556701033</v>
      </c>
      <c r="N365" s="24">
        <f>'Port(consolidated)'!L364</f>
        <v>0</v>
      </c>
      <c r="O365" s="24">
        <f>'Port(consolidated)'!X364</f>
        <v>0</v>
      </c>
      <c r="P365" s="24">
        <f t="shared" si="9"/>
        <v>24395.441292224274</v>
      </c>
      <c r="Q365" s="24">
        <f t="shared" si="10"/>
        <v>20803.618556701033</v>
      </c>
      <c r="R365" s="24"/>
      <c r="S365" s="24"/>
      <c r="T365" s="24"/>
    </row>
    <row r="366" spans="1:20">
      <c r="A366" s="5">
        <v>1862</v>
      </c>
      <c r="B366" s="24">
        <v>0</v>
      </c>
      <c r="C366" s="24">
        <v>0</v>
      </c>
      <c r="D366" s="24">
        <f>French!D229</f>
        <v>0</v>
      </c>
      <c r="E366" s="24">
        <f>French!H229</f>
        <v>0</v>
      </c>
      <c r="F366" s="24">
        <v>0</v>
      </c>
      <c r="G366" s="24">
        <v>0</v>
      </c>
      <c r="H366" s="24">
        <v>0</v>
      </c>
      <c r="I366" s="24">
        <v>0</v>
      </c>
      <c r="J366" s="24">
        <v>0</v>
      </c>
      <c r="K366" s="24">
        <v>0</v>
      </c>
      <c r="L366" s="24">
        <f>Spanish!G367</f>
        <v>14226.742279003505</v>
      </c>
      <c r="M366" s="24">
        <f>Spanish!L367</f>
        <v>11904.219226804125</v>
      </c>
      <c r="N366" s="24">
        <f>'Port(consolidated)'!L365</f>
        <v>0</v>
      </c>
      <c r="O366" s="24">
        <f>'Port(consolidated)'!X365</f>
        <v>0</v>
      </c>
      <c r="P366" s="24">
        <f t="shared" si="9"/>
        <v>14226.742279003505</v>
      </c>
      <c r="Q366" s="24">
        <f t="shared" si="10"/>
        <v>11904.219226804125</v>
      </c>
      <c r="R366" s="24"/>
      <c r="S366" s="24"/>
      <c r="T366" s="24"/>
    </row>
    <row r="367" spans="1:20">
      <c r="A367" s="5">
        <v>1863</v>
      </c>
      <c r="B367" s="24">
        <v>0</v>
      </c>
      <c r="C367" s="24">
        <v>0</v>
      </c>
      <c r="D367" s="24">
        <f>French!D230</f>
        <v>0</v>
      </c>
      <c r="E367" s="24">
        <f>French!H230</f>
        <v>0</v>
      </c>
      <c r="F367" s="24">
        <v>0</v>
      </c>
      <c r="G367" s="24">
        <v>0</v>
      </c>
      <c r="H367" s="24">
        <v>0</v>
      </c>
      <c r="I367" s="24">
        <v>0</v>
      </c>
      <c r="J367" s="24">
        <v>0</v>
      </c>
      <c r="K367" s="24">
        <v>0</v>
      </c>
      <c r="L367" s="24">
        <f>Spanish!G368</f>
        <v>7773.9718724036438</v>
      </c>
      <c r="M367" s="24">
        <f>Spanish!L368</f>
        <v>6955.4845360824747</v>
      </c>
      <c r="N367" s="24">
        <f>'Port(consolidated)'!L366</f>
        <v>0</v>
      </c>
      <c r="O367" s="24">
        <f>'Port(consolidated)'!X366</f>
        <v>0</v>
      </c>
      <c r="P367" s="24">
        <f t="shared" si="9"/>
        <v>7773.9718724036438</v>
      </c>
      <c r="Q367" s="24">
        <f t="shared" si="10"/>
        <v>6955.4845360824747</v>
      </c>
      <c r="R367" s="24"/>
      <c r="S367" s="24"/>
      <c r="T367" s="24"/>
    </row>
    <row r="368" spans="1:20">
      <c r="A368" s="5">
        <v>1864</v>
      </c>
      <c r="B368" s="24">
        <v>0</v>
      </c>
      <c r="C368" s="24">
        <v>0</v>
      </c>
      <c r="D368" s="24">
        <f>French!D231</f>
        <v>0</v>
      </c>
      <c r="E368" s="24">
        <f>French!H231</f>
        <v>0</v>
      </c>
      <c r="F368" s="24">
        <v>0</v>
      </c>
      <c r="G368" s="24">
        <v>0</v>
      </c>
      <c r="H368" s="24">
        <v>0</v>
      </c>
      <c r="I368" s="24">
        <v>0</v>
      </c>
      <c r="J368" s="24">
        <v>0</v>
      </c>
      <c r="K368" s="24">
        <v>0</v>
      </c>
      <c r="L368" s="24">
        <f>Spanish!G369</f>
        <v>4653.47870669243</v>
      </c>
      <c r="M368" s="24">
        <f>Spanish!L369</f>
        <v>3895.4585567010304</v>
      </c>
      <c r="N368" s="24">
        <f>'Port(consolidated)'!L367</f>
        <v>0</v>
      </c>
      <c r="O368" s="24">
        <f>'Port(consolidated)'!X367</f>
        <v>0</v>
      </c>
      <c r="P368" s="24">
        <f t="shared" si="9"/>
        <v>4653.47870669243</v>
      </c>
      <c r="Q368" s="24">
        <f t="shared" si="10"/>
        <v>3895.4585567010304</v>
      </c>
      <c r="R368" s="24"/>
      <c r="S368" s="24"/>
      <c r="T368" s="24"/>
    </row>
    <row r="369" spans="1:20">
      <c r="A369" s="5">
        <v>1865</v>
      </c>
      <c r="B369" s="24">
        <v>0</v>
      </c>
      <c r="C369" s="24">
        <v>0</v>
      </c>
      <c r="D369" s="24">
        <v>0</v>
      </c>
      <c r="E369" s="24">
        <v>0</v>
      </c>
      <c r="F369" s="24">
        <v>0</v>
      </c>
      <c r="G369" s="24">
        <v>0</v>
      </c>
      <c r="H369" s="24">
        <v>0</v>
      </c>
      <c r="I369" s="24">
        <v>0</v>
      </c>
      <c r="J369" s="24">
        <v>0</v>
      </c>
      <c r="K369" s="24">
        <v>0</v>
      </c>
      <c r="L369" s="24">
        <f>Spanish!G370</f>
        <v>2265.3733245875669</v>
      </c>
      <c r="M369" s="24">
        <f>Spanish!L370</f>
        <v>1855.1437113402062</v>
      </c>
      <c r="N369" s="24">
        <f>'Port(consolidated)'!L368</f>
        <v>0</v>
      </c>
      <c r="O369" s="24">
        <f>'Port(consolidated)'!X368</f>
        <v>0</v>
      </c>
      <c r="P369" s="24">
        <f t="shared" si="9"/>
        <v>2265.3733245875669</v>
      </c>
      <c r="Q369" s="24">
        <f t="shared" si="10"/>
        <v>1855.1437113402062</v>
      </c>
      <c r="R369" s="24"/>
      <c r="S369" s="24"/>
      <c r="T369" s="24"/>
    </row>
    <row r="370" spans="1:20">
      <c r="A370" s="5">
        <v>1866</v>
      </c>
      <c r="B370" s="24">
        <v>0</v>
      </c>
      <c r="C370" s="24">
        <v>0</v>
      </c>
      <c r="D370" s="24">
        <v>0</v>
      </c>
      <c r="E370" s="24">
        <v>0</v>
      </c>
      <c r="F370" s="24">
        <v>0</v>
      </c>
      <c r="G370" s="24">
        <v>0</v>
      </c>
      <c r="H370" s="24">
        <v>0</v>
      </c>
      <c r="I370" s="24">
        <v>0</v>
      </c>
      <c r="J370" s="24">
        <v>0</v>
      </c>
      <c r="K370" s="24">
        <v>0</v>
      </c>
      <c r="L370" s="24">
        <f>Spanish!G371</f>
        <v>876.85235059062279</v>
      </c>
      <c r="M370" s="24">
        <f>Spanish!L371</f>
        <v>721.64948453608247</v>
      </c>
      <c r="N370" s="24">
        <f>'Port(consolidated)'!L369</f>
        <v>0</v>
      </c>
      <c r="O370" s="24">
        <f>'Port(consolidated)'!X369</f>
        <v>0</v>
      </c>
      <c r="P370" s="24">
        <f t="shared" si="9"/>
        <v>876.85235059062279</v>
      </c>
      <c r="Q370" s="24">
        <f t="shared" si="10"/>
        <v>721.64948453608247</v>
      </c>
      <c r="R370" s="21"/>
      <c r="S370" s="24"/>
      <c r="T370" s="24"/>
    </row>
    <row r="371" spans="1:20">
      <c r="A371" s="5">
        <v>1867</v>
      </c>
      <c r="B371" s="24">
        <v>0</v>
      </c>
      <c r="C371" s="24">
        <v>0</v>
      </c>
      <c r="D371" s="24">
        <v>0</v>
      </c>
      <c r="E371" s="24">
        <v>0</v>
      </c>
      <c r="F371" s="24">
        <v>0</v>
      </c>
      <c r="G371" s="24">
        <v>0</v>
      </c>
      <c r="H371" s="24">
        <v>0</v>
      </c>
      <c r="I371" s="24">
        <v>0</v>
      </c>
      <c r="J371" s="24">
        <v>0</v>
      </c>
      <c r="K371" s="24">
        <v>0</v>
      </c>
      <c r="L371" s="24">
        <v>0</v>
      </c>
      <c r="M371" s="24">
        <v>0</v>
      </c>
      <c r="N371" s="24">
        <f>'Port(consolidated)'!L370</f>
        <v>0</v>
      </c>
      <c r="O371" s="24">
        <f>'Port(consolidated)'!X370</f>
        <v>0</v>
      </c>
      <c r="P371" s="24">
        <f t="shared" si="9"/>
        <v>0</v>
      </c>
      <c r="Q371" s="24">
        <f t="shared" si="10"/>
        <v>0</v>
      </c>
      <c r="R371" s="21"/>
      <c r="S371" s="21"/>
      <c r="T371" s="21"/>
    </row>
    <row r="372" spans="1:20">
      <c r="A372" s="21"/>
      <c r="B372" s="10">
        <f t="shared" ref="B372:O372" si="11">SUM(B5:B371)</f>
        <v>3259410.9013660862</v>
      </c>
      <c r="C372" s="10">
        <f t="shared" si="11"/>
        <v>2733329.8851276292</v>
      </c>
      <c r="D372" s="10">
        <f t="shared" si="11"/>
        <v>1381396.8271402286</v>
      </c>
      <c r="E372" s="10">
        <f t="shared" si="11"/>
        <v>1164972.3426257311</v>
      </c>
      <c r="F372" s="10">
        <f t="shared" si="11"/>
        <v>554336.27540802292</v>
      </c>
      <c r="G372" s="10">
        <f t="shared" si="11"/>
        <v>475257.55324895191</v>
      </c>
      <c r="H372" s="10">
        <f t="shared" si="11"/>
        <v>305346.61651928839</v>
      </c>
      <c r="I372" s="10">
        <f t="shared" si="11"/>
        <v>252658.16711111111</v>
      </c>
      <c r="J372" s="10">
        <f t="shared" si="11"/>
        <v>111025.65366514483</v>
      </c>
      <c r="K372" s="10">
        <f t="shared" si="11"/>
        <v>91742.650078334074</v>
      </c>
      <c r="L372" s="10">
        <f t="shared" si="11"/>
        <v>1061501.1023543412</v>
      </c>
      <c r="M372" s="10">
        <f t="shared" si="11"/>
        <v>884889.89650531358</v>
      </c>
      <c r="N372" s="10">
        <f t="shared" si="11"/>
        <v>5836254.9118573898</v>
      </c>
      <c r="O372" s="10">
        <f t="shared" si="11"/>
        <v>5092790.8258939832</v>
      </c>
      <c r="P372" s="10">
        <f>B372+D372+F372+H372+J372+L372+N372</f>
        <v>12509272.288310502</v>
      </c>
      <c r="Q372" s="10">
        <f>C372+E372+G372+I372+K372+M372+O372</f>
        <v>10695641.320591055</v>
      </c>
      <c r="R372" s="21"/>
      <c r="S372" s="21"/>
      <c r="T372" s="21"/>
    </row>
    <row r="373" spans="1:20">
      <c r="A373" s="21"/>
      <c r="B373" s="21"/>
      <c r="C373" s="24"/>
      <c r="D373" s="24"/>
      <c r="E373" s="24"/>
      <c r="F373" s="24"/>
      <c r="G373" s="24"/>
      <c r="H373" s="24"/>
      <c r="I373" s="24"/>
      <c r="J373" s="24"/>
      <c r="K373" s="24"/>
      <c r="L373" s="21"/>
      <c r="M373" s="21"/>
      <c r="N373" s="21"/>
      <c r="O373" s="21"/>
      <c r="P373" s="21"/>
      <c r="Q373" s="21"/>
      <c r="R373" s="21"/>
      <c r="S373" s="21"/>
      <c r="T373" s="21"/>
    </row>
    <row r="374" spans="1:20">
      <c r="A374" s="21"/>
      <c r="B374" s="24" t="s">
        <v>239</v>
      </c>
      <c r="C374" s="24"/>
      <c r="D374" s="24" t="s">
        <v>240</v>
      </c>
      <c r="E374" s="24"/>
      <c r="F374" s="24"/>
      <c r="G374" s="24"/>
      <c r="H374" s="24"/>
      <c r="I374" s="24"/>
      <c r="J374" s="24" t="s">
        <v>39</v>
      </c>
      <c r="K374" s="24"/>
      <c r="L374" s="24"/>
      <c r="M374" s="24"/>
      <c r="N374" s="24"/>
      <c r="O374" s="24"/>
      <c r="P374" s="24"/>
      <c r="Q374" s="24"/>
      <c r="R374" s="21"/>
      <c r="S374" s="21"/>
      <c r="T374" s="21"/>
    </row>
    <row r="375" spans="1:20">
      <c r="A375" s="21"/>
      <c r="B375" s="24" t="s">
        <v>241</v>
      </c>
      <c r="C375" s="24"/>
      <c r="D375" s="24" t="s">
        <v>265</v>
      </c>
      <c r="E375" s="24"/>
      <c r="F375" s="24"/>
      <c r="G375" s="24"/>
      <c r="H375" s="24"/>
      <c r="I375" s="24"/>
      <c r="J375" s="24" t="s">
        <v>40</v>
      </c>
      <c r="K375" s="24"/>
      <c r="L375" s="24"/>
      <c r="M375" s="24"/>
      <c r="N375" s="24"/>
      <c r="O375" s="24"/>
      <c r="P375" s="24"/>
      <c r="Q375" s="24"/>
      <c r="R375" s="21"/>
      <c r="S375" s="21"/>
      <c r="T375" s="21"/>
    </row>
    <row r="376" spans="1:20">
      <c r="A376" s="21"/>
      <c r="B376" s="24" t="s">
        <v>41</v>
      </c>
      <c r="C376" s="24"/>
      <c r="D376" s="24" t="s">
        <v>42</v>
      </c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1"/>
      <c r="S376" s="21"/>
      <c r="T376" s="21"/>
    </row>
    <row r="377" spans="1:20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</row>
    <row r="378" spans="1:20">
      <c r="A378" s="3" t="s">
        <v>84</v>
      </c>
      <c r="B378" s="24">
        <f>SUM(B5:B9)</f>
        <v>0</v>
      </c>
      <c r="C378" s="24">
        <f t="shared" ref="C378:O378" si="12">SUM(C5:C9)</f>
        <v>0</v>
      </c>
      <c r="D378" s="24">
        <f t="shared" si="12"/>
        <v>0</v>
      </c>
      <c r="E378" s="24">
        <f t="shared" si="12"/>
        <v>0</v>
      </c>
      <c r="F378" s="24">
        <f t="shared" si="12"/>
        <v>0</v>
      </c>
      <c r="G378" s="24">
        <f t="shared" si="12"/>
        <v>0</v>
      </c>
      <c r="H378" s="24">
        <f t="shared" si="12"/>
        <v>0</v>
      </c>
      <c r="I378" s="24">
        <f t="shared" si="12"/>
        <v>0</v>
      </c>
      <c r="J378" s="24">
        <f t="shared" si="12"/>
        <v>0</v>
      </c>
      <c r="K378" s="24">
        <f t="shared" si="12"/>
        <v>0</v>
      </c>
      <c r="L378" s="24">
        <f t="shared" si="12"/>
        <v>476.19047619047626</v>
      </c>
      <c r="M378" s="24">
        <f t="shared" si="12"/>
        <v>333.33333333333337</v>
      </c>
      <c r="N378" s="24">
        <f t="shared" si="12"/>
        <v>476.19047619047626</v>
      </c>
      <c r="O378" s="24">
        <f t="shared" si="12"/>
        <v>333.33333333333337</v>
      </c>
      <c r="P378" s="24">
        <f t="shared" ref="P378:Q441" si="13">B378+D378+F378+H378+J378+L378+N378</f>
        <v>952.38095238095252</v>
      </c>
      <c r="Q378" s="24">
        <f t="shared" si="13"/>
        <v>666.66666666666674</v>
      </c>
      <c r="R378" s="21"/>
      <c r="S378" s="21"/>
      <c r="T378" s="21"/>
    </row>
    <row r="379" spans="1:20">
      <c r="A379" s="3" t="s">
        <v>85</v>
      </c>
      <c r="B379" s="24">
        <f>SUM(B10:B14)</f>
        <v>0</v>
      </c>
      <c r="C379" s="24">
        <f t="shared" ref="C379:O379" si="14">SUM(C10:C14)</f>
        <v>0</v>
      </c>
      <c r="D379" s="24">
        <f t="shared" si="14"/>
        <v>0</v>
      </c>
      <c r="E379" s="24">
        <f t="shared" si="14"/>
        <v>0</v>
      </c>
      <c r="F379" s="24">
        <f t="shared" si="14"/>
        <v>0</v>
      </c>
      <c r="G379" s="24">
        <f t="shared" si="14"/>
        <v>0</v>
      </c>
      <c r="H379" s="24">
        <f t="shared" si="14"/>
        <v>0</v>
      </c>
      <c r="I379" s="24">
        <f t="shared" si="14"/>
        <v>0</v>
      </c>
      <c r="J379" s="24">
        <f t="shared" si="14"/>
        <v>0</v>
      </c>
      <c r="K379" s="24">
        <f t="shared" si="14"/>
        <v>0</v>
      </c>
      <c r="L379" s="24">
        <f t="shared" si="14"/>
        <v>476.19047619047626</v>
      </c>
      <c r="M379" s="24">
        <f t="shared" si="14"/>
        <v>333.33333333333337</v>
      </c>
      <c r="N379" s="24">
        <f t="shared" si="14"/>
        <v>476.19047619047626</v>
      </c>
      <c r="O379" s="24">
        <f t="shared" si="14"/>
        <v>333.33333333333337</v>
      </c>
      <c r="P379" s="24">
        <f t="shared" si="13"/>
        <v>952.38095238095252</v>
      </c>
      <c r="Q379" s="24">
        <f t="shared" si="13"/>
        <v>666.66666666666674</v>
      </c>
      <c r="R379" s="21"/>
      <c r="S379" s="21"/>
      <c r="T379" s="21"/>
    </row>
    <row r="380" spans="1:20">
      <c r="A380" s="3" t="s">
        <v>86</v>
      </c>
      <c r="B380" s="24">
        <f>SUM(B15:B19)</f>
        <v>0</v>
      </c>
      <c r="C380" s="24">
        <f t="shared" ref="C380:O380" si="15">SUM(C15:C19)</f>
        <v>0</v>
      </c>
      <c r="D380" s="24">
        <f t="shared" si="15"/>
        <v>0</v>
      </c>
      <c r="E380" s="24">
        <f t="shared" si="15"/>
        <v>0</v>
      </c>
      <c r="F380" s="24">
        <f t="shared" si="15"/>
        <v>0</v>
      </c>
      <c r="G380" s="24">
        <f t="shared" si="15"/>
        <v>0</v>
      </c>
      <c r="H380" s="24">
        <f t="shared" si="15"/>
        <v>0</v>
      </c>
      <c r="I380" s="24">
        <f t="shared" si="15"/>
        <v>0</v>
      </c>
      <c r="J380" s="24">
        <f t="shared" si="15"/>
        <v>0</v>
      </c>
      <c r="K380" s="24">
        <f t="shared" si="15"/>
        <v>0</v>
      </c>
      <c r="L380" s="24">
        <f t="shared" si="15"/>
        <v>476.19047619047626</v>
      </c>
      <c r="M380" s="24">
        <f t="shared" si="15"/>
        <v>333.33333333333337</v>
      </c>
      <c r="N380" s="24">
        <f t="shared" si="15"/>
        <v>712.69047619047626</v>
      </c>
      <c r="O380" s="24">
        <f t="shared" si="15"/>
        <v>501.24833333333333</v>
      </c>
      <c r="P380" s="24">
        <f t="shared" si="13"/>
        <v>1188.8809523809525</v>
      </c>
      <c r="Q380" s="24">
        <f t="shared" si="13"/>
        <v>834.58166666666671</v>
      </c>
      <c r="R380" s="21"/>
      <c r="S380" s="21"/>
      <c r="T380" s="21"/>
    </row>
    <row r="381" spans="1:20">
      <c r="A381" s="3" t="s">
        <v>87</v>
      </c>
      <c r="B381" s="24">
        <f>SUM(B20:B24)</f>
        <v>0</v>
      </c>
      <c r="C381" s="24">
        <f t="shared" ref="C381:O381" si="16">SUM(C20:C24)</f>
        <v>0</v>
      </c>
      <c r="D381" s="24">
        <f t="shared" si="16"/>
        <v>0</v>
      </c>
      <c r="E381" s="24">
        <f t="shared" si="16"/>
        <v>0</v>
      </c>
      <c r="F381" s="24">
        <f t="shared" si="16"/>
        <v>0</v>
      </c>
      <c r="G381" s="24">
        <f t="shared" si="16"/>
        <v>0</v>
      </c>
      <c r="H381" s="24">
        <f t="shared" si="16"/>
        <v>0</v>
      </c>
      <c r="I381" s="24">
        <f t="shared" si="16"/>
        <v>0</v>
      </c>
      <c r="J381" s="24">
        <f t="shared" si="16"/>
        <v>0</v>
      </c>
      <c r="K381" s="24">
        <f t="shared" si="16"/>
        <v>0</v>
      </c>
      <c r="L381" s="24">
        <f t="shared" si="16"/>
        <v>3928.5714285714289</v>
      </c>
      <c r="M381" s="24">
        <f t="shared" si="16"/>
        <v>2750</v>
      </c>
      <c r="N381" s="24">
        <f t="shared" si="16"/>
        <v>4328.5714285714294</v>
      </c>
      <c r="O381" s="24">
        <f t="shared" si="16"/>
        <v>3034</v>
      </c>
      <c r="P381" s="24">
        <f t="shared" si="13"/>
        <v>8257.1428571428587</v>
      </c>
      <c r="Q381" s="24">
        <f t="shared" si="13"/>
        <v>5784</v>
      </c>
      <c r="R381" s="21"/>
      <c r="S381" s="21"/>
      <c r="T381" s="21"/>
    </row>
    <row r="382" spans="1:20">
      <c r="A382" s="3" t="s">
        <v>30</v>
      </c>
      <c r="B382" s="24">
        <f>SUM(B25:B29)</f>
        <v>0</v>
      </c>
      <c r="C382" s="24">
        <f t="shared" ref="C382:O382" si="17">SUM(C25:C29)</f>
        <v>0</v>
      </c>
      <c r="D382" s="24">
        <f t="shared" si="17"/>
        <v>0</v>
      </c>
      <c r="E382" s="24">
        <f t="shared" si="17"/>
        <v>0</v>
      </c>
      <c r="F382" s="24">
        <f t="shared" si="17"/>
        <v>0</v>
      </c>
      <c r="G382" s="24">
        <f t="shared" si="17"/>
        <v>0</v>
      </c>
      <c r="H382" s="24">
        <f t="shared" si="17"/>
        <v>0</v>
      </c>
      <c r="I382" s="24">
        <f t="shared" si="17"/>
        <v>0</v>
      </c>
      <c r="J382" s="24">
        <f t="shared" si="17"/>
        <v>0</v>
      </c>
      <c r="K382" s="24">
        <f t="shared" si="17"/>
        <v>0</v>
      </c>
      <c r="L382" s="24">
        <f t="shared" si="17"/>
        <v>1009.2857142857144</v>
      </c>
      <c r="M382" s="24">
        <f t="shared" si="17"/>
        <v>706.5</v>
      </c>
      <c r="N382" s="24">
        <f t="shared" si="17"/>
        <v>1009.2857142857144</v>
      </c>
      <c r="O382" s="24">
        <f t="shared" si="17"/>
        <v>706.5</v>
      </c>
      <c r="P382" s="24">
        <f t="shared" si="13"/>
        <v>2018.5714285714289</v>
      </c>
      <c r="Q382" s="24">
        <f t="shared" si="13"/>
        <v>1413</v>
      </c>
      <c r="R382" s="21"/>
      <c r="S382" s="21"/>
      <c r="T382" s="21"/>
    </row>
    <row r="383" spans="1:20">
      <c r="A383" s="3" t="s">
        <v>31</v>
      </c>
      <c r="B383" s="24">
        <f>SUM(B30:B34)</f>
        <v>0</v>
      </c>
      <c r="C383" s="24">
        <f t="shared" ref="C383:O383" si="18">SUM(C30:C34)</f>
        <v>0</v>
      </c>
      <c r="D383" s="24">
        <f t="shared" si="18"/>
        <v>0</v>
      </c>
      <c r="E383" s="24">
        <f t="shared" si="18"/>
        <v>0</v>
      </c>
      <c r="F383" s="24">
        <f t="shared" si="18"/>
        <v>0</v>
      </c>
      <c r="G383" s="24">
        <f t="shared" si="18"/>
        <v>0</v>
      </c>
      <c r="H383" s="24">
        <f t="shared" si="18"/>
        <v>0</v>
      </c>
      <c r="I383" s="24">
        <f t="shared" si="18"/>
        <v>0</v>
      </c>
      <c r="J383" s="24">
        <f t="shared" si="18"/>
        <v>0</v>
      </c>
      <c r="K383" s="24">
        <f t="shared" si="18"/>
        <v>0</v>
      </c>
      <c r="L383" s="24">
        <f t="shared" si="18"/>
        <v>4485.7142857142862</v>
      </c>
      <c r="M383" s="24">
        <f t="shared" si="18"/>
        <v>3140</v>
      </c>
      <c r="N383" s="24">
        <f t="shared" si="18"/>
        <v>4485.7142857142862</v>
      </c>
      <c r="O383" s="24">
        <f t="shared" si="18"/>
        <v>3140</v>
      </c>
      <c r="P383" s="24">
        <f t="shared" si="13"/>
        <v>8971.4285714285725</v>
      </c>
      <c r="Q383" s="24">
        <f t="shared" si="13"/>
        <v>6280</v>
      </c>
      <c r="R383" s="21"/>
      <c r="S383" s="21"/>
      <c r="T383" s="21"/>
    </row>
    <row r="384" spans="1:20">
      <c r="A384" s="3" t="s">
        <v>89</v>
      </c>
      <c r="B384" s="24">
        <f>SUM(B35:B39)</f>
        <v>0</v>
      </c>
      <c r="C384" s="24">
        <f t="shared" ref="C384:O384" si="19">SUM(C35:C39)</f>
        <v>0</v>
      </c>
      <c r="D384" s="24">
        <f t="shared" si="19"/>
        <v>0</v>
      </c>
      <c r="E384" s="24">
        <f t="shared" si="19"/>
        <v>0</v>
      </c>
      <c r="F384" s="24">
        <f t="shared" si="19"/>
        <v>0</v>
      </c>
      <c r="G384" s="24">
        <f t="shared" si="19"/>
        <v>0</v>
      </c>
      <c r="H384" s="24">
        <f t="shared" si="19"/>
        <v>0</v>
      </c>
      <c r="I384" s="24">
        <f t="shared" si="19"/>
        <v>0</v>
      </c>
      <c r="J384" s="24">
        <f t="shared" si="19"/>
        <v>0</v>
      </c>
      <c r="K384" s="24">
        <f t="shared" si="19"/>
        <v>0</v>
      </c>
      <c r="L384" s="24">
        <f t="shared" si="19"/>
        <v>4297.8571428571431</v>
      </c>
      <c r="M384" s="24">
        <f t="shared" si="19"/>
        <v>3008.5</v>
      </c>
      <c r="N384" s="24">
        <f t="shared" si="19"/>
        <v>4297.8571428571431</v>
      </c>
      <c r="O384" s="24">
        <f t="shared" si="19"/>
        <v>3008.5</v>
      </c>
      <c r="P384" s="24">
        <f t="shared" si="13"/>
        <v>8595.7142857142862</v>
      </c>
      <c r="Q384" s="24">
        <f t="shared" si="13"/>
        <v>6017</v>
      </c>
      <c r="R384" s="21"/>
      <c r="S384" s="21"/>
      <c r="T384" s="21"/>
    </row>
    <row r="385" spans="1:20">
      <c r="A385" s="3" t="s">
        <v>90</v>
      </c>
      <c r="B385" s="24">
        <f>SUM(B40:B44)</f>
        <v>0</v>
      </c>
      <c r="C385" s="24">
        <f t="shared" ref="C385:O385" si="20">SUM(C40:C44)</f>
        <v>0</v>
      </c>
      <c r="D385" s="24">
        <f t="shared" si="20"/>
        <v>0</v>
      </c>
      <c r="E385" s="24">
        <f t="shared" si="20"/>
        <v>0</v>
      </c>
      <c r="F385" s="24">
        <f t="shared" si="20"/>
        <v>0</v>
      </c>
      <c r="G385" s="24">
        <f t="shared" si="20"/>
        <v>0</v>
      </c>
      <c r="H385" s="24">
        <f t="shared" si="20"/>
        <v>0</v>
      </c>
      <c r="I385" s="24">
        <f t="shared" si="20"/>
        <v>0</v>
      </c>
      <c r="J385" s="24">
        <f t="shared" si="20"/>
        <v>0</v>
      </c>
      <c r="K385" s="24">
        <f t="shared" si="20"/>
        <v>0</v>
      </c>
      <c r="L385" s="24">
        <f t="shared" si="20"/>
        <v>2891.4285714285716</v>
      </c>
      <c r="M385" s="24">
        <f t="shared" si="20"/>
        <v>2024</v>
      </c>
      <c r="N385" s="24">
        <f t="shared" si="20"/>
        <v>2891.4285714285716</v>
      </c>
      <c r="O385" s="24">
        <f t="shared" si="20"/>
        <v>2024</v>
      </c>
      <c r="P385" s="24">
        <f t="shared" si="13"/>
        <v>5782.8571428571431</v>
      </c>
      <c r="Q385" s="24">
        <f t="shared" si="13"/>
        <v>4048</v>
      </c>
      <c r="R385" s="21"/>
      <c r="S385" s="21"/>
      <c r="T385" s="21"/>
    </row>
    <row r="386" spans="1:20">
      <c r="A386" s="4" t="s">
        <v>91</v>
      </c>
      <c r="B386" s="24">
        <f>SUM(B45:B49)</f>
        <v>0</v>
      </c>
      <c r="C386" s="24">
        <f t="shared" ref="C386:O386" si="21">SUM(C45:C49)</f>
        <v>0</v>
      </c>
      <c r="D386" s="24">
        <f t="shared" si="21"/>
        <v>0</v>
      </c>
      <c r="E386" s="24">
        <f t="shared" si="21"/>
        <v>0</v>
      </c>
      <c r="F386" s="24">
        <f t="shared" si="21"/>
        <v>0</v>
      </c>
      <c r="G386" s="24">
        <f t="shared" si="21"/>
        <v>0</v>
      </c>
      <c r="H386" s="24">
        <f t="shared" si="21"/>
        <v>0</v>
      </c>
      <c r="I386" s="24">
        <f t="shared" si="21"/>
        <v>0</v>
      </c>
      <c r="J386" s="24">
        <f t="shared" si="21"/>
        <v>0</v>
      </c>
      <c r="K386" s="24">
        <f t="shared" si="21"/>
        <v>0</v>
      </c>
      <c r="L386" s="24">
        <f t="shared" si="21"/>
        <v>8978.5714285714294</v>
      </c>
      <c r="M386" s="24">
        <f t="shared" si="21"/>
        <v>6285</v>
      </c>
      <c r="N386" s="24">
        <f t="shared" si="21"/>
        <v>8978.5714285714294</v>
      </c>
      <c r="O386" s="24">
        <f t="shared" si="21"/>
        <v>6285</v>
      </c>
      <c r="P386" s="24">
        <f t="shared" si="13"/>
        <v>17957.142857142859</v>
      </c>
      <c r="Q386" s="24">
        <f t="shared" si="13"/>
        <v>12570</v>
      </c>
      <c r="R386" s="21"/>
      <c r="S386" s="21"/>
      <c r="T386" s="21"/>
    </row>
    <row r="387" spans="1:20">
      <c r="A387" s="4" t="s">
        <v>92</v>
      </c>
      <c r="B387" s="24">
        <f>SUM(B50:B54)</f>
        <v>0</v>
      </c>
      <c r="C387" s="24">
        <f t="shared" ref="C387:O387" si="22">SUM(C50:C54)</f>
        <v>0</v>
      </c>
      <c r="D387" s="24">
        <f t="shared" si="22"/>
        <v>0</v>
      </c>
      <c r="E387" s="24">
        <f t="shared" si="22"/>
        <v>0</v>
      </c>
      <c r="F387" s="24">
        <f t="shared" si="22"/>
        <v>0</v>
      </c>
      <c r="G387" s="24">
        <f t="shared" si="22"/>
        <v>0</v>
      </c>
      <c r="H387" s="24">
        <f t="shared" si="22"/>
        <v>0</v>
      </c>
      <c r="I387" s="24">
        <f t="shared" si="22"/>
        <v>0</v>
      </c>
      <c r="J387" s="24">
        <f t="shared" si="22"/>
        <v>0</v>
      </c>
      <c r="K387" s="24">
        <f t="shared" si="22"/>
        <v>0</v>
      </c>
      <c r="L387" s="24">
        <f t="shared" si="22"/>
        <v>4707.8571428571431</v>
      </c>
      <c r="M387" s="24">
        <f t="shared" si="22"/>
        <v>3295.5</v>
      </c>
      <c r="N387" s="24">
        <f t="shared" si="22"/>
        <v>4707.8571428571431</v>
      </c>
      <c r="O387" s="24">
        <f t="shared" si="22"/>
        <v>3295.5</v>
      </c>
      <c r="P387" s="24">
        <f t="shared" si="13"/>
        <v>9415.7142857142862</v>
      </c>
      <c r="Q387" s="24">
        <f t="shared" si="13"/>
        <v>6591</v>
      </c>
      <c r="R387" s="21"/>
      <c r="S387" s="21"/>
      <c r="T387" s="21"/>
    </row>
    <row r="388" spans="1:20">
      <c r="A388" s="4" t="s">
        <v>93</v>
      </c>
      <c r="B388" s="24">
        <f>SUM(B55:B59)</f>
        <v>0</v>
      </c>
      <c r="C388" s="24">
        <f t="shared" ref="C388:O388" si="23">SUM(C55:C59)</f>
        <v>0</v>
      </c>
      <c r="D388" s="24">
        <f t="shared" si="23"/>
        <v>0</v>
      </c>
      <c r="E388" s="24">
        <f t="shared" si="23"/>
        <v>0</v>
      </c>
      <c r="F388" s="24">
        <f t="shared" si="23"/>
        <v>0</v>
      </c>
      <c r="G388" s="24">
        <f t="shared" si="23"/>
        <v>0</v>
      </c>
      <c r="H388" s="24">
        <f t="shared" si="23"/>
        <v>0</v>
      </c>
      <c r="I388" s="24">
        <f t="shared" si="23"/>
        <v>0</v>
      </c>
      <c r="J388" s="24">
        <f t="shared" si="23"/>
        <v>0</v>
      </c>
      <c r="K388" s="24">
        <f t="shared" si="23"/>
        <v>0</v>
      </c>
      <c r="L388" s="24">
        <f t="shared" si="23"/>
        <v>686.42857142857133</v>
      </c>
      <c r="M388" s="24">
        <f t="shared" si="23"/>
        <v>480.5</v>
      </c>
      <c r="N388" s="24">
        <f t="shared" si="23"/>
        <v>686.42857142857133</v>
      </c>
      <c r="O388" s="24">
        <f t="shared" si="23"/>
        <v>480.5</v>
      </c>
      <c r="P388" s="24">
        <f t="shared" si="13"/>
        <v>1372.8571428571427</v>
      </c>
      <c r="Q388" s="24">
        <f t="shared" si="13"/>
        <v>961</v>
      </c>
      <c r="R388" s="21"/>
      <c r="S388" s="21"/>
      <c r="T388" s="21"/>
    </row>
    <row r="389" spans="1:20">
      <c r="A389" s="4" t="s">
        <v>94</v>
      </c>
      <c r="B389" s="24">
        <f>SUM(B60:B64)</f>
        <v>94</v>
      </c>
      <c r="C389" s="24">
        <f t="shared" ref="C389:O389" si="24">SUM(C60:C64)</f>
        <v>66.739999999999995</v>
      </c>
      <c r="D389" s="24">
        <f t="shared" si="24"/>
        <v>0</v>
      </c>
      <c r="E389" s="24">
        <f t="shared" si="24"/>
        <v>0</v>
      </c>
      <c r="F389" s="24">
        <f t="shared" si="24"/>
        <v>0</v>
      </c>
      <c r="G389" s="24">
        <f t="shared" si="24"/>
        <v>0</v>
      </c>
      <c r="H389" s="24">
        <f t="shared" si="24"/>
        <v>0</v>
      </c>
      <c r="I389" s="24">
        <f t="shared" si="24"/>
        <v>0</v>
      </c>
      <c r="J389" s="24">
        <f t="shared" si="24"/>
        <v>0</v>
      </c>
      <c r="K389" s="24">
        <f t="shared" si="24"/>
        <v>0</v>
      </c>
      <c r="L389" s="24">
        <f t="shared" si="24"/>
        <v>2133.5714285714284</v>
      </c>
      <c r="M389" s="24">
        <f t="shared" si="24"/>
        <v>1493.5</v>
      </c>
      <c r="N389" s="24">
        <f t="shared" si="24"/>
        <v>2133.5714285714284</v>
      </c>
      <c r="O389" s="24">
        <f t="shared" si="24"/>
        <v>1493.5</v>
      </c>
      <c r="P389" s="24">
        <f t="shared" si="13"/>
        <v>4361.1428571428569</v>
      </c>
      <c r="Q389" s="24">
        <f t="shared" si="13"/>
        <v>3053.74</v>
      </c>
      <c r="R389" s="21"/>
      <c r="S389" s="21"/>
      <c r="T389" s="21"/>
    </row>
    <row r="390" spans="1:20">
      <c r="A390" s="4" t="s">
        <v>95</v>
      </c>
      <c r="B390" s="24">
        <f>SUM(B65:B69)</f>
        <v>700</v>
      </c>
      <c r="C390" s="24">
        <f t="shared" ref="C390:O390" si="25">SUM(C65:C69)</f>
        <v>497</v>
      </c>
      <c r="D390" s="24">
        <f t="shared" si="25"/>
        <v>0</v>
      </c>
      <c r="E390" s="24">
        <f t="shared" si="25"/>
        <v>0</v>
      </c>
      <c r="F390" s="24">
        <f t="shared" si="25"/>
        <v>0</v>
      </c>
      <c r="G390" s="24">
        <f t="shared" si="25"/>
        <v>0</v>
      </c>
      <c r="H390" s="24">
        <f t="shared" si="25"/>
        <v>0</v>
      </c>
      <c r="I390" s="24">
        <f t="shared" si="25"/>
        <v>0</v>
      </c>
      <c r="J390" s="24">
        <f t="shared" si="25"/>
        <v>0</v>
      </c>
      <c r="K390" s="24">
        <f t="shared" si="25"/>
        <v>0</v>
      </c>
      <c r="L390" s="24">
        <f t="shared" si="25"/>
        <v>11672.857142857145</v>
      </c>
      <c r="M390" s="24">
        <f t="shared" si="25"/>
        <v>8171</v>
      </c>
      <c r="N390" s="24">
        <f t="shared" si="25"/>
        <v>12353.627126242352</v>
      </c>
      <c r="O390" s="24">
        <f t="shared" si="25"/>
        <v>8742.8467860435758</v>
      </c>
      <c r="P390" s="24">
        <f t="shared" si="13"/>
        <v>24726.484269099499</v>
      </c>
      <c r="Q390" s="24">
        <f t="shared" si="13"/>
        <v>17410.846786043578</v>
      </c>
      <c r="R390" s="21"/>
      <c r="S390" s="21"/>
      <c r="T390" s="21"/>
    </row>
    <row r="391" spans="1:20">
      <c r="A391" s="4" t="s">
        <v>96</v>
      </c>
      <c r="B391" s="24">
        <f>SUM(B70:B74)</f>
        <v>890.53521126760563</v>
      </c>
      <c r="C391" s="24">
        <f t="shared" ref="C391:O391" si="26">SUM(C70:C74)</f>
        <v>624</v>
      </c>
      <c r="D391" s="24">
        <f t="shared" si="26"/>
        <v>0</v>
      </c>
      <c r="E391" s="24">
        <f t="shared" si="26"/>
        <v>0</v>
      </c>
      <c r="F391" s="24">
        <f t="shared" si="26"/>
        <v>0</v>
      </c>
      <c r="G391" s="24">
        <f t="shared" si="26"/>
        <v>0</v>
      </c>
      <c r="H391" s="24">
        <f t="shared" si="26"/>
        <v>0</v>
      </c>
      <c r="I391" s="24">
        <f t="shared" si="26"/>
        <v>0</v>
      </c>
      <c r="J391" s="24">
        <f t="shared" si="26"/>
        <v>0</v>
      </c>
      <c r="K391" s="24">
        <f t="shared" si="26"/>
        <v>0</v>
      </c>
      <c r="L391" s="24">
        <f t="shared" si="26"/>
        <v>7075.7142857142862</v>
      </c>
      <c r="M391" s="24">
        <f t="shared" si="26"/>
        <v>4953</v>
      </c>
      <c r="N391" s="24">
        <f t="shared" si="26"/>
        <v>8018.01340724078</v>
      </c>
      <c r="O391" s="24">
        <f t="shared" si="26"/>
        <v>5744.5312620822551</v>
      </c>
      <c r="P391" s="24">
        <f t="shared" si="13"/>
        <v>15984.262904222673</v>
      </c>
      <c r="Q391" s="24">
        <f t="shared" si="13"/>
        <v>11321.531262082255</v>
      </c>
      <c r="R391" s="21"/>
      <c r="S391" s="21"/>
      <c r="T391" s="21"/>
    </row>
    <row r="392" spans="1:20">
      <c r="A392" s="4" t="s">
        <v>97</v>
      </c>
      <c r="B392" s="24">
        <f>SUM(B75:B79)</f>
        <v>0</v>
      </c>
      <c r="C392" s="24">
        <f t="shared" ref="C392:O392" si="27">SUM(C75:C79)</f>
        <v>0</v>
      </c>
      <c r="D392" s="24">
        <f t="shared" si="27"/>
        <v>65.530799475753597</v>
      </c>
      <c r="E392" s="24">
        <f t="shared" si="27"/>
        <v>50</v>
      </c>
      <c r="F392" s="24">
        <f t="shared" si="27"/>
        <v>0</v>
      </c>
      <c r="G392" s="24">
        <f t="shared" si="27"/>
        <v>0</v>
      </c>
      <c r="H392" s="24">
        <f t="shared" si="27"/>
        <v>0</v>
      </c>
      <c r="I392" s="24">
        <f t="shared" si="27"/>
        <v>0</v>
      </c>
      <c r="J392" s="24">
        <f t="shared" si="27"/>
        <v>0</v>
      </c>
      <c r="K392" s="24">
        <f t="shared" si="27"/>
        <v>0</v>
      </c>
      <c r="L392" s="24">
        <f t="shared" si="27"/>
        <v>6587.1428571428578</v>
      </c>
      <c r="M392" s="24">
        <f t="shared" si="27"/>
        <v>4611</v>
      </c>
      <c r="N392" s="24">
        <f t="shared" si="27"/>
        <v>7891.4418951443267</v>
      </c>
      <c r="O392" s="24">
        <f t="shared" si="27"/>
        <v>5706.6111919212335</v>
      </c>
      <c r="P392" s="24">
        <f t="shared" si="13"/>
        <v>14544.115551762938</v>
      </c>
      <c r="Q392" s="24">
        <f t="shared" si="13"/>
        <v>10367.611191921234</v>
      </c>
      <c r="R392" s="21"/>
      <c r="S392" s="21"/>
      <c r="T392" s="21"/>
    </row>
    <row r="393" spans="1:20">
      <c r="A393" s="4" t="s">
        <v>98</v>
      </c>
      <c r="B393" s="24">
        <f>SUM(B80:B84)</f>
        <v>0</v>
      </c>
      <c r="C393" s="24">
        <f t="shared" ref="C393:O393" si="28">SUM(C80:C84)</f>
        <v>0</v>
      </c>
      <c r="D393" s="24">
        <f t="shared" si="28"/>
        <v>0</v>
      </c>
      <c r="E393" s="24">
        <f t="shared" si="28"/>
        <v>0</v>
      </c>
      <c r="F393" s="24">
        <f t="shared" si="28"/>
        <v>0</v>
      </c>
      <c r="G393" s="24">
        <f t="shared" si="28"/>
        <v>0</v>
      </c>
      <c r="H393" s="24">
        <f t="shared" si="28"/>
        <v>0</v>
      </c>
      <c r="I393" s="24">
        <f t="shared" si="28"/>
        <v>0</v>
      </c>
      <c r="J393" s="24">
        <f t="shared" si="28"/>
        <v>0</v>
      </c>
      <c r="K393" s="24">
        <f t="shared" si="28"/>
        <v>0</v>
      </c>
      <c r="L393" s="24">
        <f t="shared" si="28"/>
        <v>6456.4285714285725</v>
      </c>
      <c r="M393" s="24">
        <f t="shared" si="28"/>
        <v>4519.5</v>
      </c>
      <c r="N393" s="24">
        <f t="shared" si="28"/>
        <v>8461.7958286702778</v>
      </c>
      <c r="O393" s="24">
        <f t="shared" si="28"/>
        <v>6206.0084960830327</v>
      </c>
      <c r="P393" s="24">
        <f t="shared" si="13"/>
        <v>14918.22440009885</v>
      </c>
      <c r="Q393" s="24">
        <f t="shared" si="13"/>
        <v>10725.508496083032</v>
      </c>
      <c r="R393" s="21"/>
      <c r="S393" s="21"/>
      <c r="T393" s="21"/>
    </row>
    <row r="394" spans="1:20">
      <c r="A394" s="4" t="s">
        <v>99</v>
      </c>
      <c r="B394" s="24">
        <f>SUM(B85:B89)</f>
        <v>236.5</v>
      </c>
      <c r="C394" s="24">
        <f t="shared" ref="C394:O394" si="29">SUM(C85:C89)</f>
        <v>167.91499999999999</v>
      </c>
      <c r="D394" s="24">
        <f t="shared" si="29"/>
        <v>0</v>
      </c>
      <c r="E394" s="24">
        <f t="shared" si="29"/>
        <v>0</v>
      </c>
      <c r="F394" s="24">
        <f t="shared" si="29"/>
        <v>0</v>
      </c>
      <c r="G394" s="24">
        <f t="shared" si="29"/>
        <v>0</v>
      </c>
      <c r="H394" s="24">
        <f t="shared" si="29"/>
        <v>0</v>
      </c>
      <c r="I394" s="24">
        <f t="shared" si="29"/>
        <v>0</v>
      </c>
      <c r="J394" s="24">
        <f t="shared" si="29"/>
        <v>0</v>
      </c>
      <c r="K394" s="24">
        <f t="shared" si="29"/>
        <v>0</v>
      </c>
      <c r="L394" s="24">
        <f t="shared" si="29"/>
        <v>10992.142857142859</v>
      </c>
      <c r="M394" s="24">
        <f t="shared" si="29"/>
        <v>7694.5</v>
      </c>
      <c r="N394" s="24">
        <f t="shared" si="29"/>
        <v>14794.145299819324</v>
      </c>
      <c r="O394" s="24">
        <f t="shared" si="29"/>
        <v>10901.212784413563</v>
      </c>
      <c r="P394" s="24">
        <f t="shared" si="13"/>
        <v>26022.788156962182</v>
      </c>
      <c r="Q394" s="24">
        <f t="shared" si="13"/>
        <v>18763.627784413562</v>
      </c>
      <c r="R394" s="21"/>
      <c r="S394" s="21"/>
      <c r="T394" s="21"/>
    </row>
    <row r="395" spans="1:20">
      <c r="A395" s="4" t="s">
        <v>100</v>
      </c>
      <c r="B395" s="24">
        <f>SUM(B90:B94)</f>
        <v>0</v>
      </c>
      <c r="C395" s="24">
        <f t="shared" ref="C395:O395" si="30">SUM(C90:C94)</f>
        <v>0</v>
      </c>
      <c r="D395" s="24">
        <f t="shared" si="30"/>
        <v>0</v>
      </c>
      <c r="E395" s="24">
        <f t="shared" si="30"/>
        <v>0</v>
      </c>
      <c r="F395" s="24">
        <f t="shared" si="30"/>
        <v>0</v>
      </c>
      <c r="G395" s="24">
        <f t="shared" si="30"/>
        <v>0</v>
      </c>
      <c r="H395" s="24">
        <f t="shared" si="30"/>
        <v>0</v>
      </c>
      <c r="I395" s="24">
        <f t="shared" si="30"/>
        <v>0</v>
      </c>
      <c r="J395" s="24">
        <f t="shared" si="30"/>
        <v>0</v>
      </c>
      <c r="K395" s="24">
        <f t="shared" si="30"/>
        <v>0</v>
      </c>
      <c r="L395" s="24">
        <f t="shared" si="30"/>
        <v>12702.857142857145</v>
      </c>
      <c r="M395" s="24">
        <f t="shared" si="30"/>
        <v>8892</v>
      </c>
      <c r="N395" s="24">
        <f t="shared" si="30"/>
        <v>18162.871610376671</v>
      </c>
      <c r="O395" s="24">
        <f t="shared" si="30"/>
        <v>13498.422952468507</v>
      </c>
      <c r="P395" s="24">
        <f t="shared" si="13"/>
        <v>30865.728753233816</v>
      </c>
      <c r="Q395" s="24">
        <f t="shared" si="13"/>
        <v>22390.422952468507</v>
      </c>
      <c r="R395" s="21"/>
      <c r="S395" s="21"/>
      <c r="T395" s="21"/>
    </row>
    <row r="396" spans="1:20">
      <c r="A396" s="4" t="s">
        <v>101</v>
      </c>
      <c r="B396" s="24">
        <f>SUM(B95:B99)</f>
        <v>0</v>
      </c>
      <c r="C396" s="24">
        <f t="shared" ref="C396:O396" si="31">SUM(C95:C99)</f>
        <v>0</v>
      </c>
      <c r="D396" s="24">
        <f t="shared" si="31"/>
        <v>0</v>
      </c>
      <c r="E396" s="24">
        <f t="shared" si="31"/>
        <v>0</v>
      </c>
      <c r="F396" s="24">
        <f t="shared" si="31"/>
        <v>0</v>
      </c>
      <c r="G396" s="24">
        <f t="shared" si="31"/>
        <v>0</v>
      </c>
      <c r="H396" s="24">
        <f t="shared" si="31"/>
        <v>0</v>
      </c>
      <c r="I396" s="24">
        <f t="shared" si="31"/>
        <v>0</v>
      </c>
      <c r="J396" s="24">
        <f t="shared" si="31"/>
        <v>0</v>
      </c>
      <c r="K396" s="24">
        <f t="shared" si="31"/>
        <v>0</v>
      </c>
      <c r="L396" s="24">
        <f t="shared" si="31"/>
        <v>8458.5714285714275</v>
      </c>
      <c r="M396" s="24">
        <f t="shared" si="31"/>
        <v>5921</v>
      </c>
      <c r="N396" s="24">
        <f t="shared" si="31"/>
        <v>16319.295580470052</v>
      </c>
      <c r="O396" s="24">
        <f t="shared" si="31"/>
        <v>12554.738110704267</v>
      </c>
      <c r="P396" s="24">
        <f t="shared" si="13"/>
        <v>24777.867009041482</v>
      </c>
      <c r="Q396" s="24">
        <f t="shared" si="13"/>
        <v>18475.738110704267</v>
      </c>
      <c r="R396" s="21"/>
      <c r="S396" s="21"/>
      <c r="T396" s="21"/>
    </row>
    <row r="397" spans="1:20">
      <c r="A397" s="3" t="s">
        <v>102</v>
      </c>
      <c r="B397" s="24">
        <f>SUM(B100:B104)</f>
        <v>0</v>
      </c>
      <c r="C397" s="24">
        <f t="shared" ref="C397:O397" si="32">SUM(C100:C104)</f>
        <v>0</v>
      </c>
      <c r="D397" s="24">
        <f t="shared" si="32"/>
        <v>0</v>
      </c>
      <c r="E397" s="24">
        <f t="shared" si="32"/>
        <v>0</v>
      </c>
      <c r="F397" s="24">
        <f t="shared" si="32"/>
        <v>1365.3571428571429</v>
      </c>
      <c r="G397" s="24">
        <f t="shared" si="32"/>
        <v>1160.0756999999999</v>
      </c>
      <c r="H397" s="24">
        <f t="shared" si="32"/>
        <v>0</v>
      </c>
      <c r="I397" s="24">
        <f t="shared" si="32"/>
        <v>0</v>
      </c>
      <c r="J397" s="24">
        <f t="shared" si="32"/>
        <v>0</v>
      </c>
      <c r="K397" s="24">
        <f t="shared" si="32"/>
        <v>0</v>
      </c>
      <c r="L397" s="24">
        <f t="shared" si="32"/>
        <v>21442.857142857141</v>
      </c>
      <c r="M397" s="24">
        <f t="shared" si="32"/>
        <v>15010</v>
      </c>
      <c r="N397" s="24">
        <f t="shared" si="32"/>
        <v>32972.050326103708</v>
      </c>
      <c r="O397" s="24">
        <f t="shared" si="32"/>
        <v>24717.910076093154</v>
      </c>
      <c r="P397" s="24">
        <f t="shared" si="13"/>
        <v>55780.264611817991</v>
      </c>
      <c r="Q397" s="24">
        <f t="shared" si="13"/>
        <v>40887.985776093155</v>
      </c>
      <c r="R397" s="21"/>
      <c r="S397" s="21"/>
      <c r="T397" s="21"/>
    </row>
    <row r="398" spans="1:20">
      <c r="A398" s="3" t="s">
        <v>103</v>
      </c>
      <c r="B398" s="24">
        <f>SUM(B105:B109)</f>
        <v>0</v>
      </c>
      <c r="C398" s="24">
        <f t="shared" ref="C398:O398" si="33">SUM(C105:C109)</f>
        <v>0</v>
      </c>
      <c r="D398" s="24">
        <f t="shared" si="33"/>
        <v>0</v>
      </c>
      <c r="E398" s="24">
        <f t="shared" si="33"/>
        <v>0</v>
      </c>
      <c r="F398" s="24">
        <f t="shared" si="33"/>
        <v>334.1</v>
      </c>
      <c r="G398" s="24">
        <f t="shared" si="33"/>
        <v>286.99189999999999</v>
      </c>
      <c r="H398" s="24">
        <f t="shared" si="33"/>
        <v>0</v>
      </c>
      <c r="I398" s="24">
        <f t="shared" si="33"/>
        <v>0</v>
      </c>
      <c r="J398" s="24">
        <f t="shared" si="33"/>
        <v>0</v>
      </c>
      <c r="K398" s="24">
        <f t="shared" si="33"/>
        <v>0</v>
      </c>
      <c r="L398" s="24">
        <f t="shared" si="33"/>
        <v>9522.1428571428569</v>
      </c>
      <c r="M398" s="24">
        <f t="shared" si="33"/>
        <v>6665.5</v>
      </c>
      <c r="N398" s="24">
        <f t="shared" si="33"/>
        <v>25941.944280864976</v>
      </c>
      <c r="O398" s="24">
        <f t="shared" si="33"/>
        <v>20530.602032471412</v>
      </c>
      <c r="P398" s="24">
        <f t="shared" si="13"/>
        <v>35798.187138007837</v>
      </c>
      <c r="Q398" s="24">
        <f t="shared" si="13"/>
        <v>27483.093932471413</v>
      </c>
      <c r="R398" s="21"/>
      <c r="S398" s="21"/>
      <c r="T398" s="21"/>
    </row>
    <row r="399" spans="1:20">
      <c r="A399" s="3" t="s">
        <v>104</v>
      </c>
      <c r="B399" s="24">
        <f>SUM(B110:B114)</f>
        <v>0</v>
      </c>
      <c r="C399" s="24">
        <f t="shared" ref="C399:O399" si="34">SUM(C110:C114)</f>
        <v>0</v>
      </c>
      <c r="D399" s="24">
        <f t="shared" si="34"/>
        <v>0</v>
      </c>
      <c r="E399" s="24">
        <f t="shared" si="34"/>
        <v>0</v>
      </c>
      <c r="F399" s="24">
        <f t="shared" si="34"/>
        <v>544</v>
      </c>
      <c r="G399" s="24">
        <f t="shared" si="34"/>
        <v>470</v>
      </c>
      <c r="H399" s="24">
        <f t="shared" si="34"/>
        <v>0</v>
      </c>
      <c r="I399" s="24">
        <f t="shared" si="34"/>
        <v>0</v>
      </c>
      <c r="J399" s="24">
        <f t="shared" si="34"/>
        <v>0</v>
      </c>
      <c r="K399" s="24">
        <f t="shared" si="34"/>
        <v>0</v>
      </c>
      <c r="L399" s="24">
        <f t="shared" si="34"/>
        <v>15809.285714285716</v>
      </c>
      <c r="M399" s="24">
        <f t="shared" si="34"/>
        <v>11066.5</v>
      </c>
      <c r="N399" s="24">
        <f t="shared" si="34"/>
        <v>39771.515728980477</v>
      </c>
      <c r="O399" s="24">
        <f t="shared" si="34"/>
        <v>31288.300281419597</v>
      </c>
      <c r="P399" s="24">
        <f t="shared" si="13"/>
        <v>56124.801443266195</v>
      </c>
      <c r="Q399" s="24">
        <f t="shared" si="13"/>
        <v>42824.800281419593</v>
      </c>
      <c r="R399" s="21"/>
      <c r="S399" s="21"/>
      <c r="T399" s="21"/>
    </row>
    <row r="400" spans="1:20">
      <c r="A400" s="3" t="s">
        <v>105</v>
      </c>
      <c r="B400" s="24">
        <f>SUM(B115:B119)</f>
        <v>0</v>
      </c>
      <c r="C400" s="24">
        <f t="shared" ref="C400:O400" si="35">SUM(C115:C119)</f>
        <v>0</v>
      </c>
      <c r="D400" s="24">
        <f t="shared" si="35"/>
        <v>0</v>
      </c>
      <c r="E400" s="24">
        <f t="shared" si="35"/>
        <v>0</v>
      </c>
      <c r="F400" s="24">
        <f t="shared" si="35"/>
        <v>951</v>
      </c>
      <c r="G400" s="24">
        <f t="shared" si="35"/>
        <v>819.45420000000001</v>
      </c>
      <c r="H400" s="24">
        <f t="shared" si="35"/>
        <v>0</v>
      </c>
      <c r="I400" s="24">
        <f t="shared" si="35"/>
        <v>0</v>
      </c>
      <c r="J400" s="24">
        <f t="shared" si="35"/>
        <v>0</v>
      </c>
      <c r="K400" s="24">
        <f t="shared" si="35"/>
        <v>0</v>
      </c>
      <c r="L400" s="24">
        <f t="shared" si="35"/>
        <v>5224.2857142857147</v>
      </c>
      <c r="M400" s="24">
        <f t="shared" si="35"/>
        <v>3657</v>
      </c>
      <c r="N400" s="24">
        <f t="shared" si="35"/>
        <v>40008.856127402381</v>
      </c>
      <c r="O400" s="24">
        <f t="shared" si="35"/>
        <v>33031.339326021996</v>
      </c>
      <c r="P400" s="24">
        <f t="shared" si="13"/>
        <v>46184.141841688099</v>
      </c>
      <c r="Q400" s="24">
        <f t="shared" si="13"/>
        <v>37507.793526021997</v>
      </c>
      <c r="R400" s="21"/>
      <c r="S400" s="21"/>
      <c r="T400" s="21"/>
    </row>
    <row r="401" spans="1:20">
      <c r="A401" s="3" t="s">
        <v>106</v>
      </c>
      <c r="B401" s="24">
        <f>SUM(B120:B124)</f>
        <v>0</v>
      </c>
      <c r="C401" s="24">
        <f t="shared" ref="C401:O401" si="36">SUM(C120:C124)</f>
        <v>0</v>
      </c>
      <c r="D401" s="24">
        <f t="shared" si="36"/>
        <v>0</v>
      </c>
      <c r="E401" s="24">
        <f t="shared" si="36"/>
        <v>0</v>
      </c>
      <c r="F401" s="24">
        <f t="shared" si="36"/>
        <v>0</v>
      </c>
      <c r="G401" s="24">
        <f t="shared" si="36"/>
        <v>0</v>
      </c>
      <c r="H401" s="24">
        <f t="shared" si="36"/>
        <v>0</v>
      </c>
      <c r="I401" s="24">
        <f t="shared" si="36"/>
        <v>0</v>
      </c>
      <c r="J401" s="24">
        <f t="shared" si="36"/>
        <v>0</v>
      </c>
      <c r="K401" s="24">
        <f t="shared" si="36"/>
        <v>0</v>
      </c>
      <c r="L401" s="24">
        <f t="shared" si="36"/>
        <v>25754.285714285717</v>
      </c>
      <c r="M401" s="24">
        <f t="shared" si="36"/>
        <v>18028</v>
      </c>
      <c r="N401" s="24">
        <f t="shared" si="36"/>
        <v>76992.135329959769</v>
      </c>
      <c r="O401" s="24">
        <f t="shared" si="36"/>
        <v>61499.726966340255</v>
      </c>
      <c r="P401" s="24">
        <f t="shared" si="13"/>
        <v>102746.42104424548</v>
      </c>
      <c r="Q401" s="24">
        <f t="shared" si="13"/>
        <v>79527.726966340255</v>
      </c>
      <c r="R401" s="21"/>
      <c r="S401" s="21"/>
      <c r="T401" s="21"/>
    </row>
    <row r="402" spans="1:20">
      <c r="A402" s="3" t="s">
        <v>107</v>
      </c>
      <c r="B402" s="24">
        <f>SUM(B125:B129)</f>
        <v>0</v>
      </c>
      <c r="C402" s="24">
        <f t="shared" ref="C402:O402" si="37">SUM(C125:C129)</f>
        <v>0</v>
      </c>
      <c r="D402" s="24">
        <f t="shared" si="37"/>
        <v>0</v>
      </c>
      <c r="E402" s="24">
        <f t="shared" si="37"/>
        <v>0</v>
      </c>
      <c r="F402" s="24">
        <f t="shared" si="37"/>
        <v>0</v>
      </c>
      <c r="G402" s="24">
        <f t="shared" si="37"/>
        <v>0</v>
      </c>
      <c r="H402" s="24">
        <f t="shared" si="37"/>
        <v>0</v>
      </c>
      <c r="I402" s="24">
        <f t="shared" si="37"/>
        <v>0</v>
      </c>
      <c r="J402" s="24">
        <f t="shared" si="37"/>
        <v>0</v>
      </c>
      <c r="K402" s="24">
        <f t="shared" si="37"/>
        <v>0</v>
      </c>
      <c r="L402" s="24">
        <f t="shared" si="37"/>
        <v>27185.000000000004</v>
      </c>
      <c r="M402" s="24">
        <f t="shared" si="37"/>
        <v>19029.5</v>
      </c>
      <c r="N402" s="24">
        <f t="shared" si="37"/>
        <v>84797.767527675285</v>
      </c>
      <c r="O402" s="24">
        <f t="shared" si="37"/>
        <v>68460.5</v>
      </c>
      <c r="P402" s="24">
        <f t="shared" si="13"/>
        <v>111982.76752767529</v>
      </c>
      <c r="Q402" s="24">
        <f t="shared" si="13"/>
        <v>87490</v>
      </c>
      <c r="R402" s="21"/>
      <c r="S402" s="21"/>
      <c r="T402" s="21"/>
    </row>
    <row r="403" spans="1:20">
      <c r="A403" s="3" t="s">
        <v>88</v>
      </c>
      <c r="B403" s="24">
        <f>SUM(B130:B134)</f>
        <v>140.69999999999999</v>
      </c>
      <c r="C403" s="24">
        <f t="shared" ref="C403:O403" si="38">SUM(C130:C134)</f>
        <v>100</v>
      </c>
      <c r="D403" s="24">
        <f t="shared" si="38"/>
        <v>0</v>
      </c>
      <c r="E403" s="24">
        <f t="shared" si="38"/>
        <v>0</v>
      </c>
      <c r="F403" s="24">
        <f t="shared" si="38"/>
        <v>325.96041909196742</v>
      </c>
      <c r="G403" s="24">
        <f t="shared" si="38"/>
        <v>280</v>
      </c>
      <c r="H403" s="24">
        <f t="shared" si="38"/>
        <v>0</v>
      </c>
      <c r="I403" s="24">
        <f t="shared" si="38"/>
        <v>0</v>
      </c>
      <c r="J403" s="24">
        <f t="shared" si="38"/>
        <v>0</v>
      </c>
      <c r="K403" s="24">
        <f t="shared" si="38"/>
        <v>0</v>
      </c>
      <c r="L403" s="24">
        <f t="shared" si="38"/>
        <v>8985.0000000000018</v>
      </c>
      <c r="M403" s="24">
        <f t="shared" si="38"/>
        <v>6289.5</v>
      </c>
      <c r="N403" s="24">
        <f t="shared" si="38"/>
        <v>62055.397355473557</v>
      </c>
      <c r="O403" s="24">
        <f t="shared" si="38"/>
        <v>51779.57039999999</v>
      </c>
      <c r="P403" s="24">
        <f t="shared" si="13"/>
        <v>71507.057774565532</v>
      </c>
      <c r="Q403" s="24">
        <f t="shared" si="13"/>
        <v>58449.07039999999</v>
      </c>
      <c r="R403" s="21"/>
      <c r="S403" s="21"/>
      <c r="T403" s="21"/>
    </row>
    <row r="404" spans="1:20">
      <c r="A404" s="3" t="s">
        <v>108</v>
      </c>
      <c r="B404" s="24">
        <f>SUM(B135:B139)</f>
        <v>381.2</v>
      </c>
      <c r="C404" s="24">
        <f t="shared" ref="C404:O404" si="39">SUM(C135:C139)</f>
        <v>331</v>
      </c>
      <c r="D404" s="24">
        <f t="shared" si="39"/>
        <v>0</v>
      </c>
      <c r="E404" s="24">
        <f t="shared" si="39"/>
        <v>0</v>
      </c>
      <c r="F404" s="24">
        <f t="shared" si="39"/>
        <v>0</v>
      </c>
      <c r="G404" s="24">
        <f t="shared" si="39"/>
        <v>0</v>
      </c>
      <c r="H404" s="24">
        <f t="shared" si="39"/>
        <v>0</v>
      </c>
      <c r="I404" s="24">
        <f t="shared" si="39"/>
        <v>0</v>
      </c>
      <c r="J404" s="24">
        <f t="shared" si="39"/>
        <v>0</v>
      </c>
      <c r="K404" s="24">
        <f t="shared" si="39"/>
        <v>0</v>
      </c>
      <c r="L404" s="24">
        <f t="shared" si="39"/>
        <v>13895.714285714286</v>
      </c>
      <c r="M404" s="24">
        <f t="shared" si="39"/>
        <v>9727</v>
      </c>
      <c r="N404" s="24">
        <f t="shared" si="39"/>
        <v>45102.936507936502</v>
      </c>
      <c r="O404" s="24">
        <f t="shared" si="39"/>
        <v>36258</v>
      </c>
      <c r="P404" s="24">
        <f t="shared" si="13"/>
        <v>59379.850793650789</v>
      </c>
      <c r="Q404" s="24">
        <f t="shared" si="13"/>
        <v>46316</v>
      </c>
      <c r="R404" s="21"/>
      <c r="S404" s="21"/>
      <c r="T404" s="21"/>
    </row>
    <row r="405" spans="1:20">
      <c r="A405" s="3" t="s">
        <v>109</v>
      </c>
      <c r="B405" s="24">
        <f>SUM(B140:B144)</f>
        <v>0</v>
      </c>
      <c r="C405" s="24">
        <f t="shared" ref="C405:O405" si="40">SUM(C140:C144)</f>
        <v>0</v>
      </c>
      <c r="D405" s="24">
        <f t="shared" si="40"/>
        <v>0</v>
      </c>
      <c r="E405" s="24">
        <f t="shared" si="40"/>
        <v>0</v>
      </c>
      <c r="F405" s="24">
        <f t="shared" si="40"/>
        <v>6452</v>
      </c>
      <c r="G405" s="24">
        <f t="shared" si="40"/>
        <v>5616</v>
      </c>
      <c r="H405" s="24">
        <f t="shared" si="40"/>
        <v>0</v>
      </c>
      <c r="I405" s="24">
        <f t="shared" si="40"/>
        <v>0</v>
      </c>
      <c r="J405" s="24">
        <f t="shared" si="40"/>
        <v>0</v>
      </c>
      <c r="K405" s="24">
        <f t="shared" si="40"/>
        <v>0</v>
      </c>
      <c r="L405" s="24">
        <f t="shared" si="40"/>
        <v>11192.857142857145</v>
      </c>
      <c r="M405" s="24">
        <f t="shared" si="40"/>
        <v>7835</v>
      </c>
      <c r="N405" s="24">
        <f t="shared" si="40"/>
        <v>43327.657142857141</v>
      </c>
      <c r="O405" s="24">
        <f t="shared" si="40"/>
        <v>35002</v>
      </c>
      <c r="P405" s="24">
        <f t="shared" si="13"/>
        <v>60972.514285714286</v>
      </c>
      <c r="Q405" s="24">
        <f t="shared" si="13"/>
        <v>48453</v>
      </c>
      <c r="R405" s="21"/>
      <c r="S405" s="21"/>
      <c r="T405" s="21"/>
    </row>
    <row r="406" spans="1:20">
      <c r="A406" s="4" t="s">
        <v>110</v>
      </c>
      <c r="B406" s="24">
        <f>SUM(B145:B149)</f>
        <v>14316.478491312097</v>
      </c>
      <c r="C406" s="24">
        <f t="shared" ref="C406:O406" si="41">SUM(C145:C149)</f>
        <v>11084.747974797481</v>
      </c>
      <c r="D406" s="24">
        <f t="shared" si="41"/>
        <v>931.22222222222217</v>
      </c>
      <c r="E406" s="24">
        <f t="shared" si="41"/>
        <v>762.22222222222217</v>
      </c>
      <c r="F406" s="24">
        <f t="shared" si="41"/>
        <v>22233.009259259255</v>
      </c>
      <c r="G406" s="24">
        <f t="shared" si="41"/>
        <v>18121.462299999999</v>
      </c>
      <c r="H406" s="24">
        <f t="shared" si="41"/>
        <v>371.31919905771497</v>
      </c>
      <c r="I406" s="24">
        <f t="shared" si="41"/>
        <v>315.24999999999994</v>
      </c>
      <c r="J406" s="24">
        <f t="shared" si="41"/>
        <v>150</v>
      </c>
      <c r="K406" s="24">
        <f t="shared" si="41"/>
        <v>130</v>
      </c>
      <c r="L406" s="24">
        <f t="shared" si="41"/>
        <v>5794.1269841269841</v>
      </c>
      <c r="M406" s="24">
        <f t="shared" si="41"/>
        <v>4233.6666666666661</v>
      </c>
      <c r="N406" s="24">
        <f t="shared" si="41"/>
        <v>23323.271428571428</v>
      </c>
      <c r="O406" s="24">
        <f t="shared" si="41"/>
        <v>19454.8</v>
      </c>
      <c r="P406" s="24">
        <f t="shared" si="13"/>
        <v>67119.427584549703</v>
      </c>
      <c r="Q406" s="24">
        <f t="shared" si="13"/>
        <v>54102.149163686365</v>
      </c>
      <c r="R406" s="21"/>
      <c r="S406" s="21"/>
      <c r="T406" s="21"/>
    </row>
    <row r="407" spans="1:20">
      <c r="A407" s="4" t="s">
        <v>111</v>
      </c>
      <c r="B407" s="24">
        <f>SUM(B150:B154)</f>
        <v>18857.046858321315</v>
      </c>
      <c r="C407" s="24">
        <f t="shared" ref="C407:O407" si="42">SUM(C150:C154)</f>
        <v>14799.953795379537</v>
      </c>
      <c r="D407" s="24">
        <f t="shared" si="42"/>
        <v>895.11111111111109</v>
      </c>
      <c r="E407" s="24">
        <f t="shared" si="42"/>
        <v>717.71199999999999</v>
      </c>
      <c r="F407" s="24">
        <f t="shared" si="42"/>
        <v>2718.7107186571079</v>
      </c>
      <c r="G407" s="24">
        <f t="shared" si="42"/>
        <v>2088.5538000000001</v>
      </c>
      <c r="H407" s="24">
        <f t="shared" si="42"/>
        <v>453.10668229777252</v>
      </c>
      <c r="I407" s="24">
        <f t="shared" si="42"/>
        <v>386.49999999999994</v>
      </c>
      <c r="J407" s="24">
        <f t="shared" si="42"/>
        <v>903.1</v>
      </c>
      <c r="K407" s="24">
        <f t="shared" si="42"/>
        <v>706</v>
      </c>
      <c r="L407" s="24">
        <f t="shared" si="42"/>
        <v>4444.4444444444443</v>
      </c>
      <c r="M407" s="24">
        <f t="shared" si="42"/>
        <v>3333.333333333333</v>
      </c>
      <c r="N407" s="24">
        <f t="shared" si="42"/>
        <v>28263.64659326218</v>
      </c>
      <c r="O407" s="24">
        <f t="shared" si="42"/>
        <v>23947.673285714285</v>
      </c>
      <c r="P407" s="24">
        <f t="shared" si="13"/>
        <v>56535.16640809393</v>
      </c>
      <c r="Q407" s="24">
        <f t="shared" si="13"/>
        <v>45979.726214427152</v>
      </c>
      <c r="R407" s="21"/>
      <c r="S407" s="21"/>
      <c r="T407" s="21"/>
    </row>
    <row r="408" spans="1:20">
      <c r="A408" s="4" t="s">
        <v>112</v>
      </c>
      <c r="B408" s="24">
        <f>SUM(B155:B159)</f>
        <v>6234.651447834266</v>
      </c>
      <c r="C408" s="24">
        <f t="shared" ref="C408:O408" si="43">SUM(C155:C159)</f>
        <v>4456.3147314731468</v>
      </c>
      <c r="D408" s="24">
        <f t="shared" si="43"/>
        <v>355.32255715741951</v>
      </c>
      <c r="E408" s="24">
        <f t="shared" si="43"/>
        <v>271.11111111111109</v>
      </c>
      <c r="F408" s="24">
        <f t="shared" si="43"/>
        <v>6655.7624296676695</v>
      </c>
      <c r="G408" s="24">
        <f t="shared" si="43"/>
        <v>5053.6235555555559</v>
      </c>
      <c r="H408" s="24">
        <f t="shared" si="43"/>
        <v>0</v>
      </c>
      <c r="I408" s="24">
        <f t="shared" si="43"/>
        <v>0</v>
      </c>
      <c r="J408" s="24">
        <f t="shared" si="43"/>
        <v>0</v>
      </c>
      <c r="K408" s="24">
        <f t="shared" si="43"/>
        <v>0</v>
      </c>
      <c r="L408" s="24">
        <f t="shared" si="43"/>
        <v>5316.9172932330821</v>
      </c>
      <c r="M408" s="24">
        <f t="shared" si="43"/>
        <v>3987.6879699248116</v>
      </c>
      <c r="N408" s="24">
        <f t="shared" si="43"/>
        <v>43130.450125313284</v>
      </c>
      <c r="O408" s="24">
        <f t="shared" si="43"/>
        <v>36430.094428571429</v>
      </c>
      <c r="P408" s="24">
        <f t="shared" si="13"/>
        <v>61693.103853205721</v>
      </c>
      <c r="Q408" s="24">
        <f t="shared" si="13"/>
        <v>50198.831796636056</v>
      </c>
      <c r="R408" s="21"/>
      <c r="S408" s="21"/>
      <c r="T408" s="21"/>
    </row>
    <row r="409" spans="1:20">
      <c r="A409" s="4" t="s">
        <v>113</v>
      </c>
      <c r="B409" s="24">
        <f>SUM(B160:B164)</f>
        <v>20487.818156740301</v>
      </c>
      <c r="C409" s="24">
        <f t="shared" ref="C409:O409" si="44">SUM(C160:C164)</f>
        <v>15739.1899189919</v>
      </c>
      <c r="D409" s="24">
        <f t="shared" si="44"/>
        <v>351.22222222222223</v>
      </c>
      <c r="E409" s="24">
        <f t="shared" si="44"/>
        <v>268</v>
      </c>
      <c r="F409" s="24">
        <f t="shared" si="44"/>
        <v>19324.580937214254</v>
      </c>
      <c r="G409" s="24">
        <f t="shared" si="44"/>
        <v>15301.474000000002</v>
      </c>
      <c r="H409" s="24">
        <f t="shared" si="44"/>
        <v>0</v>
      </c>
      <c r="I409" s="24">
        <f t="shared" si="44"/>
        <v>0</v>
      </c>
      <c r="J409" s="24">
        <f t="shared" si="44"/>
        <v>652.94284097340119</v>
      </c>
      <c r="K409" s="24">
        <f t="shared" si="44"/>
        <v>544</v>
      </c>
      <c r="L409" s="24">
        <f t="shared" si="44"/>
        <v>5071.7061821219713</v>
      </c>
      <c r="M409" s="24">
        <f t="shared" si="44"/>
        <v>3803.7796365914783</v>
      </c>
      <c r="N409" s="24">
        <f t="shared" si="44"/>
        <v>49626.72406015038</v>
      </c>
      <c r="O409" s="24">
        <f t="shared" si="44"/>
        <v>42238.03762857143</v>
      </c>
      <c r="P409" s="24">
        <f t="shared" si="13"/>
        <v>95514.994399422532</v>
      </c>
      <c r="Q409" s="24">
        <f t="shared" si="13"/>
        <v>77894.481184154807</v>
      </c>
      <c r="R409" s="21"/>
      <c r="S409" s="21"/>
      <c r="T409" s="21"/>
    </row>
    <row r="410" spans="1:20">
      <c r="A410" s="4" t="s">
        <v>114</v>
      </c>
      <c r="B410" s="24">
        <f>SUM(B165:B169)</f>
        <v>35099.065461280014</v>
      </c>
      <c r="C410" s="24">
        <f t="shared" ref="C410:O410" si="45">SUM(C165:C169)</f>
        <v>26815.833997059708</v>
      </c>
      <c r="D410" s="24">
        <f t="shared" si="45"/>
        <v>351.22222222222223</v>
      </c>
      <c r="E410" s="24">
        <f t="shared" si="45"/>
        <v>268</v>
      </c>
      <c r="F410" s="24">
        <f t="shared" si="45"/>
        <v>17958.08496109549</v>
      </c>
      <c r="G410" s="24">
        <f t="shared" si="45"/>
        <v>14975.750202764975</v>
      </c>
      <c r="H410" s="24">
        <f t="shared" si="45"/>
        <v>0</v>
      </c>
      <c r="I410" s="24">
        <f t="shared" si="45"/>
        <v>0</v>
      </c>
      <c r="J410" s="24">
        <f t="shared" si="45"/>
        <v>0</v>
      </c>
      <c r="K410" s="24">
        <f t="shared" si="45"/>
        <v>0</v>
      </c>
      <c r="L410" s="24">
        <f t="shared" si="45"/>
        <v>1777.7777777777776</v>
      </c>
      <c r="M410" s="24">
        <f t="shared" si="45"/>
        <v>1333.3333333333333</v>
      </c>
      <c r="N410" s="24">
        <f t="shared" si="45"/>
        <v>47768.532080200508</v>
      </c>
      <c r="O410" s="24">
        <f t="shared" si="45"/>
        <v>41056.366428571433</v>
      </c>
      <c r="P410" s="24">
        <f t="shared" si="13"/>
        <v>102954.682502576</v>
      </c>
      <c r="Q410" s="24">
        <f t="shared" si="13"/>
        <v>84449.283961729452</v>
      </c>
      <c r="R410" s="21"/>
      <c r="S410" s="21"/>
      <c r="T410" s="21"/>
    </row>
    <row r="411" spans="1:20">
      <c r="A411" s="4" t="s">
        <v>115</v>
      </c>
      <c r="B411" s="24">
        <f>SUM(B170:B174)</f>
        <v>32372.214941022281</v>
      </c>
      <c r="C411" s="24">
        <f t="shared" ref="C411:O411" si="46">SUM(C170:C174)</f>
        <v>24700</v>
      </c>
      <c r="D411" s="24">
        <f t="shared" si="46"/>
        <v>2161.4444444444443</v>
      </c>
      <c r="E411" s="24">
        <f t="shared" si="46"/>
        <v>1667.2984444444444</v>
      </c>
      <c r="F411" s="24">
        <f t="shared" si="46"/>
        <v>30632.93462674378</v>
      </c>
      <c r="G411" s="24">
        <f t="shared" si="46"/>
        <v>25231.374444444446</v>
      </c>
      <c r="H411" s="24">
        <f t="shared" si="46"/>
        <v>0</v>
      </c>
      <c r="I411" s="24">
        <f t="shared" si="46"/>
        <v>0</v>
      </c>
      <c r="J411" s="24">
        <f t="shared" si="46"/>
        <v>0</v>
      </c>
      <c r="K411" s="24">
        <f t="shared" si="46"/>
        <v>0</v>
      </c>
      <c r="L411" s="24">
        <f t="shared" si="46"/>
        <v>0</v>
      </c>
      <c r="M411" s="24">
        <f t="shared" si="46"/>
        <v>0</v>
      </c>
      <c r="N411" s="24">
        <f t="shared" si="46"/>
        <v>61418.385642946319</v>
      </c>
      <c r="O411" s="24">
        <f t="shared" si="46"/>
        <v>52860.042000000001</v>
      </c>
      <c r="P411" s="24">
        <f t="shared" si="13"/>
        <v>126584.97965515681</v>
      </c>
      <c r="Q411" s="24">
        <f t="shared" si="13"/>
        <v>104458.71488888889</v>
      </c>
      <c r="R411" s="21"/>
      <c r="S411" s="21"/>
      <c r="T411" s="21"/>
    </row>
    <row r="412" spans="1:20">
      <c r="A412" s="5" t="s">
        <v>116</v>
      </c>
      <c r="B412" s="24">
        <f>SUM(B175:B179)</f>
        <v>28178.243774574046</v>
      </c>
      <c r="C412" s="24">
        <f t="shared" ref="C412:O412" si="47">SUM(C175:C179)</f>
        <v>21500</v>
      </c>
      <c r="D412" s="24">
        <f t="shared" si="47"/>
        <v>3908.0002912479981</v>
      </c>
      <c r="E412" s="24">
        <f t="shared" si="47"/>
        <v>2981.8739999999998</v>
      </c>
      <c r="F412" s="24">
        <f t="shared" si="47"/>
        <v>25953.518413821661</v>
      </c>
      <c r="G412" s="24">
        <f t="shared" si="47"/>
        <v>21363.238333333335</v>
      </c>
      <c r="H412" s="24">
        <f t="shared" si="47"/>
        <v>0</v>
      </c>
      <c r="I412" s="24">
        <f t="shared" si="47"/>
        <v>0</v>
      </c>
      <c r="J412" s="24">
        <f t="shared" si="47"/>
        <v>0</v>
      </c>
      <c r="K412" s="24">
        <f t="shared" si="47"/>
        <v>0</v>
      </c>
      <c r="L412" s="24">
        <f t="shared" si="47"/>
        <v>433.44639769452448</v>
      </c>
      <c r="M412" s="24">
        <f t="shared" si="47"/>
        <v>336.1</v>
      </c>
      <c r="N412" s="24">
        <f t="shared" si="47"/>
        <v>44369.126969406949</v>
      </c>
      <c r="O412" s="24">
        <f t="shared" si="47"/>
        <v>38149.559857142856</v>
      </c>
      <c r="P412" s="24">
        <f t="shared" si="13"/>
        <v>102842.33584674518</v>
      </c>
      <c r="Q412" s="24">
        <f t="shared" si="13"/>
        <v>84330.772190476186</v>
      </c>
      <c r="R412" s="21"/>
      <c r="S412" s="21"/>
      <c r="T412" s="21"/>
    </row>
    <row r="413" spans="1:20">
      <c r="A413" s="5" t="s">
        <v>117</v>
      </c>
      <c r="B413" s="24">
        <f>SUM(B180:B184)</f>
        <v>43512.450851900394</v>
      </c>
      <c r="C413" s="24">
        <f t="shared" ref="C413:O413" si="48">SUM(C180:C184)</f>
        <v>33200</v>
      </c>
      <c r="D413" s="24">
        <f t="shared" si="48"/>
        <v>5245.6103101791177</v>
      </c>
      <c r="E413" s="24">
        <f t="shared" si="48"/>
        <v>4099.5731111111118</v>
      </c>
      <c r="F413" s="24">
        <f t="shared" si="48"/>
        <v>18001.938732976319</v>
      </c>
      <c r="G413" s="24">
        <f t="shared" si="48"/>
        <v>15832.894</v>
      </c>
      <c r="H413" s="24">
        <f t="shared" si="48"/>
        <v>623.23321554770314</v>
      </c>
      <c r="I413" s="24">
        <f t="shared" si="48"/>
        <v>529.12499999999989</v>
      </c>
      <c r="J413" s="24">
        <f t="shared" si="48"/>
        <v>316.3</v>
      </c>
      <c r="K413" s="24">
        <f t="shared" si="48"/>
        <v>247</v>
      </c>
      <c r="L413" s="24">
        <f t="shared" si="48"/>
        <v>3567.6</v>
      </c>
      <c r="M413" s="24">
        <f t="shared" si="48"/>
        <v>2844.7799999999997</v>
      </c>
      <c r="N413" s="24">
        <f t="shared" si="48"/>
        <v>48289.229200577203</v>
      </c>
      <c r="O413" s="24">
        <f t="shared" si="48"/>
        <v>41658.891264935068</v>
      </c>
      <c r="P413" s="24">
        <f t="shared" si="13"/>
        <v>119556.36231118075</v>
      </c>
      <c r="Q413" s="24">
        <f t="shared" si="13"/>
        <v>98412.263376046176</v>
      </c>
      <c r="R413" s="21"/>
      <c r="S413" s="21"/>
      <c r="T413" s="21"/>
    </row>
    <row r="414" spans="1:20">
      <c r="A414" s="5" t="s">
        <v>118</v>
      </c>
      <c r="B414" s="24">
        <f>SUM(B185:B189)</f>
        <v>68020.969855832242</v>
      </c>
      <c r="C414" s="24">
        <f t="shared" ref="C414:O414" si="49">SUM(C185:C189)</f>
        <v>51900</v>
      </c>
      <c r="D414" s="24">
        <f t="shared" si="49"/>
        <v>7485.531818843745</v>
      </c>
      <c r="E414" s="24">
        <f t="shared" si="49"/>
        <v>5711.6875555555553</v>
      </c>
      <c r="F414" s="24">
        <f t="shared" si="49"/>
        <v>20893.085586418325</v>
      </c>
      <c r="G414" s="24">
        <f t="shared" si="49"/>
        <v>17975.240999999998</v>
      </c>
      <c r="H414" s="24">
        <f t="shared" si="49"/>
        <v>753.35668229777252</v>
      </c>
      <c r="I414" s="24">
        <f t="shared" si="49"/>
        <v>400.75</v>
      </c>
      <c r="J414" s="24">
        <f t="shared" si="49"/>
        <v>584.21052631578948</v>
      </c>
      <c r="K414" s="24">
        <f t="shared" si="49"/>
        <v>254</v>
      </c>
      <c r="L414" s="24">
        <f t="shared" si="49"/>
        <v>1893.5</v>
      </c>
      <c r="M414" s="24">
        <f t="shared" si="49"/>
        <v>1511.2</v>
      </c>
      <c r="N414" s="24">
        <f t="shared" si="49"/>
        <v>45907.988636967493</v>
      </c>
      <c r="O414" s="24">
        <f t="shared" si="49"/>
        <v>40015.577693506493</v>
      </c>
      <c r="P414" s="24">
        <f t="shared" si="13"/>
        <v>145538.64310667536</v>
      </c>
      <c r="Q414" s="24">
        <f t="shared" si="13"/>
        <v>117768.45624906204</v>
      </c>
      <c r="R414" s="21"/>
      <c r="S414" s="21"/>
      <c r="T414" s="21"/>
    </row>
    <row r="415" spans="1:20">
      <c r="A415" s="5" t="s">
        <v>119</v>
      </c>
      <c r="B415" s="24">
        <f>SUM(B190:B194)</f>
        <v>44162.961858371593</v>
      </c>
      <c r="C415" s="24">
        <f t="shared" ref="C415:O415" si="50">SUM(C190:C194)</f>
        <v>33729.861900000004</v>
      </c>
      <c r="D415" s="24">
        <f t="shared" si="50"/>
        <v>6795.1303334789573</v>
      </c>
      <c r="E415" s="24">
        <f t="shared" si="50"/>
        <v>5316.6027777777772</v>
      </c>
      <c r="F415" s="24">
        <f t="shared" si="50"/>
        <v>19587.496463161882</v>
      </c>
      <c r="G415" s="24">
        <f t="shared" si="50"/>
        <v>17059.940999999999</v>
      </c>
      <c r="H415" s="24">
        <f t="shared" si="50"/>
        <v>220.74999999999997</v>
      </c>
      <c r="I415" s="24">
        <f t="shared" si="50"/>
        <v>152.5</v>
      </c>
      <c r="J415" s="24">
        <f t="shared" si="50"/>
        <v>3142.7232078323145</v>
      </c>
      <c r="K415" s="24">
        <f t="shared" si="50"/>
        <v>2512.643</v>
      </c>
      <c r="L415" s="24">
        <f t="shared" si="50"/>
        <v>400.4</v>
      </c>
      <c r="M415" s="24">
        <f t="shared" si="50"/>
        <v>312.7</v>
      </c>
      <c r="N415" s="24">
        <f t="shared" si="50"/>
        <v>40701.823174603182</v>
      </c>
      <c r="O415" s="24">
        <f t="shared" si="50"/>
        <v>36182.824342857144</v>
      </c>
      <c r="P415" s="24">
        <f t="shared" si="13"/>
        <v>115011.28503744792</v>
      </c>
      <c r="Q415" s="24">
        <f t="shared" si="13"/>
        <v>95267.073020634925</v>
      </c>
      <c r="R415" s="21"/>
      <c r="S415" s="21"/>
      <c r="T415" s="21"/>
    </row>
    <row r="416" spans="1:20">
      <c r="A416" s="5" t="s">
        <v>120</v>
      </c>
      <c r="B416" s="24">
        <f>SUM(B195:B199)</f>
        <v>47706.422018348618</v>
      </c>
      <c r="C416" s="24">
        <f t="shared" ref="C416:O416" si="51">SUM(C195:C199)</f>
        <v>36400</v>
      </c>
      <c r="D416" s="24">
        <f t="shared" si="51"/>
        <v>3097.4495412844035</v>
      </c>
      <c r="E416" s="24">
        <f t="shared" si="51"/>
        <v>2280.6666666666665</v>
      </c>
      <c r="F416" s="24">
        <f t="shared" si="51"/>
        <v>13379.820208854017</v>
      </c>
      <c r="G416" s="24">
        <f t="shared" si="51"/>
        <v>11741.151</v>
      </c>
      <c r="H416" s="24">
        <f t="shared" si="51"/>
        <v>453.10668229777252</v>
      </c>
      <c r="I416" s="24">
        <f t="shared" si="51"/>
        <v>386.49999999999994</v>
      </c>
      <c r="J416" s="24">
        <f t="shared" si="51"/>
        <v>12530.543320848938</v>
      </c>
      <c r="K416" s="24">
        <f t="shared" si="51"/>
        <v>10374.007100000001</v>
      </c>
      <c r="L416" s="24">
        <f t="shared" si="51"/>
        <v>0</v>
      </c>
      <c r="M416" s="24">
        <f t="shared" si="51"/>
        <v>0</v>
      </c>
      <c r="N416" s="24">
        <f t="shared" si="51"/>
        <v>50729.468859767396</v>
      </c>
      <c r="O416" s="24">
        <f t="shared" si="51"/>
        <v>44929.570057142861</v>
      </c>
      <c r="P416" s="24">
        <f t="shared" si="13"/>
        <v>127896.81063140115</v>
      </c>
      <c r="Q416" s="24">
        <f t="shared" si="13"/>
        <v>106111.89482380953</v>
      </c>
      <c r="R416" s="21"/>
      <c r="S416" s="21"/>
      <c r="T416" s="21"/>
    </row>
    <row r="417" spans="1:20">
      <c r="A417" s="5" t="s">
        <v>121</v>
      </c>
      <c r="B417" s="24">
        <f>SUM(B200:B204)</f>
        <v>68786.53154252228</v>
      </c>
      <c r="C417" s="24">
        <f t="shared" ref="C417:O417" si="52">SUM(C200:C204)</f>
        <v>53201.179425000002</v>
      </c>
      <c r="D417" s="24">
        <f t="shared" si="52"/>
        <v>6863.8939857288469</v>
      </c>
      <c r="E417" s="24">
        <f t="shared" si="52"/>
        <v>4854.7314444444437</v>
      </c>
      <c r="F417" s="24">
        <f t="shared" si="52"/>
        <v>13986.762072269368</v>
      </c>
      <c r="G417" s="24">
        <f t="shared" si="52"/>
        <v>12268.994000000001</v>
      </c>
      <c r="H417" s="24">
        <f t="shared" si="52"/>
        <v>1275.8298780224238</v>
      </c>
      <c r="I417" s="24">
        <f t="shared" si="52"/>
        <v>1079.3162499999999</v>
      </c>
      <c r="J417" s="24">
        <f t="shared" si="52"/>
        <v>9107.9264291072905</v>
      </c>
      <c r="K417" s="24">
        <f t="shared" si="52"/>
        <v>6988</v>
      </c>
      <c r="L417" s="24">
        <f t="shared" si="52"/>
        <v>0</v>
      </c>
      <c r="M417" s="24">
        <f t="shared" si="52"/>
        <v>0</v>
      </c>
      <c r="N417" s="24">
        <f t="shared" si="52"/>
        <v>111043.6279999593</v>
      </c>
      <c r="O417" s="24">
        <f t="shared" si="52"/>
        <v>98937.388804126982</v>
      </c>
      <c r="P417" s="24">
        <f t="shared" si="13"/>
        <v>211064.57190760953</v>
      </c>
      <c r="Q417" s="24">
        <f t="shared" si="13"/>
        <v>177329.60992357144</v>
      </c>
      <c r="R417" s="21"/>
      <c r="S417" s="21"/>
      <c r="T417" s="21"/>
    </row>
    <row r="418" spans="1:20">
      <c r="A418" s="5" t="s">
        <v>122</v>
      </c>
      <c r="B418" s="24">
        <f>SUM(B205:B209)</f>
        <v>89637.861441938556</v>
      </c>
      <c r="C418" s="24">
        <f t="shared" ref="C418:O418" si="53">SUM(C205:C209)</f>
        <v>73782.018000000011</v>
      </c>
      <c r="D418" s="24">
        <f t="shared" si="53"/>
        <v>14826.359430903485</v>
      </c>
      <c r="E418" s="24">
        <f t="shared" si="53"/>
        <v>9937.290444444443</v>
      </c>
      <c r="F418" s="24">
        <f t="shared" si="53"/>
        <v>19377.592386936507</v>
      </c>
      <c r="G418" s="24">
        <f t="shared" si="53"/>
        <v>16677.672599999998</v>
      </c>
      <c r="H418" s="24">
        <f t="shared" si="53"/>
        <v>37.462499999999999</v>
      </c>
      <c r="I418" s="24">
        <f t="shared" si="53"/>
        <v>30</v>
      </c>
      <c r="J418" s="24">
        <f t="shared" si="53"/>
        <v>2620.9350811485642</v>
      </c>
      <c r="K418" s="24">
        <f t="shared" si="53"/>
        <v>1458</v>
      </c>
      <c r="L418" s="24">
        <f t="shared" si="53"/>
        <v>0</v>
      </c>
      <c r="M418" s="24">
        <f t="shared" si="53"/>
        <v>0</v>
      </c>
      <c r="N418" s="24">
        <f t="shared" si="53"/>
        <v>85103.441500000015</v>
      </c>
      <c r="O418" s="24">
        <f t="shared" si="53"/>
        <v>75996.707139999999</v>
      </c>
      <c r="P418" s="24">
        <f t="shared" si="13"/>
        <v>211603.6523409271</v>
      </c>
      <c r="Q418" s="24">
        <f t="shared" si="13"/>
        <v>177881.68818444444</v>
      </c>
      <c r="R418" s="21"/>
      <c r="S418" s="21"/>
      <c r="T418" s="21"/>
    </row>
    <row r="419" spans="1:20">
      <c r="A419" s="5" t="s">
        <v>123</v>
      </c>
      <c r="B419" s="24">
        <f>SUM(B210:B214)</f>
        <v>62252.553410255248</v>
      </c>
      <c r="C419" s="24">
        <f t="shared" ref="C419:O419" si="54">SUM(C210:C214)</f>
        <v>52089.095200000003</v>
      </c>
      <c r="D419" s="24">
        <f t="shared" si="54"/>
        <v>12368.783990633046</v>
      </c>
      <c r="E419" s="24">
        <f t="shared" si="54"/>
        <v>9425.0043333333324</v>
      </c>
      <c r="F419" s="24">
        <f t="shared" si="54"/>
        <v>16211.302876938462</v>
      </c>
      <c r="G419" s="24">
        <f t="shared" si="54"/>
        <v>13486.918999999998</v>
      </c>
      <c r="H419" s="24">
        <f t="shared" si="54"/>
        <v>82.725000000000009</v>
      </c>
      <c r="I419" s="24">
        <f t="shared" si="54"/>
        <v>66.25</v>
      </c>
      <c r="J419" s="24">
        <f t="shared" si="54"/>
        <v>1695.144947274405</v>
      </c>
      <c r="K419" s="24">
        <f t="shared" si="54"/>
        <v>1124</v>
      </c>
      <c r="L419" s="24">
        <f t="shared" si="54"/>
        <v>0</v>
      </c>
      <c r="M419" s="24">
        <f t="shared" si="54"/>
        <v>0</v>
      </c>
      <c r="N419" s="24">
        <f t="shared" si="54"/>
        <v>90036.95175769605</v>
      </c>
      <c r="O419" s="24">
        <f t="shared" si="54"/>
        <v>80677.954996379834</v>
      </c>
      <c r="P419" s="24">
        <f t="shared" si="13"/>
        <v>182647.46198279719</v>
      </c>
      <c r="Q419" s="24">
        <f t="shared" si="13"/>
        <v>156869.22352971317</v>
      </c>
      <c r="R419" s="21"/>
      <c r="S419" s="21"/>
      <c r="T419" s="21"/>
    </row>
    <row r="420" spans="1:20">
      <c r="A420" s="5" t="s">
        <v>124</v>
      </c>
      <c r="B420" s="24">
        <f>SUM(B215:B219)</f>
        <v>71572.174616166914</v>
      </c>
      <c r="C420" s="24">
        <f t="shared" ref="C420:O420" si="55">SUM(C215:C219)</f>
        <v>59594.568136842099</v>
      </c>
      <c r="D420" s="24">
        <f t="shared" si="55"/>
        <v>30060.884498655872</v>
      </c>
      <c r="E420" s="24">
        <f t="shared" si="55"/>
        <v>23006.100555555553</v>
      </c>
      <c r="F420" s="24">
        <f t="shared" si="55"/>
        <v>10657.546710166644</v>
      </c>
      <c r="G420" s="24">
        <f t="shared" si="55"/>
        <v>8808.2099999999991</v>
      </c>
      <c r="H420" s="24">
        <f t="shared" si="55"/>
        <v>414.51641566265062</v>
      </c>
      <c r="I420" s="24">
        <f t="shared" si="55"/>
        <v>210</v>
      </c>
      <c r="J420" s="24">
        <f t="shared" si="55"/>
        <v>435.66916354556804</v>
      </c>
      <c r="K420" s="24">
        <f t="shared" si="55"/>
        <v>365</v>
      </c>
      <c r="L420" s="24">
        <f t="shared" si="55"/>
        <v>0</v>
      </c>
      <c r="M420" s="24">
        <f t="shared" si="55"/>
        <v>0</v>
      </c>
      <c r="N420" s="24">
        <f t="shared" si="55"/>
        <v>97841.300201749749</v>
      </c>
      <c r="O420" s="24">
        <f t="shared" si="55"/>
        <v>86942.327654280249</v>
      </c>
      <c r="P420" s="24">
        <f t="shared" si="13"/>
        <v>210982.09160594741</v>
      </c>
      <c r="Q420" s="24">
        <f t="shared" si="13"/>
        <v>178926.20634667791</v>
      </c>
      <c r="R420" s="21"/>
      <c r="S420" s="21"/>
      <c r="T420" s="21"/>
    </row>
    <row r="421" spans="1:20">
      <c r="A421" s="5" t="s">
        <v>125</v>
      </c>
      <c r="B421" s="24">
        <f>SUM(B220:B224)</f>
        <v>95845.175432831456</v>
      </c>
      <c r="C421" s="24">
        <f t="shared" ref="C421:O421" si="56">SUM(C220:C224)</f>
        <v>78202.298673684214</v>
      </c>
      <c r="D421" s="24">
        <f t="shared" si="56"/>
        <v>30218.279967614442</v>
      </c>
      <c r="E421" s="24">
        <f t="shared" si="56"/>
        <v>24297.419157894739</v>
      </c>
      <c r="F421" s="24">
        <f t="shared" si="56"/>
        <v>11808.214658222205</v>
      </c>
      <c r="G421" s="24">
        <f t="shared" si="56"/>
        <v>10002.877299999998</v>
      </c>
      <c r="H421" s="24">
        <f t="shared" si="56"/>
        <v>1605.4438948965053</v>
      </c>
      <c r="I421" s="24">
        <f t="shared" si="56"/>
        <v>1341.5</v>
      </c>
      <c r="J421" s="24">
        <f t="shared" si="56"/>
        <v>216</v>
      </c>
      <c r="K421" s="24">
        <f t="shared" si="56"/>
        <v>164</v>
      </c>
      <c r="L421" s="24">
        <f t="shared" si="56"/>
        <v>0</v>
      </c>
      <c r="M421" s="24">
        <f t="shared" si="56"/>
        <v>0</v>
      </c>
      <c r="N421" s="24">
        <f t="shared" si="56"/>
        <v>102086.8293950228</v>
      </c>
      <c r="O421" s="24">
        <f t="shared" si="56"/>
        <v>90308.334175180586</v>
      </c>
      <c r="P421" s="24">
        <f t="shared" si="13"/>
        <v>241779.94334858743</v>
      </c>
      <c r="Q421" s="24">
        <f t="shared" si="13"/>
        <v>204316.42930675953</v>
      </c>
      <c r="R421" s="21"/>
      <c r="S421" s="21"/>
      <c r="T421" s="21"/>
    </row>
    <row r="422" spans="1:20">
      <c r="A422" s="5" t="s">
        <v>126</v>
      </c>
      <c r="B422" s="24">
        <f>SUM(B225:B229)</f>
        <v>91300.97207168577</v>
      </c>
      <c r="C422" s="24">
        <f t="shared" ref="C422:O422" si="57">SUM(C225:C229)</f>
        <v>75339.664873684233</v>
      </c>
      <c r="D422" s="24">
        <f t="shared" si="57"/>
        <v>33467.04431088698</v>
      </c>
      <c r="E422" s="24">
        <f t="shared" si="57"/>
        <v>28691.465894736848</v>
      </c>
      <c r="F422" s="24">
        <f t="shared" si="57"/>
        <v>15762.652046180237</v>
      </c>
      <c r="G422" s="24">
        <f t="shared" si="57"/>
        <v>13505.118</v>
      </c>
      <c r="H422" s="24">
        <f t="shared" si="57"/>
        <v>1135.5036708796135</v>
      </c>
      <c r="I422" s="24">
        <f t="shared" si="57"/>
        <v>963.5</v>
      </c>
      <c r="J422" s="24">
        <f t="shared" si="57"/>
        <v>863</v>
      </c>
      <c r="K422" s="24">
        <f t="shared" si="57"/>
        <v>771</v>
      </c>
      <c r="L422" s="24">
        <f t="shared" si="57"/>
        <v>0</v>
      </c>
      <c r="M422" s="24">
        <f t="shared" si="57"/>
        <v>0</v>
      </c>
      <c r="N422" s="24">
        <f t="shared" si="57"/>
        <v>97802.49018375366</v>
      </c>
      <c r="O422" s="24">
        <f t="shared" si="57"/>
        <v>86923.278844877263</v>
      </c>
      <c r="P422" s="24">
        <f t="shared" si="13"/>
        <v>240331.66228338625</v>
      </c>
      <c r="Q422" s="24">
        <f t="shared" si="13"/>
        <v>206194.02761329833</v>
      </c>
      <c r="R422" s="21"/>
      <c r="S422" s="21"/>
      <c r="T422" s="21"/>
    </row>
    <row r="423" spans="1:20">
      <c r="A423" s="5" t="s">
        <v>127</v>
      </c>
      <c r="B423" s="24">
        <f>SUM(B230:B234)</f>
        <v>134872.25465188271</v>
      </c>
      <c r="C423" s="24">
        <f t="shared" ref="C423:O423" si="58">SUM(C230:C234)</f>
        <v>110829.14935789474</v>
      </c>
      <c r="D423" s="24">
        <f t="shared" si="58"/>
        <v>40887.907259067375</v>
      </c>
      <c r="E423" s="24">
        <f t="shared" si="58"/>
        <v>34443.354947368418</v>
      </c>
      <c r="F423" s="24">
        <f t="shared" si="58"/>
        <v>16031.790091930541</v>
      </c>
      <c r="G423" s="24">
        <f t="shared" si="58"/>
        <v>13507.471</v>
      </c>
      <c r="H423" s="24">
        <f t="shared" si="58"/>
        <v>4229.195617177902</v>
      </c>
      <c r="I423" s="24">
        <f t="shared" si="58"/>
        <v>3356.1708888888884</v>
      </c>
      <c r="J423" s="24">
        <f t="shared" si="58"/>
        <v>700</v>
      </c>
      <c r="K423" s="24">
        <f t="shared" si="58"/>
        <v>595</v>
      </c>
      <c r="L423" s="24">
        <f t="shared" si="58"/>
        <v>0</v>
      </c>
      <c r="M423" s="24">
        <f t="shared" si="58"/>
        <v>0</v>
      </c>
      <c r="N423" s="24">
        <f t="shared" si="58"/>
        <v>109129.93337010173</v>
      </c>
      <c r="O423" s="24">
        <f t="shared" si="58"/>
        <v>96649.145208409143</v>
      </c>
      <c r="P423" s="24">
        <f t="shared" si="13"/>
        <v>305851.08099016023</v>
      </c>
      <c r="Q423" s="24">
        <f t="shared" si="13"/>
        <v>259380.29140256118</v>
      </c>
      <c r="R423" s="21"/>
      <c r="S423" s="21"/>
      <c r="T423" s="21"/>
    </row>
    <row r="424" spans="1:20">
      <c r="A424" s="5" t="s">
        <v>128</v>
      </c>
      <c r="B424" s="24">
        <f>SUM(B235:B239)</f>
        <v>118626.0854765455</v>
      </c>
      <c r="C424" s="24">
        <f t="shared" ref="C424:O424" si="59">SUM(C235:C239)</f>
        <v>98174.863273684226</v>
      </c>
      <c r="D424" s="24">
        <f t="shared" si="59"/>
        <v>34653.896449183791</v>
      </c>
      <c r="E424" s="24">
        <f t="shared" si="59"/>
        <v>28702.639157894744</v>
      </c>
      <c r="F424" s="24">
        <f t="shared" si="59"/>
        <v>19279.065616976673</v>
      </c>
      <c r="G424" s="24">
        <f t="shared" si="59"/>
        <v>15640.431956427017</v>
      </c>
      <c r="H424" s="24">
        <f t="shared" si="59"/>
        <v>7214.5928564209826</v>
      </c>
      <c r="I424" s="24">
        <f t="shared" si="59"/>
        <v>5639.1433333333334</v>
      </c>
      <c r="J424" s="24">
        <f t="shared" si="59"/>
        <v>883.95768863374576</v>
      </c>
      <c r="K424" s="24">
        <f t="shared" si="59"/>
        <v>625.71599979497432</v>
      </c>
      <c r="L424" s="24">
        <f t="shared" si="59"/>
        <v>0</v>
      </c>
      <c r="M424" s="24">
        <f t="shared" si="59"/>
        <v>0</v>
      </c>
      <c r="N424" s="24">
        <f t="shared" si="59"/>
        <v>101357.63983627449</v>
      </c>
      <c r="O424" s="24">
        <f t="shared" si="59"/>
        <v>89242.587670815206</v>
      </c>
      <c r="P424" s="24">
        <f t="shared" si="13"/>
        <v>282015.23792403517</v>
      </c>
      <c r="Q424" s="24">
        <f t="shared" si="13"/>
        <v>238025.38139194952</v>
      </c>
      <c r="R424" s="21"/>
      <c r="S424" s="21"/>
      <c r="T424" s="21"/>
    </row>
    <row r="425" spans="1:20">
      <c r="A425" s="5" t="s">
        <v>129</v>
      </c>
      <c r="B425" s="24">
        <f>SUM(B240:B244)</f>
        <v>125299.27808715105</v>
      </c>
      <c r="C425" s="24">
        <f t="shared" ref="C425:O425" si="60">SUM(C240:C244)</f>
        <v>103361.94968947368</v>
      </c>
      <c r="D425" s="24">
        <f t="shared" si="60"/>
        <v>66076.441580511557</v>
      </c>
      <c r="E425" s="24">
        <f t="shared" si="60"/>
        <v>53688.580631578952</v>
      </c>
      <c r="F425" s="24">
        <f t="shared" si="60"/>
        <v>10178.74233188906</v>
      </c>
      <c r="G425" s="24">
        <f t="shared" si="60"/>
        <v>8329</v>
      </c>
      <c r="H425" s="24">
        <f t="shared" si="60"/>
        <v>10292.186692328012</v>
      </c>
      <c r="I425" s="24">
        <f t="shared" si="60"/>
        <v>8509.2477777777785</v>
      </c>
      <c r="J425" s="24">
        <f t="shared" si="60"/>
        <v>294.45315527307571</v>
      </c>
      <c r="K425" s="24">
        <f t="shared" si="60"/>
        <v>217.27793312489052</v>
      </c>
      <c r="L425" s="24">
        <f t="shared" si="60"/>
        <v>0</v>
      </c>
      <c r="M425" s="24">
        <f t="shared" si="60"/>
        <v>0</v>
      </c>
      <c r="N425" s="24">
        <f t="shared" si="60"/>
        <v>99815.397526109839</v>
      </c>
      <c r="O425" s="24">
        <f t="shared" si="60"/>
        <v>88031.071798746503</v>
      </c>
      <c r="P425" s="24">
        <f t="shared" si="13"/>
        <v>311956.49937326257</v>
      </c>
      <c r="Q425" s="24">
        <f t="shared" si="13"/>
        <v>262137.12783070182</v>
      </c>
      <c r="R425" s="21"/>
      <c r="S425" s="21"/>
      <c r="T425" s="21"/>
    </row>
    <row r="426" spans="1:20">
      <c r="A426" s="5" t="s">
        <v>130</v>
      </c>
      <c r="B426" s="24">
        <f>SUM(B245:B249)</f>
        <v>75677.810399180977</v>
      </c>
      <c r="C426" s="24">
        <f t="shared" ref="C426:O426" si="61">SUM(C245:C249)</f>
        <v>62454.355396690371</v>
      </c>
      <c r="D426" s="24">
        <f t="shared" si="61"/>
        <v>81468.630389990678</v>
      </c>
      <c r="E426" s="24">
        <f t="shared" si="61"/>
        <v>70064.274947368423</v>
      </c>
      <c r="F426" s="24">
        <f t="shared" si="61"/>
        <v>17984.185202516222</v>
      </c>
      <c r="G426" s="24">
        <f t="shared" si="61"/>
        <v>16142.079956427016</v>
      </c>
      <c r="H426" s="24">
        <f t="shared" si="61"/>
        <v>5649.9962948467482</v>
      </c>
      <c r="I426" s="24">
        <f t="shared" si="61"/>
        <v>4661.7777777777774</v>
      </c>
      <c r="J426" s="24">
        <f t="shared" si="61"/>
        <v>181.65859982572815</v>
      </c>
      <c r="K426" s="24">
        <f t="shared" si="61"/>
        <v>173.34742205592357</v>
      </c>
      <c r="L426" s="24">
        <f t="shared" si="61"/>
        <v>0</v>
      </c>
      <c r="M426" s="24">
        <f t="shared" si="61"/>
        <v>0</v>
      </c>
      <c r="N426" s="24">
        <f t="shared" si="61"/>
        <v>105183.64461735234</v>
      </c>
      <c r="O426" s="24">
        <f t="shared" si="61"/>
        <v>92579.120550575521</v>
      </c>
      <c r="P426" s="24">
        <f t="shared" si="13"/>
        <v>286145.92550371273</v>
      </c>
      <c r="Q426" s="24">
        <f t="shared" si="13"/>
        <v>246074.95605089504</v>
      </c>
      <c r="R426" s="21"/>
      <c r="S426" s="21"/>
      <c r="T426" s="21"/>
    </row>
    <row r="427" spans="1:20">
      <c r="A427" s="5" t="s">
        <v>131</v>
      </c>
      <c r="B427" s="24">
        <f>SUM(B250:B254)</f>
        <v>99556.69681241161</v>
      </c>
      <c r="C427" s="24">
        <f t="shared" ref="C427:O427" si="62">SUM(C250:C254)</f>
        <v>80463.583634903654</v>
      </c>
      <c r="D427" s="24">
        <f t="shared" si="62"/>
        <v>36006.285432892051</v>
      </c>
      <c r="E427" s="24">
        <f t="shared" si="62"/>
        <v>29315.862526315796</v>
      </c>
      <c r="F427" s="24">
        <f t="shared" si="62"/>
        <v>19623.098646854858</v>
      </c>
      <c r="G427" s="24">
        <f t="shared" si="62"/>
        <v>17650.109</v>
      </c>
      <c r="H427" s="24">
        <f t="shared" si="62"/>
        <v>6623.4586698452176</v>
      </c>
      <c r="I427" s="24">
        <f t="shared" si="62"/>
        <v>5334.7021111111108</v>
      </c>
      <c r="J427" s="24">
        <f t="shared" si="62"/>
        <v>2733.2372603542171</v>
      </c>
      <c r="K427" s="24">
        <f t="shared" si="62"/>
        <v>2208.3986645480682</v>
      </c>
      <c r="L427" s="24">
        <f t="shared" si="62"/>
        <v>0</v>
      </c>
      <c r="M427" s="24">
        <f t="shared" si="62"/>
        <v>0</v>
      </c>
      <c r="N427" s="24">
        <f t="shared" si="62"/>
        <v>112704.50915495981</v>
      </c>
      <c r="O427" s="24">
        <f t="shared" si="62"/>
        <v>98515.461907569814</v>
      </c>
      <c r="P427" s="24">
        <f t="shared" si="13"/>
        <v>277247.28597731778</v>
      </c>
      <c r="Q427" s="24">
        <f t="shared" si="13"/>
        <v>233488.11784444842</v>
      </c>
      <c r="R427" s="21"/>
      <c r="S427" s="21"/>
      <c r="T427" s="21"/>
    </row>
    <row r="428" spans="1:20">
      <c r="A428" s="5" t="s">
        <v>132</v>
      </c>
      <c r="B428" s="24">
        <f>SUM(B255:B259)</f>
        <v>130098.66049926386</v>
      </c>
      <c r="C428" s="24">
        <f t="shared" ref="C428:O428" si="63">SUM(C255:C259)</f>
        <v>107191.21700830903</v>
      </c>
      <c r="D428" s="24">
        <f t="shared" si="63"/>
        <v>91031.50756811694</v>
      </c>
      <c r="E428" s="24">
        <f t="shared" si="63"/>
        <v>77158.480210526322</v>
      </c>
      <c r="F428" s="24">
        <f t="shared" si="63"/>
        <v>17592.975368058826</v>
      </c>
      <c r="G428" s="24">
        <f t="shared" si="63"/>
        <v>15392.912</v>
      </c>
      <c r="H428" s="24">
        <f t="shared" si="63"/>
        <v>12265.42015791521</v>
      </c>
      <c r="I428" s="24">
        <f t="shared" si="63"/>
        <v>10202.232555555554</v>
      </c>
      <c r="J428" s="24">
        <f t="shared" si="63"/>
        <v>3052.499908388495</v>
      </c>
      <c r="K428" s="24">
        <f t="shared" si="63"/>
        <v>2454.4570189786814</v>
      </c>
      <c r="L428" s="24">
        <f t="shared" si="63"/>
        <v>284.3</v>
      </c>
      <c r="M428" s="24">
        <f t="shared" si="63"/>
        <v>251.3212</v>
      </c>
      <c r="N428" s="24">
        <f t="shared" si="63"/>
        <v>106860.16432372619</v>
      </c>
      <c r="O428" s="24">
        <f t="shared" si="63"/>
        <v>95825.844415939646</v>
      </c>
      <c r="P428" s="24">
        <f t="shared" si="13"/>
        <v>361185.5278254695</v>
      </c>
      <c r="Q428" s="24">
        <f t="shared" si="13"/>
        <v>308476.46440930926</v>
      </c>
      <c r="R428" s="21"/>
      <c r="S428" s="21"/>
      <c r="T428" s="21"/>
    </row>
    <row r="429" spans="1:20">
      <c r="A429" s="5" t="s">
        <v>133</v>
      </c>
      <c r="B429" s="24">
        <f>SUM(B260:B264)</f>
        <v>125245.94982563761</v>
      </c>
      <c r="C429" s="24">
        <f t="shared" ref="C429:O429" si="64">SUM(C260:C264)</f>
        <v>103744.18401179172</v>
      </c>
      <c r="D429" s="24">
        <f t="shared" si="64"/>
        <v>8096.20877698391</v>
      </c>
      <c r="E429" s="24">
        <f t="shared" si="64"/>
        <v>7239.4072631578965</v>
      </c>
      <c r="F429" s="24">
        <f t="shared" si="64"/>
        <v>23451.067573152875</v>
      </c>
      <c r="G429" s="24">
        <f t="shared" si="64"/>
        <v>21041.7</v>
      </c>
      <c r="H429" s="24">
        <f t="shared" si="64"/>
        <v>10800.082095865038</v>
      </c>
      <c r="I429" s="24">
        <f t="shared" si="64"/>
        <v>8840.2155555555546</v>
      </c>
      <c r="J429" s="24">
        <f t="shared" si="64"/>
        <v>5095.9203435127001</v>
      </c>
      <c r="K429" s="24">
        <f t="shared" si="64"/>
        <v>4343.8147399394838</v>
      </c>
      <c r="L429" s="24">
        <f t="shared" si="64"/>
        <v>0</v>
      </c>
      <c r="M429" s="24">
        <f t="shared" si="64"/>
        <v>0</v>
      </c>
      <c r="N429" s="24">
        <f t="shared" si="64"/>
        <v>108771.69959897785</v>
      </c>
      <c r="O429" s="24">
        <f t="shared" si="64"/>
        <v>97636.607737200044</v>
      </c>
      <c r="P429" s="24">
        <f t="shared" si="13"/>
        <v>281460.92821412999</v>
      </c>
      <c r="Q429" s="24">
        <f t="shared" si="13"/>
        <v>242845.92930764472</v>
      </c>
      <c r="R429" s="21"/>
      <c r="S429" s="21"/>
      <c r="T429" s="21"/>
    </row>
    <row r="430" spans="1:20">
      <c r="A430" s="5" t="s">
        <v>134</v>
      </c>
      <c r="B430" s="24">
        <f>SUM(B265:B269)</f>
        <v>171094.35715435244</v>
      </c>
      <c r="C430" s="24">
        <f t="shared" ref="C430:O430" si="65">SUM(C265:C269)</f>
        <v>140187.1363854424</v>
      </c>
      <c r="D430" s="24">
        <f t="shared" si="65"/>
        <v>37302.44597639225</v>
      </c>
      <c r="E430" s="24">
        <f t="shared" si="65"/>
        <v>31998.095578947374</v>
      </c>
      <c r="F430" s="24">
        <f t="shared" si="65"/>
        <v>29038.860178889521</v>
      </c>
      <c r="G430" s="24">
        <f t="shared" si="65"/>
        <v>26106.897999999997</v>
      </c>
      <c r="H430" s="24">
        <f t="shared" si="65"/>
        <v>21189.325391031358</v>
      </c>
      <c r="I430" s="24">
        <f t="shared" si="65"/>
        <v>17403.402222222223</v>
      </c>
      <c r="J430" s="24">
        <f t="shared" si="65"/>
        <v>3876.2730440120367</v>
      </c>
      <c r="K430" s="24">
        <f t="shared" si="65"/>
        <v>3302.0831696321884</v>
      </c>
      <c r="L430" s="24">
        <f t="shared" si="65"/>
        <v>0</v>
      </c>
      <c r="M430" s="24">
        <f t="shared" si="65"/>
        <v>0</v>
      </c>
      <c r="N430" s="24">
        <f t="shared" si="65"/>
        <v>103519.15915390861</v>
      </c>
      <c r="O430" s="24">
        <f t="shared" si="65"/>
        <v>92978.123300975407</v>
      </c>
      <c r="P430" s="24">
        <f t="shared" si="13"/>
        <v>366020.42089858622</v>
      </c>
      <c r="Q430" s="24">
        <f t="shared" si="13"/>
        <v>311975.73865721957</v>
      </c>
      <c r="R430" s="21"/>
      <c r="S430" s="21"/>
      <c r="T430" s="21"/>
    </row>
    <row r="431" spans="1:20">
      <c r="A431" s="5" t="s">
        <v>135</v>
      </c>
      <c r="B431" s="24">
        <f>SUM(B270:B274)</f>
        <v>189691.69163759233</v>
      </c>
      <c r="C431" s="24">
        <f t="shared" ref="C431:O431" si="66">SUM(C270:C274)</f>
        <v>154432.67571086666</v>
      </c>
      <c r="D431" s="24">
        <f t="shared" si="66"/>
        <v>100911.53633289406</v>
      </c>
      <c r="E431" s="24">
        <f t="shared" si="66"/>
        <v>85247.328947368427</v>
      </c>
      <c r="F431" s="24">
        <f t="shared" si="66"/>
        <v>30757.66807852405</v>
      </c>
      <c r="G431" s="24">
        <f t="shared" si="66"/>
        <v>27333.7</v>
      </c>
      <c r="H431" s="24">
        <f t="shared" si="66"/>
        <v>16258.201027944377</v>
      </c>
      <c r="I431" s="24">
        <f t="shared" si="66"/>
        <v>13780.820444444442</v>
      </c>
      <c r="J431" s="24">
        <f t="shared" si="66"/>
        <v>2231.9257361314462</v>
      </c>
      <c r="K431" s="24">
        <f t="shared" si="66"/>
        <v>1953.78869367171</v>
      </c>
      <c r="L431" s="24">
        <f t="shared" si="66"/>
        <v>3955.2738882554158</v>
      </c>
      <c r="M431" s="24">
        <f t="shared" si="66"/>
        <v>3382.9441999999999</v>
      </c>
      <c r="N431" s="24">
        <f t="shared" si="66"/>
        <v>107520.74579685152</v>
      </c>
      <c r="O431" s="24">
        <f t="shared" si="66"/>
        <v>97352.354673552152</v>
      </c>
      <c r="P431" s="24">
        <f t="shared" si="13"/>
        <v>451327.04249819322</v>
      </c>
      <c r="Q431" s="24">
        <f t="shared" si="13"/>
        <v>383483.61266990338</v>
      </c>
      <c r="R431" s="21"/>
      <c r="S431" s="21"/>
      <c r="T431" s="21"/>
    </row>
    <row r="432" spans="1:20">
      <c r="A432" s="5" t="s">
        <v>136</v>
      </c>
      <c r="B432" s="24">
        <f>SUM(B275:B279)</f>
        <v>215917.47540870085</v>
      </c>
      <c r="C432" s="24">
        <f t="shared" ref="C432:O432" si="67">SUM(C275:C279)</f>
        <v>176907.35677175754</v>
      </c>
      <c r="D432" s="24">
        <f t="shared" si="67"/>
        <v>88577.040577780164</v>
      </c>
      <c r="E432" s="24">
        <f t="shared" si="67"/>
        <v>76839.929263157901</v>
      </c>
      <c r="F432" s="24">
        <f t="shared" si="67"/>
        <v>31490.704660636195</v>
      </c>
      <c r="G432" s="24">
        <f t="shared" si="67"/>
        <v>27985.300000000003</v>
      </c>
      <c r="H432" s="24">
        <f t="shared" si="67"/>
        <v>24070.294689041111</v>
      </c>
      <c r="I432" s="24">
        <f t="shared" si="67"/>
        <v>20399.382777777777</v>
      </c>
      <c r="J432" s="24">
        <f t="shared" si="67"/>
        <v>3241.7988449650238</v>
      </c>
      <c r="K432" s="24">
        <f t="shared" si="67"/>
        <v>2660.0863388644866</v>
      </c>
      <c r="L432" s="24">
        <f t="shared" si="67"/>
        <v>0</v>
      </c>
      <c r="M432" s="24">
        <f t="shared" si="67"/>
        <v>0</v>
      </c>
      <c r="N432" s="24">
        <f t="shared" si="67"/>
        <v>100107.11951261369</v>
      </c>
      <c r="O432" s="24">
        <f t="shared" si="67"/>
        <v>91248.30645668025</v>
      </c>
      <c r="P432" s="24">
        <f t="shared" si="13"/>
        <v>463404.43369373697</v>
      </c>
      <c r="Q432" s="24">
        <f t="shared" si="13"/>
        <v>396040.3616082379</v>
      </c>
      <c r="R432" s="21"/>
      <c r="S432" s="21"/>
      <c r="T432" s="21"/>
    </row>
    <row r="433" spans="1:20">
      <c r="A433" s="5" t="s">
        <v>137</v>
      </c>
      <c r="B433" s="24">
        <f>SUM(B280:B284)</f>
        <v>85402.440838209674</v>
      </c>
      <c r="C433" s="24">
        <f t="shared" ref="C433:O433" si="68">SUM(C280:C284)</f>
        <v>76582.836259903255</v>
      </c>
      <c r="D433" s="24">
        <f t="shared" si="68"/>
        <v>76180.251953094048</v>
      </c>
      <c r="E433" s="24">
        <f t="shared" si="68"/>
        <v>66813.067578947375</v>
      </c>
      <c r="F433" s="24">
        <f t="shared" si="68"/>
        <v>16221.223541874922</v>
      </c>
      <c r="G433" s="24">
        <f t="shared" si="68"/>
        <v>14558.158000000001</v>
      </c>
      <c r="H433" s="24">
        <f t="shared" si="68"/>
        <v>767.80853291454002</v>
      </c>
      <c r="I433" s="24">
        <f t="shared" si="68"/>
        <v>650.39166666666665</v>
      </c>
      <c r="J433" s="24">
        <f t="shared" si="68"/>
        <v>3298.8117383349054</v>
      </c>
      <c r="K433" s="24">
        <f t="shared" si="68"/>
        <v>2864.1206700890648</v>
      </c>
      <c r="L433" s="24">
        <f t="shared" si="68"/>
        <v>0</v>
      </c>
      <c r="M433" s="24">
        <f t="shared" si="68"/>
        <v>0</v>
      </c>
      <c r="N433" s="24">
        <f t="shared" si="68"/>
        <v>109004.35904618532</v>
      </c>
      <c r="O433" s="24">
        <f t="shared" si="68"/>
        <v>101058.24619004452</v>
      </c>
      <c r="P433" s="24">
        <f t="shared" si="13"/>
        <v>290874.89565061347</v>
      </c>
      <c r="Q433" s="24">
        <f t="shared" si="13"/>
        <v>262526.82036565087</v>
      </c>
      <c r="R433" s="21"/>
      <c r="S433" s="21"/>
      <c r="T433" s="21"/>
    </row>
    <row r="434" spans="1:20">
      <c r="A434" s="5" t="s">
        <v>138</v>
      </c>
      <c r="B434" s="24">
        <f>SUM(B285:B289)</f>
        <v>125313.30718022728</v>
      </c>
      <c r="C434" s="24">
        <f t="shared" ref="C434:O434" si="69">SUM(C285:C289)</f>
        <v>112627.15710000001</v>
      </c>
      <c r="D434" s="24">
        <f t="shared" si="69"/>
        <v>76365.690491577945</v>
      </c>
      <c r="E434" s="24">
        <f t="shared" si="69"/>
        <v>66187.729684210542</v>
      </c>
      <c r="F434" s="24">
        <f t="shared" si="69"/>
        <v>9864.7468501851363</v>
      </c>
      <c r="G434" s="24">
        <f t="shared" si="69"/>
        <v>8580</v>
      </c>
      <c r="H434" s="24">
        <f t="shared" si="69"/>
        <v>5314.2129757806088</v>
      </c>
      <c r="I434" s="24">
        <f t="shared" si="69"/>
        <v>4527.6302499999993</v>
      </c>
      <c r="J434" s="24">
        <f t="shared" si="69"/>
        <v>13737.69563046037</v>
      </c>
      <c r="K434" s="24">
        <f t="shared" si="69"/>
        <v>11011.330059135766</v>
      </c>
      <c r="L434" s="24">
        <f t="shared" si="69"/>
        <v>0</v>
      </c>
      <c r="M434" s="24">
        <f t="shared" si="69"/>
        <v>0</v>
      </c>
      <c r="N434" s="24">
        <f t="shared" si="69"/>
        <v>132090.05490921217</v>
      </c>
      <c r="O434" s="24">
        <f t="shared" si="69"/>
        <v>122756.15936808829</v>
      </c>
      <c r="P434" s="24">
        <f t="shared" si="13"/>
        <v>362685.70803744346</v>
      </c>
      <c r="Q434" s="24">
        <f t="shared" si="13"/>
        <v>325690.00646143465</v>
      </c>
      <c r="R434" s="21"/>
      <c r="S434" s="21"/>
      <c r="T434" s="21"/>
    </row>
    <row r="435" spans="1:20">
      <c r="A435" s="5" t="s">
        <v>139</v>
      </c>
      <c r="B435" s="24">
        <f>SUM(B290:B294)</f>
        <v>151960.95676288838</v>
      </c>
      <c r="C435" s="24">
        <f t="shared" ref="C435:O435" si="70">SUM(C290:C294)</f>
        <v>134835.57699999999</v>
      </c>
      <c r="D435" s="24">
        <f t="shared" si="70"/>
        <v>207528.71108223824</v>
      </c>
      <c r="E435" s="24">
        <f t="shared" si="70"/>
        <v>174267.86568421056</v>
      </c>
      <c r="F435" s="24">
        <f t="shared" si="70"/>
        <v>6907.7520495674198</v>
      </c>
      <c r="G435" s="24">
        <f t="shared" si="70"/>
        <v>5130.0769999999993</v>
      </c>
      <c r="H435" s="24">
        <f t="shared" si="70"/>
        <v>11016.20964308488</v>
      </c>
      <c r="I435" s="24">
        <f t="shared" si="70"/>
        <v>9293.8018749999992</v>
      </c>
      <c r="J435" s="24">
        <f t="shared" si="70"/>
        <v>4569.7680501082505</v>
      </c>
      <c r="K435" s="24">
        <f t="shared" si="70"/>
        <v>3858.3167650997161</v>
      </c>
      <c r="L435" s="24">
        <f t="shared" si="70"/>
        <v>510.20408163265307</v>
      </c>
      <c r="M435" s="24">
        <f t="shared" si="70"/>
        <v>425</v>
      </c>
      <c r="N435" s="24">
        <f t="shared" si="70"/>
        <v>122840.58428603153</v>
      </c>
      <c r="O435" s="24">
        <f t="shared" si="70"/>
        <v>114093.88887456155</v>
      </c>
      <c r="P435" s="24">
        <f t="shared" si="13"/>
        <v>505334.18595555134</v>
      </c>
      <c r="Q435" s="24">
        <f t="shared" si="13"/>
        <v>441904.52719887183</v>
      </c>
      <c r="R435" s="21"/>
      <c r="S435" s="21"/>
      <c r="T435" s="21"/>
    </row>
    <row r="436" spans="1:20">
      <c r="A436" s="4" t="s">
        <v>140</v>
      </c>
      <c r="B436" s="24">
        <f>SUM(B295:B299)</f>
        <v>184793.90905056641</v>
      </c>
      <c r="C436" s="24">
        <f t="shared" ref="C436:O436" si="71">SUM(C295:C299)</f>
        <v>167047.09979999997</v>
      </c>
      <c r="D436" s="24">
        <f t="shared" si="71"/>
        <v>72879.286414586022</v>
      </c>
      <c r="E436" s="24">
        <f t="shared" si="71"/>
        <v>61751.76210526318</v>
      </c>
      <c r="F436" s="24">
        <f t="shared" si="71"/>
        <v>7775.2292632806275</v>
      </c>
      <c r="G436" s="24">
        <f t="shared" si="71"/>
        <v>6933.7</v>
      </c>
      <c r="H436" s="24">
        <f t="shared" si="71"/>
        <v>23599.977183655421</v>
      </c>
      <c r="I436" s="24">
        <f t="shared" si="71"/>
        <v>19499.601125000001</v>
      </c>
      <c r="J436" s="24">
        <f t="shared" si="71"/>
        <v>3210.2740022379849</v>
      </c>
      <c r="K436" s="24">
        <f t="shared" si="71"/>
        <v>2844.4621769511532</v>
      </c>
      <c r="L436" s="24">
        <f t="shared" si="71"/>
        <v>4466.1884381468853</v>
      </c>
      <c r="M436" s="24">
        <f t="shared" si="71"/>
        <v>4007.54</v>
      </c>
      <c r="N436" s="24">
        <f t="shared" si="71"/>
        <v>162646.1896855821</v>
      </c>
      <c r="O436" s="24">
        <f t="shared" si="71"/>
        <v>150246.78273436849</v>
      </c>
      <c r="P436" s="24">
        <f t="shared" si="13"/>
        <v>459371.05403805547</v>
      </c>
      <c r="Q436" s="24">
        <f t="shared" si="13"/>
        <v>412330.94794158277</v>
      </c>
      <c r="R436" s="21"/>
      <c r="S436" s="21"/>
      <c r="T436" s="21"/>
    </row>
    <row r="437" spans="1:20">
      <c r="A437" s="4" t="s">
        <v>141</v>
      </c>
      <c r="B437" s="24">
        <f>SUM(B300:B304)</f>
        <v>201133.41729453061</v>
      </c>
      <c r="C437" s="24">
        <f t="shared" ref="C437:O437" si="72">SUM(C300:C304)</f>
        <v>182492.3971</v>
      </c>
      <c r="D437" s="24">
        <f t="shared" si="72"/>
        <v>106.9537480063796</v>
      </c>
      <c r="E437" s="24">
        <f t="shared" si="72"/>
        <v>97.894736842105274</v>
      </c>
      <c r="F437" s="24">
        <f t="shared" si="72"/>
        <v>0</v>
      </c>
      <c r="G437" s="24">
        <f t="shared" si="72"/>
        <v>0</v>
      </c>
      <c r="H437" s="24">
        <f t="shared" si="72"/>
        <v>26752.97283108093</v>
      </c>
      <c r="I437" s="24">
        <f t="shared" si="72"/>
        <v>22632.904124999997</v>
      </c>
      <c r="J437" s="24">
        <f t="shared" si="72"/>
        <v>14383.305271553836</v>
      </c>
      <c r="K437" s="24">
        <f t="shared" si="72"/>
        <v>12640.719830783366</v>
      </c>
      <c r="L437" s="24">
        <f t="shared" si="72"/>
        <v>1439.3350361917401</v>
      </c>
      <c r="M437" s="24">
        <f t="shared" si="72"/>
        <v>1168</v>
      </c>
      <c r="N437" s="24">
        <f t="shared" si="72"/>
        <v>145231.61357989965</v>
      </c>
      <c r="O437" s="24">
        <f t="shared" si="72"/>
        <v>133631.93059969271</v>
      </c>
      <c r="P437" s="24">
        <f t="shared" si="13"/>
        <v>389047.59776126314</v>
      </c>
      <c r="Q437" s="24">
        <f t="shared" si="13"/>
        <v>352663.8463923182</v>
      </c>
      <c r="R437" s="21"/>
      <c r="S437" s="21"/>
      <c r="T437" s="21"/>
    </row>
    <row r="438" spans="1:20">
      <c r="A438" s="3" t="s">
        <v>142</v>
      </c>
      <c r="B438" s="24">
        <f>SUM(B305:B309)</f>
        <v>200291.27379413031</v>
      </c>
      <c r="C438" s="24">
        <f t="shared" ref="C438:O438" si="73">SUM(C305:C309)</f>
        <v>179110.61680000002</v>
      </c>
      <c r="D438" s="24">
        <f t="shared" si="73"/>
        <v>10867.612246878502</v>
      </c>
      <c r="E438" s="24">
        <f t="shared" si="73"/>
        <v>9675.6084210526333</v>
      </c>
      <c r="F438" s="24">
        <f t="shared" si="73"/>
        <v>1297.0121191742148</v>
      </c>
      <c r="G438" s="24">
        <f t="shared" si="73"/>
        <v>1203.5999999999999</v>
      </c>
      <c r="H438" s="24">
        <f t="shared" si="73"/>
        <v>41635.088329032311</v>
      </c>
      <c r="I438" s="24">
        <f t="shared" si="73"/>
        <v>34169.276624999999</v>
      </c>
      <c r="J438" s="24">
        <f t="shared" si="73"/>
        <v>14744.486818153528</v>
      </c>
      <c r="K438" s="24">
        <f t="shared" si="73"/>
        <v>12927.279280494953</v>
      </c>
      <c r="L438" s="24">
        <f t="shared" si="73"/>
        <v>5143.6544983211115</v>
      </c>
      <c r="M438" s="24">
        <f t="shared" si="73"/>
        <v>4407.2752</v>
      </c>
      <c r="N438" s="24">
        <f t="shared" si="73"/>
        <v>179931.25494355513</v>
      </c>
      <c r="O438" s="24">
        <f t="shared" si="73"/>
        <v>162608.89143408521</v>
      </c>
      <c r="P438" s="24">
        <f t="shared" si="13"/>
        <v>453910.38274924515</v>
      </c>
      <c r="Q438" s="24">
        <f t="shared" si="13"/>
        <v>404102.54776063282</v>
      </c>
      <c r="R438" s="21"/>
      <c r="S438" s="21"/>
      <c r="T438" s="21"/>
    </row>
    <row r="439" spans="1:20">
      <c r="A439" s="3" t="s">
        <v>143</v>
      </c>
      <c r="B439" s="24">
        <f>SUM(B310:B314)</f>
        <v>83648.809050609081</v>
      </c>
      <c r="C439" s="24">
        <f t="shared" ref="C439:O439" si="74">SUM(C310:C314)</f>
        <v>74566.348199999979</v>
      </c>
      <c r="D439" s="24">
        <f t="shared" si="74"/>
        <v>76.540375047837728</v>
      </c>
      <c r="E439" s="24">
        <f t="shared" si="74"/>
        <v>66.666666666666671</v>
      </c>
      <c r="F439" s="24">
        <f t="shared" si="74"/>
        <v>306.82122319523546</v>
      </c>
      <c r="G439" s="24">
        <f t="shared" si="74"/>
        <v>281.5</v>
      </c>
      <c r="H439" s="24">
        <f t="shared" si="74"/>
        <v>62291.739710363785</v>
      </c>
      <c r="I439" s="24">
        <f t="shared" si="74"/>
        <v>51332.105249999971</v>
      </c>
      <c r="J439" s="24">
        <f t="shared" si="74"/>
        <v>1571.092056153208</v>
      </c>
      <c r="K439" s="24">
        <f t="shared" si="74"/>
        <v>1424.8012151696551</v>
      </c>
      <c r="L439" s="24">
        <f t="shared" si="74"/>
        <v>8275.6866145999411</v>
      </c>
      <c r="M439" s="24">
        <f t="shared" si="74"/>
        <v>7361.4</v>
      </c>
      <c r="N439" s="24">
        <f t="shared" si="74"/>
        <v>213457.89366740614</v>
      </c>
      <c r="O439" s="24">
        <f t="shared" si="74"/>
        <v>188334.39877581125</v>
      </c>
      <c r="P439" s="24">
        <f t="shared" si="13"/>
        <v>369628.58269737521</v>
      </c>
      <c r="Q439" s="24">
        <f t="shared" si="13"/>
        <v>323367.22010764753</v>
      </c>
      <c r="R439" s="21"/>
      <c r="S439" s="21"/>
      <c r="T439" s="21"/>
    </row>
    <row r="440" spans="1:20">
      <c r="A440" s="4" t="s">
        <v>144</v>
      </c>
      <c r="B440" s="24">
        <f>SUM(B315:B319)</f>
        <v>0</v>
      </c>
      <c r="C440" s="24">
        <f t="shared" ref="C440:O440" si="75">SUM(C315:C319)</f>
        <v>0</v>
      </c>
      <c r="D440" s="24">
        <f t="shared" si="75"/>
        <v>4443.7328269007576</v>
      </c>
      <c r="E440" s="24">
        <f t="shared" si="75"/>
        <v>3895.3154444444444</v>
      </c>
      <c r="F440" s="24">
        <f t="shared" si="75"/>
        <v>0</v>
      </c>
      <c r="G440" s="24">
        <f t="shared" si="75"/>
        <v>0</v>
      </c>
      <c r="H440" s="24">
        <f t="shared" si="75"/>
        <v>2776.0714285714284</v>
      </c>
      <c r="I440" s="24">
        <f t="shared" si="75"/>
        <v>2140</v>
      </c>
      <c r="J440" s="24">
        <f t="shared" si="75"/>
        <v>0</v>
      </c>
      <c r="K440" s="24">
        <f t="shared" si="75"/>
        <v>0</v>
      </c>
      <c r="L440" s="24">
        <f t="shared" si="75"/>
        <v>29497.838786892586</v>
      </c>
      <c r="M440" s="24">
        <f t="shared" si="75"/>
        <v>26610.418899999997</v>
      </c>
      <c r="N440" s="24">
        <f t="shared" si="75"/>
        <v>246010.20277383472</v>
      </c>
      <c r="O440" s="24">
        <f t="shared" si="75"/>
        <v>222001.05894210527</v>
      </c>
      <c r="P440" s="24">
        <f t="shared" si="13"/>
        <v>282727.84581619949</v>
      </c>
      <c r="Q440" s="24">
        <f t="shared" si="13"/>
        <v>254646.79328654971</v>
      </c>
      <c r="R440" s="21"/>
      <c r="S440" s="21"/>
      <c r="T440" s="21"/>
    </row>
    <row r="441" spans="1:20">
      <c r="A441" s="3" t="s">
        <v>145</v>
      </c>
      <c r="B441" s="24">
        <f>SUM(B320:B324)</f>
        <v>0</v>
      </c>
      <c r="C441" s="24">
        <f t="shared" ref="C441:O441" si="76">SUM(C320:C324)</f>
        <v>0</v>
      </c>
      <c r="D441" s="24">
        <f t="shared" si="76"/>
        <v>34289.233053375814</v>
      </c>
      <c r="E441" s="24">
        <f t="shared" si="76"/>
        <v>29485.688111111114</v>
      </c>
      <c r="F441" s="24">
        <f t="shared" si="76"/>
        <v>733.52505446623093</v>
      </c>
      <c r="G441" s="24">
        <f t="shared" si="76"/>
        <v>676</v>
      </c>
      <c r="H441" s="24">
        <f t="shared" si="76"/>
        <v>2500</v>
      </c>
      <c r="I441" s="24">
        <f t="shared" si="76"/>
        <v>2050</v>
      </c>
      <c r="J441" s="24">
        <f>SUM(J320:J324)</f>
        <v>0</v>
      </c>
      <c r="K441" s="24">
        <f>SUM(K320:K324)</f>
        <v>0</v>
      </c>
      <c r="L441" s="24">
        <f t="shared" si="76"/>
        <v>94737.665532473446</v>
      </c>
      <c r="M441" s="24">
        <f t="shared" si="76"/>
        <v>86229.559399999998</v>
      </c>
      <c r="N441" s="24">
        <f t="shared" si="76"/>
        <v>270844.42173614533</v>
      </c>
      <c r="O441" s="24">
        <f t="shared" si="76"/>
        <v>241612.29066315794</v>
      </c>
      <c r="P441" s="24">
        <f t="shared" si="13"/>
        <v>403104.84537646081</v>
      </c>
      <c r="Q441" s="24">
        <f t="shared" si="13"/>
        <v>360053.53817426902</v>
      </c>
      <c r="R441" s="21"/>
      <c r="S441" s="21"/>
      <c r="T441" s="21"/>
    </row>
    <row r="442" spans="1:20">
      <c r="A442" s="3" t="s">
        <v>146</v>
      </c>
      <c r="B442" s="24">
        <f>SUM(B325:B329)</f>
        <v>0</v>
      </c>
      <c r="C442" s="24">
        <f t="shared" ref="C442:O442" si="77">SUM(C325:C329)</f>
        <v>0</v>
      </c>
      <c r="D442" s="24">
        <f t="shared" si="77"/>
        <v>86128.139321184819</v>
      </c>
      <c r="E442" s="24">
        <f t="shared" si="77"/>
        <v>74846.006666666668</v>
      </c>
      <c r="F442" s="24">
        <f t="shared" si="77"/>
        <v>330</v>
      </c>
      <c r="G442" s="24">
        <f t="shared" si="77"/>
        <v>313.39999999999998</v>
      </c>
      <c r="H442" s="24">
        <f t="shared" si="77"/>
        <v>347.05357142857144</v>
      </c>
      <c r="I442" s="24">
        <f t="shared" si="77"/>
        <v>298.84562499999998</v>
      </c>
      <c r="J442" s="24">
        <f t="shared" si="77"/>
        <v>0</v>
      </c>
      <c r="K442" s="24">
        <f t="shared" si="77"/>
        <v>0</v>
      </c>
      <c r="L442" s="24">
        <f t="shared" si="77"/>
        <v>30432.007116152759</v>
      </c>
      <c r="M442" s="24">
        <f t="shared" si="77"/>
        <v>26758.661999999997</v>
      </c>
      <c r="N442" s="24">
        <f t="shared" si="77"/>
        <v>250355.57813479195</v>
      </c>
      <c r="O442" s="24">
        <f t="shared" si="77"/>
        <v>222785.10428421051</v>
      </c>
      <c r="P442" s="24">
        <f t="shared" ref="P442:Q451" si="78">B442+D442+F442+H442+J442+L442+N442</f>
        <v>367592.77814355807</v>
      </c>
      <c r="Q442" s="24">
        <f t="shared" si="78"/>
        <v>325002.01857587718</v>
      </c>
      <c r="R442" s="21"/>
      <c r="S442" s="21"/>
      <c r="T442" s="21"/>
    </row>
    <row r="443" spans="1:20">
      <c r="A443" s="3" t="s">
        <v>147</v>
      </c>
      <c r="B443" s="24">
        <f>SUM(B330:B334)</f>
        <v>0</v>
      </c>
      <c r="C443" s="24">
        <f t="shared" ref="C443:O443" si="79">SUM(C330:C334)</f>
        <v>0</v>
      </c>
      <c r="D443" s="24">
        <f t="shared" si="79"/>
        <v>66461.842336324276</v>
      </c>
      <c r="E443" s="24">
        <f t="shared" si="79"/>
        <v>57245.579888888882</v>
      </c>
      <c r="F443" s="24">
        <f t="shared" si="79"/>
        <v>356.37690631808277</v>
      </c>
      <c r="G443" s="24">
        <f t="shared" si="79"/>
        <v>324.5</v>
      </c>
      <c r="H443" s="24">
        <f t="shared" si="79"/>
        <v>1850.375</v>
      </c>
      <c r="I443" s="24">
        <f t="shared" si="79"/>
        <v>1662.5738749999998</v>
      </c>
      <c r="J443" s="24">
        <f t="shared" si="79"/>
        <v>0</v>
      </c>
      <c r="K443" s="24">
        <f t="shared" si="79"/>
        <v>0</v>
      </c>
      <c r="L443" s="24">
        <f t="shared" si="79"/>
        <v>75414.499615326349</v>
      </c>
      <c r="M443" s="24">
        <f t="shared" si="79"/>
        <v>66862.850999999995</v>
      </c>
      <c r="N443" s="24">
        <f t="shared" si="79"/>
        <v>344063.3017837212</v>
      </c>
      <c r="O443" s="24">
        <f t="shared" si="79"/>
        <v>313125.659268421</v>
      </c>
      <c r="P443" s="24">
        <f t="shared" si="78"/>
        <v>488146.39564168989</v>
      </c>
      <c r="Q443" s="24">
        <f t="shared" si="78"/>
        <v>439221.1640323099</v>
      </c>
      <c r="R443" s="21"/>
      <c r="S443" s="21"/>
      <c r="T443" s="21"/>
    </row>
    <row r="444" spans="1:20">
      <c r="A444" s="4" t="s">
        <v>148</v>
      </c>
      <c r="B444" s="24">
        <f>SUM(B335:B339)</f>
        <v>0</v>
      </c>
      <c r="C444" s="24">
        <f t="shared" ref="C444:O444" si="80">SUM(C335:C339)</f>
        <v>0</v>
      </c>
      <c r="D444" s="24">
        <f t="shared" si="80"/>
        <v>1608.8888888888889</v>
      </c>
      <c r="E444" s="24">
        <f t="shared" si="80"/>
        <v>1334.4444444444443</v>
      </c>
      <c r="F444" s="24">
        <f t="shared" si="80"/>
        <v>0</v>
      </c>
      <c r="G444" s="24">
        <f t="shared" si="80"/>
        <v>0</v>
      </c>
      <c r="H444" s="24">
        <f t="shared" si="80"/>
        <v>0</v>
      </c>
      <c r="I444" s="24">
        <f t="shared" si="80"/>
        <v>0</v>
      </c>
      <c r="J444" s="24">
        <f t="shared" si="80"/>
        <v>0</v>
      </c>
      <c r="K444" s="24">
        <f t="shared" si="80"/>
        <v>0</v>
      </c>
      <c r="L444" s="24">
        <f t="shared" si="80"/>
        <v>110629.76418258323</v>
      </c>
      <c r="M444" s="24">
        <f t="shared" si="80"/>
        <v>99588.825984536088</v>
      </c>
      <c r="N444" s="24">
        <f t="shared" si="80"/>
        <v>104445.25156897727</v>
      </c>
      <c r="O444" s="24">
        <f t="shared" si="80"/>
        <v>85151.093789473671</v>
      </c>
      <c r="P444" s="24">
        <f t="shared" si="78"/>
        <v>216683.90464044939</v>
      </c>
      <c r="Q444" s="24">
        <f t="shared" si="78"/>
        <v>186074.3642184542</v>
      </c>
      <c r="R444" s="21"/>
      <c r="S444" s="21"/>
      <c r="T444" s="21"/>
    </row>
    <row r="445" spans="1:20">
      <c r="A445" s="4" t="s">
        <v>149</v>
      </c>
      <c r="B445" s="24">
        <f>SUM(B340:B344)</f>
        <v>0</v>
      </c>
      <c r="C445" s="24">
        <f t="shared" ref="C445:O445" si="81">SUM(C340:C344)</f>
        <v>0</v>
      </c>
      <c r="D445" s="24">
        <f t="shared" si="81"/>
        <v>0</v>
      </c>
      <c r="E445" s="24">
        <f t="shared" si="81"/>
        <v>0</v>
      </c>
      <c r="F445" s="24">
        <f t="shared" si="81"/>
        <v>0</v>
      </c>
      <c r="G445" s="24">
        <f t="shared" si="81"/>
        <v>0</v>
      </c>
      <c r="H445" s="24">
        <f t="shared" si="81"/>
        <v>0</v>
      </c>
      <c r="I445" s="24">
        <f t="shared" si="81"/>
        <v>0</v>
      </c>
      <c r="J445" s="24">
        <f t="shared" si="81"/>
        <v>0</v>
      </c>
      <c r="K445" s="24">
        <f t="shared" si="81"/>
        <v>0</v>
      </c>
      <c r="L445" s="24">
        <f t="shared" si="81"/>
        <v>135220.22366087028</v>
      </c>
      <c r="M445" s="24">
        <f t="shared" si="81"/>
        <v>118284.07845360824</v>
      </c>
      <c r="N445" s="24">
        <f t="shared" si="81"/>
        <v>334381.92765812878</v>
      </c>
      <c r="O445" s="24">
        <f t="shared" si="81"/>
        <v>273241.79428421054</v>
      </c>
      <c r="P445" s="24">
        <f t="shared" si="78"/>
        <v>469602.15131899907</v>
      </c>
      <c r="Q445" s="24">
        <f t="shared" si="78"/>
        <v>391525.87273781875</v>
      </c>
      <c r="R445" s="21"/>
      <c r="S445" s="21"/>
      <c r="T445" s="21"/>
    </row>
    <row r="446" spans="1:20">
      <c r="A446" s="4" t="s">
        <v>150</v>
      </c>
      <c r="B446" s="24">
        <f>SUM(B345:B349)</f>
        <v>0</v>
      </c>
      <c r="C446" s="24">
        <f t="shared" ref="C446:O446" si="82">SUM(C345:C349)</f>
        <v>0</v>
      </c>
      <c r="D446" s="24">
        <f t="shared" si="82"/>
        <v>0</v>
      </c>
      <c r="E446" s="24">
        <f t="shared" si="82"/>
        <v>0</v>
      </c>
      <c r="F446" s="24">
        <f t="shared" si="82"/>
        <v>0</v>
      </c>
      <c r="G446" s="24">
        <f t="shared" si="82"/>
        <v>0</v>
      </c>
      <c r="H446" s="24">
        <f t="shared" si="82"/>
        <v>0</v>
      </c>
      <c r="I446" s="24">
        <f t="shared" si="82"/>
        <v>0</v>
      </c>
      <c r="J446" s="24">
        <f t="shared" si="82"/>
        <v>0</v>
      </c>
      <c r="K446" s="24">
        <f t="shared" si="82"/>
        <v>0</v>
      </c>
      <c r="L446" s="24">
        <f t="shared" si="82"/>
        <v>52582.407817050291</v>
      </c>
      <c r="M446" s="24">
        <f t="shared" si="82"/>
        <v>46464.60970773195</v>
      </c>
      <c r="N446" s="24">
        <f t="shared" si="82"/>
        <v>174334.64751741473</v>
      </c>
      <c r="O446" s="24">
        <f t="shared" si="82"/>
        <v>146350.27892894737</v>
      </c>
      <c r="P446" s="24">
        <f t="shared" si="78"/>
        <v>226917.05533446503</v>
      </c>
      <c r="Q446" s="24">
        <f t="shared" si="78"/>
        <v>192814.88863667933</v>
      </c>
      <c r="R446" s="21"/>
      <c r="S446" s="21"/>
      <c r="T446" s="21"/>
    </row>
    <row r="447" spans="1:20">
      <c r="A447" s="4" t="s">
        <v>151</v>
      </c>
      <c r="B447" s="24">
        <f>SUM(B350:B354)</f>
        <v>0</v>
      </c>
      <c r="C447" s="24">
        <f t="shared" ref="C447:O447" si="83">SUM(C350:C354)</f>
        <v>0</v>
      </c>
      <c r="D447" s="24">
        <f t="shared" si="83"/>
        <v>0</v>
      </c>
      <c r="E447" s="24">
        <f t="shared" si="83"/>
        <v>0</v>
      </c>
      <c r="F447" s="24">
        <f t="shared" si="83"/>
        <v>0</v>
      </c>
      <c r="G447" s="24">
        <f t="shared" si="83"/>
        <v>0</v>
      </c>
      <c r="H447" s="24">
        <f t="shared" si="83"/>
        <v>0</v>
      </c>
      <c r="I447" s="24">
        <f t="shared" si="83"/>
        <v>0</v>
      </c>
      <c r="J447" s="24">
        <f t="shared" si="83"/>
        <v>0</v>
      </c>
      <c r="K447" s="24">
        <f t="shared" si="83"/>
        <v>0</v>
      </c>
      <c r="L447" s="24">
        <f t="shared" si="83"/>
        <v>26882.877655120647</v>
      </c>
      <c r="M447" s="24">
        <f t="shared" si="83"/>
        <v>23611.099983505155</v>
      </c>
      <c r="N447" s="24">
        <f t="shared" si="83"/>
        <v>342739.43691474048</v>
      </c>
      <c r="O447" s="24">
        <f t="shared" si="83"/>
        <v>281149.82016842108</v>
      </c>
      <c r="P447" s="24">
        <f t="shared" si="78"/>
        <v>369622.3145698611</v>
      </c>
      <c r="Q447" s="24">
        <f t="shared" si="78"/>
        <v>304760.92015192623</v>
      </c>
      <c r="R447" s="21"/>
      <c r="S447" s="21"/>
      <c r="T447" s="21"/>
    </row>
    <row r="448" spans="1:20">
      <c r="A448" s="4" t="s">
        <v>152</v>
      </c>
      <c r="B448" s="24">
        <f>SUM(B355:B359)</f>
        <v>0</v>
      </c>
      <c r="C448" s="24">
        <f t="shared" ref="C448:O448" si="84">SUM(C355:C359)</f>
        <v>0</v>
      </c>
      <c r="D448" s="24">
        <f t="shared" si="84"/>
        <v>0</v>
      </c>
      <c r="E448" s="24">
        <f t="shared" si="84"/>
        <v>0</v>
      </c>
      <c r="F448" s="24">
        <f t="shared" si="84"/>
        <v>0</v>
      </c>
      <c r="G448" s="24">
        <f t="shared" si="84"/>
        <v>0</v>
      </c>
      <c r="H448" s="24">
        <f t="shared" si="84"/>
        <v>0</v>
      </c>
      <c r="I448" s="24">
        <f t="shared" si="84"/>
        <v>0</v>
      </c>
      <c r="J448" s="24">
        <f t="shared" si="84"/>
        <v>0</v>
      </c>
      <c r="K448" s="24">
        <f t="shared" si="84"/>
        <v>0</v>
      </c>
      <c r="L448" s="24">
        <f t="shared" si="84"/>
        <v>57571.312402542593</v>
      </c>
      <c r="M448" s="24">
        <f t="shared" si="84"/>
        <v>49647.028041237121</v>
      </c>
      <c r="N448" s="24">
        <f t="shared" si="84"/>
        <v>8789.0847328652144</v>
      </c>
      <c r="O448" s="24">
        <f t="shared" si="84"/>
        <v>6997.6395999999995</v>
      </c>
      <c r="P448" s="24">
        <f t="shared" si="78"/>
        <v>66360.397135407809</v>
      </c>
      <c r="Q448" s="24">
        <f t="shared" si="78"/>
        <v>56644.667641237123</v>
      </c>
      <c r="R448" s="21"/>
      <c r="S448" s="21"/>
      <c r="T448" s="21"/>
    </row>
    <row r="449" spans="1:20">
      <c r="A449" s="4" t="s">
        <v>153</v>
      </c>
      <c r="B449" s="24">
        <f>SUM(B360:B364)</f>
        <v>0</v>
      </c>
      <c r="C449" s="24">
        <f t="shared" ref="C449:O449" si="85">SUM(C360:C364)</f>
        <v>0</v>
      </c>
      <c r="D449" s="24">
        <f t="shared" si="85"/>
        <v>0</v>
      </c>
      <c r="E449" s="24">
        <f t="shared" si="85"/>
        <v>0</v>
      </c>
      <c r="F449" s="24">
        <f t="shared" si="85"/>
        <v>0</v>
      </c>
      <c r="G449" s="24">
        <f t="shared" si="85"/>
        <v>0</v>
      </c>
      <c r="H449" s="24">
        <f>SUM(H360:H364)</f>
        <v>476</v>
      </c>
      <c r="I449" s="24">
        <f>SUM(I360:I364)</f>
        <v>412.75</v>
      </c>
      <c r="J449" s="24">
        <f t="shared" si="85"/>
        <v>0</v>
      </c>
      <c r="K449" s="24">
        <f t="shared" si="85"/>
        <v>0</v>
      </c>
      <c r="L449" s="24">
        <f t="shared" si="85"/>
        <v>104061.0841232813</v>
      </c>
      <c r="M449" s="24">
        <f t="shared" si="85"/>
        <v>85743.627422680409</v>
      </c>
      <c r="N449" s="24">
        <f t="shared" si="85"/>
        <v>520</v>
      </c>
      <c r="O449" s="24">
        <f t="shared" si="85"/>
        <v>320</v>
      </c>
      <c r="P449" s="24">
        <f t="shared" si="78"/>
        <v>105057.0841232813</v>
      </c>
      <c r="Q449" s="24">
        <f t="shared" si="78"/>
        <v>86476.377422680409</v>
      </c>
      <c r="R449" s="21"/>
      <c r="S449" s="21"/>
      <c r="T449" s="21"/>
    </row>
    <row r="450" spans="1:20">
      <c r="A450" s="4" t="s">
        <v>154</v>
      </c>
      <c r="B450" s="24">
        <f>SUM(B365:B369)</f>
        <v>0</v>
      </c>
      <c r="C450" s="24">
        <f t="shared" ref="C450:O450" si="86">SUM(C365:C369)</f>
        <v>0</v>
      </c>
      <c r="D450" s="24">
        <f t="shared" si="86"/>
        <v>0</v>
      </c>
      <c r="E450" s="24">
        <f t="shared" si="86"/>
        <v>0</v>
      </c>
      <c r="F450" s="24">
        <f t="shared" si="86"/>
        <v>0</v>
      </c>
      <c r="G450" s="24">
        <f t="shared" si="86"/>
        <v>0</v>
      </c>
      <c r="H450" s="24">
        <f t="shared" si="86"/>
        <v>0</v>
      </c>
      <c r="I450" s="24">
        <f t="shared" si="86"/>
        <v>0</v>
      </c>
      <c r="J450" s="24">
        <f t="shared" si="86"/>
        <v>0</v>
      </c>
      <c r="K450" s="24">
        <f t="shared" si="86"/>
        <v>0</v>
      </c>
      <c r="L450" s="24">
        <f t="shared" si="86"/>
        <v>53315.007474911428</v>
      </c>
      <c r="M450" s="24">
        <f t="shared" si="86"/>
        <v>45413.92458762887</v>
      </c>
      <c r="N450" s="24">
        <f t="shared" si="86"/>
        <v>0</v>
      </c>
      <c r="O450" s="24">
        <f t="shared" si="86"/>
        <v>0</v>
      </c>
      <c r="P450" s="24">
        <f t="shared" si="78"/>
        <v>53315.007474911428</v>
      </c>
      <c r="Q450" s="24">
        <f t="shared" si="78"/>
        <v>45413.92458762887</v>
      </c>
      <c r="R450" s="21"/>
      <c r="S450" s="21"/>
      <c r="T450" s="21"/>
    </row>
    <row r="451" spans="1:20">
      <c r="A451" s="4" t="s">
        <v>155</v>
      </c>
      <c r="B451" s="24">
        <f>SUM(B370:B371)</f>
        <v>0</v>
      </c>
      <c r="C451" s="24">
        <f t="shared" ref="C451:O451" si="87">SUM(C370:C371)</f>
        <v>0</v>
      </c>
      <c r="D451" s="24">
        <f t="shared" si="87"/>
        <v>0</v>
      </c>
      <c r="E451" s="24">
        <f t="shared" si="87"/>
        <v>0</v>
      </c>
      <c r="F451" s="24">
        <f t="shared" si="87"/>
        <v>0</v>
      </c>
      <c r="G451" s="24">
        <f t="shared" si="87"/>
        <v>0</v>
      </c>
      <c r="H451" s="24">
        <f t="shared" si="87"/>
        <v>0</v>
      </c>
      <c r="I451" s="24">
        <f t="shared" si="87"/>
        <v>0</v>
      </c>
      <c r="J451" s="24">
        <f t="shared" si="87"/>
        <v>0</v>
      </c>
      <c r="K451" s="24">
        <f t="shared" si="87"/>
        <v>0</v>
      </c>
      <c r="L451" s="24">
        <f t="shared" si="87"/>
        <v>876.85235059062279</v>
      </c>
      <c r="M451" s="24">
        <f t="shared" si="87"/>
        <v>721.64948453608247</v>
      </c>
      <c r="N451" s="24">
        <f t="shared" si="87"/>
        <v>0</v>
      </c>
      <c r="O451" s="24">
        <f t="shared" si="87"/>
        <v>0</v>
      </c>
      <c r="P451" s="24">
        <f t="shared" si="78"/>
        <v>876.85235059062279</v>
      </c>
      <c r="Q451" s="24">
        <f t="shared" si="78"/>
        <v>721.64948453608247</v>
      </c>
      <c r="R451" s="21"/>
      <c r="S451" s="21"/>
      <c r="T451" s="21"/>
    </row>
    <row r="452" spans="1:20">
      <c r="A452" s="132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4"/>
      <c r="Q452" s="24"/>
      <c r="R452" s="21"/>
      <c r="S452" s="21"/>
      <c r="T452" s="21"/>
    </row>
    <row r="453" spans="1:20">
      <c r="A453" s="4" t="s">
        <v>83</v>
      </c>
      <c r="B453" s="10">
        <f>SUM(B378:B452)</f>
        <v>3259410.9013660857</v>
      </c>
      <c r="C453" s="10">
        <f t="shared" ref="C453:O453" si="88">SUM(C378:C452)</f>
        <v>2733329.8851276296</v>
      </c>
      <c r="D453" s="10">
        <f t="shared" si="88"/>
        <v>1381396.8271402284</v>
      </c>
      <c r="E453" s="10">
        <f t="shared" si="88"/>
        <v>1164972.3426257311</v>
      </c>
      <c r="F453" s="10">
        <f t="shared" si="88"/>
        <v>554336.27540802304</v>
      </c>
      <c r="G453" s="10">
        <f t="shared" si="88"/>
        <v>475257.55324895232</v>
      </c>
      <c r="H453" s="10">
        <f t="shared" si="88"/>
        <v>305346.61651928839</v>
      </c>
      <c r="I453" s="10">
        <f t="shared" si="88"/>
        <v>252658.16711111108</v>
      </c>
      <c r="J453" s="10">
        <f t="shared" si="88"/>
        <v>111025.65366514483</v>
      </c>
      <c r="K453" s="10">
        <f t="shared" si="88"/>
        <v>91742.650078334074</v>
      </c>
      <c r="L453" s="10">
        <f t="shared" si="88"/>
        <v>1061501.1023543421</v>
      </c>
      <c r="M453" s="10">
        <f t="shared" si="88"/>
        <v>884889.89650531369</v>
      </c>
      <c r="N453" s="10">
        <f t="shared" si="88"/>
        <v>5836254.9118573889</v>
      </c>
      <c r="O453" s="10">
        <f t="shared" si="88"/>
        <v>5092790.8258939842</v>
      </c>
      <c r="P453" s="10">
        <f>B453+D453+F453+H453+J453+L453+N453</f>
        <v>12509272.288310502</v>
      </c>
      <c r="Q453" s="10">
        <f>C453+E453+G453+I453+K453+M453+O453</f>
        <v>10695641.320591055</v>
      </c>
      <c r="R453" s="21"/>
      <c r="S453" s="21"/>
      <c r="T453" s="21"/>
    </row>
    <row r="454" spans="1:20">
      <c r="A454" s="132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</row>
    <row r="455" spans="1:20">
      <c r="A455" s="132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</row>
    <row r="456" spans="1:20">
      <c r="A456" s="132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</row>
    <row r="457" spans="1:20">
      <c r="A457" s="132" t="s">
        <v>156</v>
      </c>
      <c r="B457" s="24">
        <f>SUM(B5:B104)</f>
        <v>1921.0352112676055</v>
      </c>
      <c r="C457" s="24">
        <f t="shared" ref="C457:O457" si="89">SUM(C5:C104)</f>
        <v>1355.655</v>
      </c>
      <c r="D457" s="24">
        <f t="shared" si="89"/>
        <v>65.530799475753597</v>
      </c>
      <c r="E457" s="24">
        <f t="shared" si="89"/>
        <v>50</v>
      </c>
      <c r="F457" s="24">
        <f t="shared" si="89"/>
        <v>1365.3571428571429</v>
      </c>
      <c r="G457" s="24">
        <f t="shared" si="89"/>
        <v>1160.0756999999999</v>
      </c>
      <c r="H457" s="24">
        <f t="shared" si="89"/>
        <v>0</v>
      </c>
      <c r="I457" s="24">
        <f t="shared" si="89"/>
        <v>0</v>
      </c>
      <c r="J457" s="24">
        <f t="shared" si="89"/>
        <v>0</v>
      </c>
      <c r="K457" s="24">
        <f t="shared" si="89"/>
        <v>0</v>
      </c>
      <c r="L457" s="24">
        <f t="shared" si="89"/>
        <v>119936.42857142859</v>
      </c>
      <c r="M457" s="24">
        <f t="shared" si="89"/>
        <v>83955.5</v>
      </c>
      <c r="N457" s="24">
        <f t="shared" si="89"/>
        <v>154157.59821692461</v>
      </c>
      <c r="O457" s="24">
        <f t="shared" si="89"/>
        <v>112707.69665980956</v>
      </c>
      <c r="P457" s="24">
        <f t="shared" ref="P457:Q468" si="90">B457+D457+F457+H457+J457+L457+N457</f>
        <v>277445.9499419537</v>
      </c>
      <c r="Q457" s="24">
        <f t="shared" si="90"/>
        <v>199228.92735980958</v>
      </c>
      <c r="R457" s="21"/>
      <c r="S457" s="21"/>
      <c r="T457" s="21"/>
    </row>
    <row r="458" spans="1:20">
      <c r="A458" s="132" t="s">
        <v>157</v>
      </c>
      <c r="B458" s="24">
        <f>SUM(B105:B154)</f>
        <v>33695.425349633413</v>
      </c>
      <c r="C458" s="24">
        <f t="shared" ref="C458:O458" si="91">SUM(C105:C154)</f>
        <v>26315.70177017702</v>
      </c>
      <c r="D458" s="24">
        <f t="shared" si="91"/>
        <v>1826.3333333333333</v>
      </c>
      <c r="E458" s="24">
        <f t="shared" si="91"/>
        <v>1479.9342222222222</v>
      </c>
      <c r="F458" s="24">
        <f t="shared" si="91"/>
        <v>33558.780397008333</v>
      </c>
      <c r="G458" s="24">
        <f t="shared" si="91"/>
        <v>27682.462199999998</v>
      </c>
      <c r="H458" s="24">
        <f t="shared" si="91"/>
        <v>824.42588135548749</v>
      </c>
      <c r="I458" s="24">
        <f t="shared" si="91"/>
        <v>701.74999999999989</v>
      </c>
      <c r="J458" s="24">
        <f t="shared" si="91"/>
        <v>1053.0999999999999</v>
      </c>
      <c r="K458" s="24">
        <f t="shared" si="91"/>
        <v>836</v>
      </c>
      <c r="L458" s="24">
        <f t="shared" si="91"/>
        <v>127807.1428571429</v>
      </c>
      <c r="M458" s="24">
        <f t="shared" si="91"/>
        <v>89865.000000000029</v>
      </c>
      <c r="N458" s="24">
        <f t="shared" si="91"/>
        <v>469585.12802298367</v>
      </c>
      <c r="O458" s="24">
        <f t="shared" si="91"/>
        <v>381252.51229196752</v>
      </c>
      <c r="P458" s="24">
        <f t="shared" si="90"/>
        <v>668350.33584145713</v>
      </c>
      <c r="Q458" s="24">
        <f t="shared" si="90"/>
        <v>528133.36048436677</v>
      </c>
      <c r="R458" s="21"/>
      <c r="S458" s="21"/>
      <c r="T458" s="21"/>
    </row>
    <row r="459" spans="1:20">
      <c r="A459" s="132" t="s">
        <v>158</v>
      </c>
      <c r="B459" s="24">
        <f>SUM(B155:B179)</f>
        <v>122371.99378145093</v>
      </c>
      <c r="C459" s="24">
        <f t="shared" ref="C459:O459" si="92">SUM(C155:C179)</f>
        <v>93211.338647524753</v>
      </c>
      <c r="D459" s="24">
        <f t="shared" si="92"/>
        <v>7127.2117372943067</v>
      </c>
      <c r="E459" s="24">
        <f t="shared" si="92"/>
        <v>5456.2835555555548</v>
      </c>
      <c r="F459" s="24">
        <f t="shared" si="92"/>
        <v>100524.88136854286</v>
      </c>
      <c r="G459" s="24">
        <f t="shared" si="92"/>
        <v>81925.460536098326</v>
      </c>
      <c r="H459" s="24">
        <f t="shared" si="92"/>
        <v>0</v>
      </c>
      <c r="I459" s="24">
        <f t="shared" si="92"/>
        <v>0</v>
      </c>
      <c r="J459" s="24">
        <f t="shared" si="92"/>
        <v>652.94284097340119</v>
      </c>
      <c r="K459" s="24">
        <f t="shared" si="92"/>
        <v>544</v>
      </c>
      <c r="L459" s="24">
        <f t="shared" si="92"/>
        <v>12599.847650827354</v>
      </c>
      <c r="M459" s="24">
        <f t="shared" si="92"/>
        <v>9460.9009398496237</v>
      </c>
      <c r="N459" s="24">
        <f t="shared" si="92"/>
        <v>246313.21887801739</v>
      </c>
      <c r="O459" s="24">
        <f t="shared" si="92"/>
        <v>210734.10034285719</v>
      </c>
      <c r="P459" s="24">
        <f t="shared" si="90"/>
        <v>489590.09625710623</v>
      </c>
      <c r="Q459" s="24">
        <f t="shared" si="90"/>
        <v>401332.08402188541</v>
      </c>
      <c r="R459" s="21"/>
      <c r="S459" s="21"/>
      <c r="T459" s="21"/>
    </row>
    <row r="460" spans="1:20">
      <c r="A460" s="21" t="s">
        <v>159</v>
      </c>
      <c r="B460" s="24">
        <f>SUM(B180:B204)</f>
        <v>272189.33612697507</v>
      </c>
      <c r="C460" s="24">
        <f t="shared" ref="C460:O460" si="93">SUM(C180:C204)</f>
        <v>208431.04132500003</v>
      </c>
      <c r="D460" s="24">
        <f t="shared" si="93"/>
        <v>29487.61598951507</v>
      </c>
      <c r="E460" s="24">
        <f t="shared" si="93"/>
        <v>22263.261555555557</v>
      </c>
      <c r="F460" s="24">
        <f t="shared" si="93"/>
        <v>85849.103063679911</v>
      </c>
      <c r="G460" s="24">
        <f t="shared" si="93"/>
        <v>74878.22099999999</v>
      </c>
      <c r="H460" s="24">
        <f t="shared" si="93"/>
        <v>3326.2764581656725</v>
      </c>
      <c r="I460" s="24">
        <f t="shared" si="93"/>
        <v>2548.1912499999999</v>
      </c>
      <c r="J460" s="24">
        <f t="shared" si="93"/>
        <v>25681.703484104335</v>
      </c>
      <c r="K460" s="24">
        <f t="shared" si="93"/>
        <v>20375.650099999999</v>
      </c>
      <c r="L460" s="24">
        <f t="shared" si="93"/>
        <v>5861.4999999999991</v>
      </c>
      <c r="M460" s="24">
        <f t="shared" si="93"/>
        <v>4668.6799999999994</v>
      </c>
      <c r="N460" s="24">
        <f t="shared" si="93"/>
        <v>296672.13787187461</v>
      </c>
      <c r="O460" s="24">
        <f t="shared" si="93"/>
        <v>261724.2521625685</v>
      </c>
      <c r="P460" s="24">
        <f t="shared" si="90"/>
        <v>719067.67299431469</v>
      </c>
      <c r="Q460" s="24">
        <f t="shared" si="90"/>
        <v>594889.29739312408</v>
      </c>
      <c r="R460" s="21"/>
      <c r="S460" s="21"/>
      <c r="T460" s="21"/>
    </row>
    <row r="461" spans="1:20">
      <c r="A461" s="21" t="s">
        <v>160</v>
      </c>
      <c r="B461" s="24">
        <f>SUM(B205:B229)</f>
        <v>410608.73697287799</v>
      </c>
      <c r="C461" s="24">
        <f t="shared" ref="C461:O461" si="94">SUM(C205:C229)</f>
        <v>339007.64488421055</v>
      </c>
      <c r="D461" s="24">
        <f t="shared" si="94"/>
        <v>120941.35219869381</v>
      </c>
      <c r="E461" s="24">
        <f t="shared" si="94"/>
        <v>95357.280385964914</v>
      </c>
      <c r="F461" s="24">
        <f t="shared" si="94"/>
        <v>73817.308678444053</v>
      </c>
      <c r="G461" s="24">
        <f t="shared" si="94"/>
        <v>62480.796900000001</v>
      </c>
      <c r="H461" s="24">
        <f t="shared" si="94"/>
        <v>3275.6514814387697</v>
      </c>
      <c r="I461" s="24">
        <f t="shared" si="94"/>
        <v>2611.25</v>
      </c>
      <c r="J461" s="24">
        <f t="shared" si="94"/>
        <v>5830.7491919685372</v>
      </c>
      <c r="K461" s="24">
        <f t="shared" si="94"/>
        <v>3882</v>
      </c>
      <c r="L461" s="24">
        <f t="shared" si="94"/>
        <v>0</v>
      </c>
      <c r="M461" s="24">
        <f t="shared" si="94"/>
        <v>0</v>
      </c>
      <c r="N461" s="24">
        <f t="shared" si="94"/>
        <v>472871.01303822221</v>
      </c>
      <c r="O461" s="24">
        <f t="shared" si="94"/>
        <v>420848.60281071794</v>
      </c>
      <c r="P461" s="24">
        <f t="shared" si="90"/>
        <v>1087344.8115616455</v>
      </c>
      <c r="Q461" s="24">
        <f t="shared" si="90"/>
        <v>924187.57498089341</v>
      </c>
      <c r="R461" s="21"/>
      <c r="S461" s="21"/>
      <c r="T461" s="21"/>
    </row>
    <row r="462" spans="1:20">
      <c r="A462" s="21" t="s">
        <v>161</v>
      </c>
      <c r="B462" s="24">
        <f>SUM(B230:B254)</f>
        <v>554032.12542717182</v>
      </c>
      <c r="C462" s="24">
        <f t="shared" ref="C462:O462" si="95">SUM(C230:C254)</f>
        <v>455283.90135264653</v>
      </c>
      <c r="D462" s="24">
        <f t="shared" si="95"/>
        <v>259093.16111164546</v>
      </c>
      <c r="E462" s="24">
        <f t="shared" si="95"/>
        <v>216214.71221052634</v>
      </c>
      <c r="F462" s="24">
        <f t="shared" si="95"/>
        <v>83096.881890167351</v>
      </c>
      <c r="G462" s="24">
        <f t="shared" si="95"/>
        <v>71269.091912854026</v>
      </c>
      <c r="H462" s="24">
        <f t="shared" si="95"/>
        <v>34009.430130618872</v>
      </c>
      <c r="I462" s="24">
        <f t="shared" si="95"/>
        <v>27501.041888888889</v>
      </c>
      <c r="J462" s="24">
        <f t="shared" si="95"/>
        <v>4793.3067040867672</v>
      </c>
      <c r="K462" s="24">
        <f t="shared" si="95"/>
        <v>3819.7400195238561</v>
      </c>
      <c r="L462" s="24">
        <f t="shared" si="95"/>
        <v>0</v>
      </c>
      <c r="M462" s="24">
        <f t="shared" si="95"/>
        <v>0</v>
      </c>
      <c r="N462" s="24">
        <f t="shared" si="95"/>
        <v>528191.12450479821</v>
      </c>
      <c r="O462" s="24">
        <f t="shared" si="95"/>
        <v>465017.38713611616</v>
      </c>
      <c r="P462" s="24">
        <f t="shared" si="90"/>
        <v>1463216.0297684884</v>
      </c>
      <c r="Q462" s="24">
        <f t="shared" si="90"/>
        <v>1239105.8745205558</v>
      </c>
      <c r="R462" s="21"/>
      <c r="S462" s="21"/>
      <c r="T462" s="21"/>
    </row>
    <row r="463" spans="1:20">
      <c r="A463" s="21" t="s">
        <v>162</v>
      </c>
      <c r="B463" s="24">
        <f>SUM(B255:B279)</f>
        <v>832048.13452554715</v>
      </c>
      <c r="C463" s="24">
        <f t="shared" ref="C463:O463" si="96">SUM(C255:C279)</f>
        <v>682462.5698881672</v>
      </c>
      <c r="D463" s="24">
        <f t="shared" si="96"/>
        <v>325918.73923216725</v>
      </c>
      <c r="E463" s="24">
        <f t="shared" si="96"/>
        <v>278483.24126315786</v>
      </c>
      <c r="F463" s="24">
        <f t="shared" si="96"/>
        <v>132331.27585926148</v>
      </c>
      <c r="G463" s="24">
        <f t="shared" si="96"/>
        <v>117860.51000000002</v>
      </c>
      <c r="H463" s="24">
        <f t="shared" si="96"/>
        <v>84583.323361797084</v>
      </c>
      <c r="I463" s="24">
        <f t="shared" si="96"/>
        <v>70626.053555555554</v>
      </c>
      <c r="J463" s="24">
        <f t="shared" si="96"/>
        <v>17498.417877009702</v>
      </c>
      <c r="K463" s="24">
        <f t="shared" si="96"/>
        <v>14714.229961086552</v>
      </c>
      <c r="L463" s="24">
        <f t="shared" si="96"/>
        <v>4239.573888255416</v>
      </c>
      <c r="M463" s="24">
        <f t="shared" si="96"/>
        <v>3634.2654000000002</v>
      </c>
      <c r="N463" s="24">
        <f t="shared" si="96"/>
        <v>526778.88838607795</v>
      </c>
      <c r="O463" s="24">
        <f t="shared" si="96"/>
        <v>475041.2365843475</v>
      </c>
      <c r="P463" s="24">
        <f t="shared" si="90"/>
        <v>1923398.3531301159</v>
      </c>
      <c r="Q463" s="24">
        <f t="shared" si="90"/>
        <v>1642822.1066523145</v>
      </c>
      <c r="R463" s="21"/>
      <c r="S463" s="21"/>
      <c r="T463" s="21"/>
    </row>
    <row r="464" spans="1:20">
      <c r="A464" s="21" t="s">
        <v>163</v>
      </c>
      <c r="B464" s="24">
        <f>SUM(B280:B304)</f>
        <v>748604.03112642246</v>
      </c>
      <c r="C464" s="24">
        <f t="shared" ref="C464:O464" si="97">SUM(C280:C304)</f>
        <v>673585.06725990318</v>
      </c>
      <c r="D464" s="24">
        <f t="shared" si="97"/>
        <v>433060.89368950261</v>
      </c>
      <c r="E464" s="24">
        <f t="shared" si="97"/>
        <v>369118.31978947372</v>
      </c>
      <c r="F464" s="24">
        <f t="shared" si="97"/>
        <v>40768.951704908097</v>
      </c>
      <c r="G464" s="24">
        <f t="shared" si="97"/>
        <v>35201.934999999998</v>
      </c>
      <c r="H464" s="24">
        <f t="shared" si="97"/>
        <v>67451.181166516384</v>
      </c>
      <c r="I464" s="24">
        <f t="shared" si="97"/>
        <v>56604.329041666657</v>
      </c>
      <c r="J464" s="24">
        <f t="shared" si="97"/>
        <v>39199.854692695342</v>
      </c>
      <c r="K464" s="24">
        <f t="shared" si="97"/>
        <v>33218.949502059069</v>
      </c>
      <c r="L464" s="24">
        <f t="shared" si="97"/>
        <v>6415.7275559712789</v>
      </c>
      <c r="M464" s="24">
        <f t="shared" si="97"/>
        <v>5600.54</v>
      </c>
      <c r="N464" s="24">
        <f t="shared" si="97"/>
        <v>671812.80150691082</v>
      </c>
      <c r="O464" s="24">
        <f t="shared" si="97"/>
        <v>621787.00776675565</v>
      </c>
      <c r="P464" s="24">
        <f t="shared" si="90"/>
        <v>2007313.4414429273</v>
      </c>
      <c r="Q464" s="24">
        <f t="shared" si="90"/>
        <v>1795116.1483598584</v>
      </c>
      <c r="R464" s="21"/>
      <c r="S464" s="21"/>
      <c r="T464" s="21"/>
    </row>
    <row r="465" spans="1:20">
      <c r="A465" s="21" t="s">
        <v>164</v>
      </c>
      <c r="B465" s="24">
        <f>SUM(B305:B329)</f>
        <v>283940.08284473937</v>
      </c>
      <c r="C465" s="24">
        <f t="shared" ref="C465:O465" si="98">SUM(C305:C329)</f>
        <v>253676.965</v>
      </c>
      <c r="D465" s="24">
        <f t="shared" si="98"/>
        <v>135805.25782338774</v>
      </c>
      <c r="E465" s="24">
        <f t="shared" si="98"/>
        <v>117969.28530994152</v>
      </c>
      <c r="F465" s="24">
        <f t="shared" si="98"/>
        <v>2667.3583968356811</v>
      </c>
      <c r="G465" s="24">
        <f t="shared" si="98"/>
        <v>2474.5</v>
      </c>
      <c r="H465" s="24">
        <f t="shared" si="98"/>
        <v>109549.95303939609</v>
      </c>
      <c r="I465" s="24">
        <f t="shared" si="98"/>
        <v>89990.227499999964</v>
      </c>
      <c r="J465" s="24">
        <f t="shared" si="98"/>
        <v>16315.578874306735</v>
      </c>
      <c r="K465" s="24">
        <f t="shared" si="98"/>
        <v>14352.080495664608</v>
      </c>
      <c r="L465" s="24">
        <f t="shared" si="98"/>
        <v>168086.85254843981</v>
      </c>
      <c r="M465" s="24">
        <f t="shared" si="98"/>
        <v>151367.3155</v>
      </c>
      <c r="N465" s="24">
        <f t="shared" si="98"/>
        <v>1160599.3512557333</v>
      </c>
      <c r="O465" s="24">
        <f t="shared" si="98"/>
        <v>1037341.7440993702</v>
      </c>
      <c r="P465" s="24">
        <f t="shared" si="90"/>
        <v>1876964.4347828387</v>
      </c>
      <c r="Q465" s="24">
        <f t="shared" si="90"/>
        <v>1667172.1179049765</v>
      </c>
      <c r="R465" s="21"/>
      <c r="S465" s="21"/>
      <c r="T465" s="21"/>
    </row>
    <row r="466" spans="1:20">
      <c r="A466" s="21" t="s">
        <v>165</v>
      </c>
      <c r="B466" s="24">
        <f>SUM(B330:B354)</f>
        <v>0</v>
      </c>
      <c r="C466" s="24">
        <f t="shared" ref="C466:O466" si="99">SUM(C330:C354)</f>
        <v>0</v>
      </c>
      <c r="D466" s="24">
        <f t="shared" si="99"/>
        <v>68070.731225213167</v>
      </c>
      <c r="E466" s="24">
        <f t="shared" si="99"/>
        <v>58580.024333333327</v>
      </c>
      <c r="F466" s="24">
        <f t="shared" si="99"/>
        <v>356.37690631808277</v>
      </c>
      <c r="G466" s="24">
        <f t="shared" si="99"/>
        <v>324.5</v>
      </c>
      <c r="H466" s="24">
        <f t="shared" si="99"/>
        <v>1850.375</v>
      </c>
      <c r="I466" s="24">
        <f t="shared" si="99"/>
        <v>1662.5738749999998</v>
      </c>
      <c r="J466" s="24">
        <f t="shared" si="99"/>
        <v>0</v>
      </c>
      <c r="K466" s="24">
        <f t="shared" si="99"/>
        <v>0</v>
      </c>
      <c r="L466" s="24">
        <f t="shared" si="99"/>
        <v>400729.77293095074</v>
      </c>
      <c r="M466" s="24">
        <f t="shared" si="99"/>
        <v>354811.46512938151</v>
      </c>
      <c r="N466" s="24">
        <f t="shared" si="99"/>
        <v>1299964.5654429821</v>
      </c>
      <c r="O466" s="24">
        <f t="shared" si="99"/>
        <v>1099018.6464394736</v>
      </c>
      <c r="P466" s="24">
        <f t="shared" si="90"/>
        <v>1770971.8215054641</v>
      </c>
      <c r="Q466" s="24">
        <f t="shared" si="90"/>
        <v>1514397.2097771885</v>
      </c>
      <c r="R466" s="21"/>
      <c r="S466" s="21"/>
      <c r="T466" s="21"/>
    </row>
    <row r="467" spans="1:20">
      <c r="A467" s="21" t="s">
        <v>166</v>
      </c>
      <c r="B467" s="24">
        <f>SUM(B355:B371)</f>
        <v>0</v>
      </c>
      <c r="C467" s="24">
        <f t="shared" ref="C467:O467" si="100">SUM(C355:C371)</f>
        <v>0</v>
      </c>
      <c r="D467" s="24">
        <f t="shared" si="100"/>
        <v>0</v>
      </c>
      <c r="E467" s="24">
        <f t="shared" si="100"/>
        <v>0</v>
      </c>
      <c r="F467" s="24">
        <f t="shared" si="100"/>
        <v>0</v>
      </c>
      <c r="G467" s="24">
        <f t="shared" si="100"/>
        <v>0</v>
      </c>
      <c r="H467" s="24">
        <f t="shared" si="100"/>
        <v>476</v>
      </c>
      <c r="I467" s="24">
        <f t="shared" si="100"/>
        <v>412.75</v>
      </c>
      <c r="J467" s="24">
        <f t="shared" si="100"/>
        <v>0</v>
      </c>
      <c r="K467" s="24">
        <f t="shared" si="100"/>
        <v>0</v>
      </c>
      <c r="L467" s="24">
        <f t="shared" si="100"/>
        <v>215824.25635132595</v>
      </c>
      <c r="M467" s="24">
        <f t="shared" si="100"/>
        <v>181526.22953608248</v>
      </c>
      <c r="N467" s="24">
        <f t="shared" si="100"/>
        <v>9309.0847328652144</v>
      </c>
      <c r="O467" s="24">
        <f t="shared" si="100"/>
        <v>7317.6395999999995</v>
      </c>
      <c r="P467" s="24">
        <f t="shared" si="90"/>
        <v>225609.34108419117</v>
      </c>
      <c r="Q467" s="24">
        <f t="shared" si="90"/>
        <v>189256.61913608247</v>
      </c>
      <c r="R467" s="21"/>
      <c r="S467" s="21"/>
      <c r="T467" s="21"/>
    </row>
    <row r="468" spans="1:20">
      <c r="A468" s="21" t="s">
        <v>167</v>
      </c>
      <c r="B468" s="10">
        <f>SUM(B457:B467)</f>
        <v>3259410.9013660857</v>
      </c>
      <c r="C468" s="10">
        <f t="shared" ref="C468:O468" si="101">SUM(C457:C467)</f>
        <v>2733329.8851276292</v>
      </c>
      <c r="D468" s="10">
        <f t="shared" si="101"/>
        <v>1381396.8271402286</v>
      </c>
      <c r="E468" s="10">
        <f t="shared" si="101"/>
        <v>1164972.3426257309</v>
      </c>
      <c r="F468" s="10">
        <f t="shared" si="101"/>
        <v>554336.27540802292</v>
      </c>
      <c r="G468" s="10">
        <f t="shared" si="101"/>
        <v>475257.55324895232</v>
      </c>
      <c r="H468" s="10">
        <f t="shared" si="101"/>
        <v>305346.61651928839</v>
      </c>
      <c r="I468" s="10">
        <f t="shared" si="101"/>
        <v>252658.16711111105</v>
      </c>
      <c r="J468" s="10">
        <f t="shared" si="101"/>
        <v>111025.65366514483</v>
      </c>
      <c r="K468" s="10">
        <f t="shared" si="101"/>
        <v>91742.650078334074</v>
      </c>
      <c r="L468" s="10">
        <f t="shared" si="101"/>
        <v>1061501.1023543419</v>
      </c>
      <c r="M468" s="10">
        <f t="shared" si="101"/>
        <v>884889.89650531358</v>
      </c>
      <c r="N468" s="10">
        <f t="shared" si="101"/>
        <v>5836254.9118573898</v>
      </c>
      <c r="O468" s="10">
        <f t="shared" si="101"/>
        <v>5092790.8258939842</v>
      </c>
      <c r="P468" s="10">
        <f t="shared" si="90"/>
        <v>12509272.288310502</v>
      </c>
      <c r="Q468" s="10">
        <f t="shared" si="90"/>
        <v>10695641.320591055</v>
      </c>
      <c r="R468" s="21"/>
      <c r="S468" s="21"/>
      <c r="T468" s="21"/>
    </row>
    <row r="469" spans="1:20">
      <c r="A469" s="21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1"/>
      <c r="Q469" s="21"/>
      <c r="R469" s="21"/>
      <c r="S469" s="21"/>
      <c r="T469" s="21"/>
    </row>
    <row r="470" spans="1:20">
      <c r="A470" s="21" t="s">
        <v>168</v>
      </c>
      <c r="B470" s="24">
        <f>SUM(B5:B84)</f>
        <v>1684.5352112676055</v>
      </c>
      <c r="C470" s="24">
        <f t="shared" ref="C470:O470" si="102">SUM(C5:C84)</f>
        <v>1187.74</v>
      </c>
      <c r="D470" s="24">
        <f t="shared" si="102"/>
        <v>65.530799475753597</v>
      </c>
      <c r="E470" s="24">
        <f t="shared" si="102"/>
        <v>50</v>
      </c>
      <c r="F470" s="24">
        <f t="shared" si="102"/>
        <v>0</v>
      </c>
      <c r="G470" s="24">
        <f t="shared" si="102"/>
        <v>0</v>
      </c>
      <c r="H470" s="24">
        <f t="shared" si="102"/>
        <v>0</v>
      </c>
      <c r="I470" s="24">
        <f t="shared" si="102"/>
        <v>0</v>
      </c>
      <c r="J470" s="24">
        <f t="shared" si="102"/>
        <v>0</v>
      </c>
      <c r="K470" s="24">
        <f t="shared" si="102"/>
        <v>0</v>
      </c>
      <c r="L470" s="24">
        <f t="shared" si="102"/>
        <v>66339.999999999985</v>
      </c>
      <c r="M470" s="24">
        <f t="shared" si="102"/>
        <v>46437.999999999978</v>
      </c>
      <c r="N470" s="24">
        <f t="shared" si="102"/>
        <v>71909.235400154852</v>
      </c>
      <c r="O470" s="24">
        <f t="shared" si="102"/>
        <v>51035.412736130085</v>
      </c>
      <c r="P470" s="24">
        <f t="shared" ref="P470:Q476" si="103">B470+D470+F470+H470+J470+L470+N470</f>
        <v>139999.30141089822</v>
      </c>
      <c r="Q470" s="24">
        <f t="shared" si="103"/>
        <v>98711.152736130054</v>
      </c>
      <c r="R470" s="21"/>
      <c r="S470" s="21"/>
      <c r="T470" s="21"/>
    </row>
    <row r="471" spans="1:20">
      <c r="A471" s="21" t="s">
        <v>169</v>
      </c>
      <c r="B471" s="24">
        <f>SUM(B85:B144)</f>
        <v>758.4</v>
      </c>
      <c r="C471" s="24">
        <f t="shared" ref="C471:O471" si="104">SUM(C85:C144)</f>
        <v>598.91499999999996</v>
      </c>
      <c r="D471" s="24">
        <f t="shared" si="104"/>
        <v>0</v>
      </c>
      <c r="E471" s="24">
        <f t="shared" si="104"/>
        <v>0</v>
      </c>
      <c r="F471" s="24">
        <f t="shared" si="104"/>
        <v>9972.4175619491107</v>
      </c>
      <c r="G471" s="24">
        <f t="shared" si="104"/>
        <v>8632.5218000000004</v>
      </c>
      <c r="H471" s="24">
        <f t="shared" si="104"/>
        <v>0</v>
      </c>
      <c r="I471" s="24">
        <f t="shared" si="104"/>
        <v>0</v>
      </c>
      <c r="J471" s="24">
        <f t="shared" si="104"/>
        <v>0</v>
      </c>
      <c r="K471" s="24">
        <f t="shared" si="104"/>
        <v>0</v>
      </c>
      <c r="L471" s="24">
        <f t="shared" si="104"/>
        <v>171165.00000000006</v>
      </c>
      <c r="M471" s="24">
        <f t="shared" si="104"/>
        <v>119815.49999999994</v>
      </c>
      <c r="N471" s="24">
        <f t="shared" si="104"/>
        <v>500246.57281791978</v>
      </c>
      <c r="O471" s="24">
        <f t="shared" si="104"/>
        <v>399522.32292993268</v>
      </c>
      <c r="P471" s="24">
        <f t="shared" si="103"/>
        <v>682142.39037986891</v>
      </c>
      <c r="Q471" s="24">
        <f t="shared" si="103"/>
        <v>528569.25972993264</v>
      </c>
      <c r="R471" s="21"/>
      <c r="S471" s="21"/>
      <c r="T471" s="21"/>
    </row>
    <row r="472" spans="1:20">
      <c r="A472" s="21" t="s">
        <v>170</v>
      </c>
      <c r="B472" s="24">
        <f>SUM(B145:B204)</f>
        <v>427734.85525805951</v>
      </c>
      <c r="C472" s="24">
        <f t="shared" ref="C472:O472" si="105">SUM(C145:C204)</f>
        <v>327527.08174270176</v>
      </c>
      <c r="D472" s="24">
        <f t="shared" si="105"/>
        <v>38441.161060142716</v>
      </c>
      <c r="E472" s="24">
        <f t="shared" si="105"/>
        <v>29199.479333333336</v>
      </c>
      <c r="F472" s="24">
        <f t="shared" si="105"/>
        <v>211325.70441013912</v>
      </c>
      <c r="G472" s="24">
        <f t="shared" si="105"/>
        <v>177013.69763609831</v>
      </c>
      <c r="H472" s="24">
        <f t="shared" si="105"/>
        <v>4150.70233952116</v>
      </c>
      <c r="I472" s="24">
        <f t="shared" si="105"/>
        <v>3249.9412499999994</v>
      </c>
      <c r="J472" s="24">
        <f t="shared" si="105"/>
        <v>27387.746325077736</v>
      </c>
      <c r="K472" s="24">
        <f t="shared" si="105"/>
        <v>21755.650099999999</v>
      </c>
      <c r="L472" s="24">
        <f t="shared" si="105"/>
        <v>28699.919079398798</v>
      </c>
      <c r="M472" s="24">
        <f t="shared" si="105"/>
        <v>21696.58093984962</v>
      </c>
      <c r="N472" s="24">
        <f t="shared" si="105"/>
        <v>594572.27477172553</v>
      </c>
      <c r="O472" s="24">
        <f t="shared" si="105"/>
        <v>515860.82579114003</v>
      </c>
      <c r="P472" s="24">
        <f t="shared" si="103"/>
        <v>1332312.3632440646</v>
      </c>
      <c r="Q472" s="24">
        <f t="shared" si="103"/>
        <v>1096303.256793123</v>
      </c>
      <c r="R472" s="21"/>
      <c r="S472" s="21"/>
      <c r="T472" s="21"/>
    </row>
    <row r="473" spans="1:20">
      <c r="A473" s="21" t="s">
        <v>171</v>
      </c>
      <c r="B473" s="24">
        <f>SUM(B205:B264)</f>
        <v>1219985.4727249511</v>
      </c>
      <c r="C473" s="24">
        <f t="shared" ref="C473:O473" si="106">SUM(C205:C264)</f>
        <v>1005226.9472569579</v>
      </c>
      <c r="D473" s="24">
        <f t="shared" si="106"/>
        <v>479162.2296554402</v>
      </c>
      <c r="E473" s="24">
        <f t="shared" si="106"/>
        <v>395969.88007017557</v>
      </c>
      <c r="F473" s="24">
        <f t="shared" si="106"/>
        <v>197958.2335098231</v>
      </c>
      <c r="G473" s="24">
        <f t="shared" si="106"/>
        <v>170184.50081285406</v>
      </c>
      <c r="H473" s="24">
        <f t="shared" si="106"/>
        <v>60350.583865837885</v>
      </c>
      <c r="I473" s="24">
        <f t="shared" si="106"/>
        <v>49154.740000000013</v>
      </c>
      <c r="J473" s="24">
        <f t="shared" si="106"/>
        <v>18772.476147956499</v>
      </c>
      <c r="K473" s="24">
        <f t="shared" si="106"/>
        <v>14500.011778442022</v>
      </c>
      <c r="L473" s="24">
        <f t="shared" si="106"/>
        <v>284.3</v>
      </c>
      <c r="M473" s="24">
        <f t="shared" si="106"/>
        <v>251.3212</v>
      </c>
      <c r="N473" s="24">
        <f t="shared" si="106"/>
        <v>1216694.0014657245</v>
      </c>
      <c r="O473" s="24">
        <f t="shared" si="106"/>
        <v>1079328.4420999733</v>
      </c>
      <c r="P473" s="24">
        <f t="shared" si="103"/>
        <v>3193207.2973697335</v>
      </c>
      <c r="Q473" s="24">
        <f t="shared" si="103"/>
        <v>2714615.8432184029</v>
      </c>
      <c r="R473" s="21"/>
      <c r="S473" s="21"/>
      <c r="T473" s="21"/>
    </row>
    <row r="474" spans="1:20">
      <c r="A474" s="21" t="s">
        <v>172</v>
      </c>
      <c r="B474" s="24">
        <f>SUM(B265:B324)</f>
        <v>1609247.6381718072</v>
      </c>
      <c r="C474" s="24">
        <f t="shared" ref="C474:O474" si="107">SUM(C265:C324)</f>
        <v>1398789.2011279697</v>
      </c>
      <c r="D474" s="24">
        <f t="shared" si="107"/>
        <v>709529.03507877188</v>
      </c>
      <c r="E474" s="24">
        <f t="shared" si="107"/>
        <v>606326.95222222235</v>
      </c>
      <c r="F474" s="24">
        <f t="shared" si="107"/>
        <v>134393.54301979358</v>
      </c>
      <c r="G474" s="24">
        <f t="shared" si="107"/>
        <v>118788.93300000006</v>
      </c>
      <c r="H474" s="24">
        <f t="shared" si="107"/>
        <v>238171.90174250078</v>
      </c>
      <c r="I474" s="24">
        <f t="shared" si="107"/>
        <v>197879.31636111101</v>
      </c>
      <c r="J474" s="24">
        <f>SUM(J265:J324)</f>
        <v>64865.431192110591</v>
      </c>
      <c r="K474" s="24">
        <f>SUM(K265:K324)</f>
        <v>55486.988199892061</v>
      </c>
      <c r="L474" s="24">
        <f t="shared" si="107"/>
        <v>148025.84687651377</v>
      </c>
      <c r="M474" s="24">
        <f t="shared" si="107"/>
        <v>133592.13769999999</v>
      </c>
      <c r="N474" s="24">
        <f t="shared" si="107"/>
        <v>1893203.5990912262</v>
      </c>
      <c r="O474" s="24">
        <f t="shared" si="107"/>
        <v>1717922.4320131228</v>
      </c>
      <c r="P474" s="24">
        <f t="shared" si="103"/>
        <v>4797436.9951727241</v>
      </c>
      <c r="Q474" s="24">
        <f t="shared" si="103"/>
        <v>4228785.9606243186</v>
      </c>
      <c r="R474" s="21"/>
      <c r="S474" s="21"/>
      <c r="T474" s="21"/>
    </row>
    <row r="475" spans="1:20">
      <c r="A475" s="21" t="s">
        <v>173</v>
      </c>
      <c r="B475" s="24">
        <f>SUM(B325:B371)</f>
        <v>0</v>
      </c>
      <c r="C475" s="24">
        <f t="shared" ref="C475:O475" si="108">SUM(C325:C371)</f>
        <v>0</v>
      </c>
      <c r="D475" s="24">
        <f t="shared" si="108"/>
        <v>154198.87054639799</v>
      </c>
      <c r="E475" s="24">
        <f t="shared" si="108"/>
        <v>133426.03099999999</v>
      </c>
      <c r="F475" s="24">
        <f t="shared" si="108"/>
        <v>686.37690631808277</v>
      </c>
      <c r="G475" s="24">
        <f t="shared" si="108"/>
        <v>637.9</v>
      </c>
      <c r="H475" s="24">
        <f t="shared" si="108"/>
        <v>2673.4285714285716</v>
      </c>
      <c r="I475" s="24">
        <f t="shared" si="108"/>
        <v>2374.1695</v>
      </c>
      <c r="J475" s="24">
        <f t="shared" si="108"/>
        <v>0</v>
      </c>
      <c r="K475" s="24">
        <f t="shared" si="108"/>
        <v>0</v>
      </c>
      <c r="L475" s="24">
        <f t="shared" si="108"/>
        <v>646986.03639842942</v>
      </c>
      <c r="M475" s="24">
        <f t="shared" si="108"/>
        <v>563096.35666546377</v>
      </c>
      <c r="N475" s="24">
        <f t="shared" si="108"/>
        <v>1559629.22831064</v>
      </c>
      <c r="O475" s="24">
        <f t="shared" si="108"/>
        <v>1329121.3903236843</v>
      </c>
      <c r="P475" s="24">
        <f t="shared" si="103"/>
        <v>2364173.9407332139</v>
      </c>
      <c r="Q475" s="24">
        <f t="shared" si="103"/>
        <v>2028655.8474891479</v>
      </c>
      <c r="R475" s="21"/>
      <c r="S475" s="21"/>
      <c r="T475" s="21"/>
    </row>
    <row r="476" spans="1:20">
      <c r="A476" s="21" t="s">
        <v>167</v>
      </c>
      <c r="B476" s="10">
        <f>SUM(B470:B475)</f>
        <v>3259410.9013660857</v>
      </c>
      <c r="C476" s="10">
        <f t="shared" ref="C476:O476" si="109">SUM(C470:C475)</f>
        <v>2733329.8851276292</v>
      </c>
      <c r="D476" s="10">
        <f t="shared" si="109"/>
        <v>1381396.8271402286</v>
      </c>
      <c r="E476" s="10">
        <f t="shared" si="109"/>
        <v>1164972.3426257311</v>
      </c>
      <c r="F476" s="10">
        <f t="shared" si="109"/>
        <v>554336.27540802304</v>
      </c>
      <c r="G476" s="10">
        <f t="shared" si="109"/>
        <v>475257.55324895249</v>
      </c>
      <c r="H476" s="10">
        <f t="shared" si="109"/>
        <v>305346.61651928839</v>
      </c>
      <c r="I476" s="10">
        <f t="shared" si="109"/>
        <v>252658.16711111102</v>
      </c>
      <c r="J476" s="10">
        <f t="shared" si="109"/>
        <v>111025.65366514483</v>
      </c>
      <c r="K476" s="10">
        <f t="shared" si="109"/>
        <v>91742.650078334089</v>
      </c>
      <c r="L476" s="10">
        <f t="shared" si="109"/>
        <v>1061501.1023543421</v>
      </c>
      <c r="M476" s="10">
        <f t="shared" si="109"/>
        <v>884889.89650531334</v>
      </c>
      <c r="N476" s="10">
        <f t="shared" si="109"/>
        <v>5836254.9118573908</v>
      </c>
      <c r="O476" s="10">
        <f t="shared" si="109"/>
        <v>5092790.8258939832</v>
      </c>
      <c r="P476" s="10">
        <f t="shared" si="103"/>
        <v>12509272.288310504</v>
      </c>
      <c r="Q476" s="10">
        <f t="shared" si="103"/>
        <v>10695641.320591055</v>
      </c>
      <c r="R476" s="21"/>
      <c r="S476" s="21"/>
      <c r="T476" s="21"/>
    </row>
    <row r="477" spans="1:20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</row>
    <row r="478" spans="1:20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</row>
    <row r="479" spans="1:20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</row>
    <row r="480" spans="1:2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</row>
    <row r="481" spans="1:20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</row>
    <row r="482" spans="1:20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</row>
    <row r="483" spans="1:20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</row>
    <row r="484" spans="1:20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</row>
    <row r="485" spans="1:20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</row>
    <row r="486" spans="1:20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</row>
    <row r="487" spans="1:20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</row>
    <row r="488" spans="1:20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</row>
    <row r="489" spans="1:20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</row>
    <row r="490" spans="1:2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</row>
    <row r="491" spans="1:20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</row>
    <row r="492" spans="1:20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</row>
    <row r="493" spans="1:20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</row>
    <row r="494" spans="1:20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</row>
    <row r="495" spans="1:20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</row>
    <row r="496" spans="1:20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</row>
    <row r="497" spans="1:20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</row>
    <row r="498" spans="1:20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</row>
    <row r="499" spans="1:20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</row>
    <row r="500" spans="1:2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</row>
    <row r="501" spans="1:20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</row>
    <row r="502" spans="1:20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</row>
    <row r="503" spans="1:20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</row>
    <row r="504" spans="1:20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</row>
    <row r="505" spans="1:20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</row>
    <row r="506" spans="1:20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</row>
    <row r="507" spans="1:20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</row>
    <row r="508" spans="1:20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</row>
    <row r="509" spans="1:20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</row>
    <row r="510" spans="1:2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</row>
    <row r="511" spans="1:20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</row>
    <row r="512" spans="1:20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</row>
    <row r="513" spans="1:20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</row>
    <row r="514" spans="1:20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</row>
    <row r="515" spans="1:20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</row>
    <row r="516" spans="1:20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</row>
    <row r="517" spans="1:20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</row>
    <row r="518" spans="1:20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</row>
    <row r="519" spans="1:20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</row>
    <row r="520" spans="1: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</row>
    <row r="521" spans="1:20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</row>
    <row r="522" spans="1:20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</row>
    <row r="523" spans="1:20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</row>
    <row r="524" spans="1:20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</row>
    <row r="525" spans="1:20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</row>
    <row r="526" spans="1:20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</row>
    <row r="527" spans="1:20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</row>
    <row r="528" spans="1:20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</row>
    <row r="529" spans="1:20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</row>
    <row r="530" spans="1:2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</row>
    <row r="531" spans="1:20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</row>
    <row r="532" spans="1:20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</row>
    <row r="533" spans="1:20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</row>
    <row r="534" spans="1:20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</row>
    <row r="535" spans="1:20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</row>
    <row r="536" spans="1:20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</row>
    <row r="537" spans="1:20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</row>
    <row r="538" spans="1:20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</row>
    <row r="539" spans="1:20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</row>
    <row r="540" spans="1:2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</row>
    <row r="541" spans="1:20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</row>
    <row r="542" spans="1:20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</row>
    <row r="543" spans="1:20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</row>
    <row r="544" spans="1:20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</row>
    <row r="545" spans="1:20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</row>
    <row r="546" spans="1:20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</row>
    <row r="547" spans="1:20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</row>
    <row r="548" spans="1:20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</row>
    <row r="549" spans="1:20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</row>
    <row r="550" spans="1:2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</row>
    <row r="551" spans="1:20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</row>
    <row r="552" spans="1:20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</row>
    <row r="553" spans="1:20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</row>
    <row r="554" spans="1:20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</row>
    <row r="555" spans="1:20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</row>
    <row r="556" spans="1:20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</row>
    <row r="557" spans="1:20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</row>
    <row r="558" spans="1:20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</row>
    <row r="559" spans="1:20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</row>
    <row r="560" spans="1:2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</row>
    <row r="561" spans="1:20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</row>
    <row r="562" spans="1:20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</row>
    <row r="563" spans="1:20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</row>
    <row r="564" spans="1:20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</row>
    <row r="565" spans="1:20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</row>
    <row r="566" spans="1:20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</row>
    <row r="567" spans="1:20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</row>
    <row r="568" spans="1:20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</row>
    <row r="569" spans="1:20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</row>
    <row r="570" spans="1:2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</row>
    <row r="571" spans="1:20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</row>
    <row r="572" spans="1:20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</row>
    <row r="573" spans="1:20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</row>
  </sheetData>
  <phoneticPr fontId="0" type="noConversion"/>
  <pageMargins left="0.75" right="0.75" top="1" bottom="1" header="0.5" footer="0.5"/>
  <pageSetup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BT297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RowHeight="12.75"/>
  <cols>
    <col min="7" max="7" width="10.42578125" customWidth="1"/>
  </cols>
  <sheetData>
    <row r="1" spans="1:61">
      <c r="A1" s="1" t="s">
        <v>174</v>
      </c>
      <c r="B1" s="1" t="s">
        <v>50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85"/>
      <c r="AB1" s="85"/>
      <c r="AC1" s="21"/>
      <c r="AD1" s="1"/>
      <c r="AE1" s="1" t="s">
        <v>51</v>
      </c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</row>
    <row r="2" spans="1:61">
      <c r="A2" s="1"/>
      <c r="B2" s="1"/>
      <c r="C2" s="21"/>
      <c r="D2" s="85"/>
      <c r="E2" s="85"/>
      <c r="F2" s="21"/>
      <c r="G2" s="85"/>
      <c r="H2" s="85"/>
      <c r="I2" s="55" t="s">
        <v>58</v>
      </c>
      <c r="J2" s="55"/>
      <c r="K2" s="1"/>
      <c r="L2" s="1"/>
      <c r="M2" s="1"/>
      <c r="N2" s="1"/>
      <c r="O2" s="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85"/>
      <c r="AB2" s="85"/>
      <c r="AC2" s="21"/>
      <c r="AD2" s="1"/>
      <c r="AE2" s="1"/>
      <c r="AF2" s="1"/>
      <c r="AG2" s="21"/>
      <c r="AH2" s="85"/>
      <c r="AI2" s="85"/>
      <c r="AJ2" s="21"/>
      <c r="AK2" s="85"/>
      <c r="AL2" s="85"/>
      <c r="AM2" s="55" t="s">
        <v>58</v>
      </c>
      <c r="AN2" s="55"/>
      <c r="AO2" s="1"/>
      <c r="AP2" s="1"/>
      <c r="AQ2" s="1"/>
      <c r="AR2" s="1"/>
      <c r="AS2" s="21"/>
      <c r="AT2" s="21"/>
      <c r="AU2" s="21"/>
      <c r="AV2" s="21"/>
      <c r="AW2" s="21"/>
      <c r="AX2" s="21"/>
      <c r="AY2" s="21"/>
      <c r="AZ2" s="1"/>
      <c r="BA2" s="1"/>
      <c r="BB2" s="1"/>
      <c r="BC2" s="1"/>
      <c r="BD2" s="21"/>
      <c r="BE2" s="21"/>
      <c r="BF2" s="21"/>
      <c r="BG2" s="21"/>
      <c r="BH2" s="21"/>
      <c r="BI2" s="21"/>
    </row>
    <row r="3" spans="1:61">
      <c r="A3" s="1"/>
      <c r="B3" s="55" t="s">
        <v>260</v>
      </c>
      <c r="C3" s="55"/>
      <c r="D3" s="55"/>
      <c r="E3" s="55"/>
      <c r="F3" s="21"/>
      <c r="G3" s="85"/>
      <c r="H3" s="85"/>
      <c r="I3" s="55" t="s">
        <v>57</v>
      </c>
      <c r="J3" s="55"/>
      <c r="K3" s="1"/>
      <c r="L3" s="1"/>
      <c r="M3" s="1"/>
      <c r="N3" s="1"/>
      <c r="O3" s="1"/>
      <c r="P3" s="1" t="s">
        <v>53</v>
      </c>
      <c r="Q3" s="21"/>
      <c r="R3" s="21"/>
      <c r="S3" s="21"/>
      <c r="T3" s="21"/>
      <c r="U3" s="21"/>
      <c r="V3" s="1" t="s">
        <v>261</v>
      </c>
      <c r="W3" s="21"/>
      <c r="X3" s="21"/>
      <c r="Y3" s="21"/>
      <c r="Z3" s="21"/>
      <c r="AA3" s="21"/>
      <c r="AB3" s="21"/>
      <c r="AC3" s="21"/>
      <c r="AD3" s="1"/>
      <c r="AE3" s="1"/>
      <c r="AF3" s="55" t="s">
        <v>262</v>
      </c>
      <c r="AG3" s="55"/>
      <c r="AH3" s="55"/>
      <c r="AI3" s="55"/>
      <c r="AJ3" s="21"/>
      <c r="AK3" s="85"/>
      <c r="AL3" s="85"/>
      <c r="AM3" s="55" t="s">
        <v>57</v>
      </c>
      <c r="AN3" s="55"/>
      <c r="AO3" s="1"/>
      <c r="AP3" s="1"/>
      <c r="AQ3" s="1"/>
      <c r="AR3" s="1"/>
      <c r="AS3" s="21"/>
      <c r="AT3" s="1" t="s">
        <v>53</v>
      </c>
      <c r="AU3" s="21"/>
      <c r="AV3" s="21"/>
      <c r="AW3" s="21"/>
      <c r="AX3" s="21"/>
      <c r="AY3" s="21"/>
      <c r="AZ3" s="1" t="s">
        <v>263</v>
      </c>
      <c r="BA3" s="21"/>
      <c r="BB3" s="21"/>
      <c r="BC3" s="21"/>
      <c r="BD3" s="21"/>
      <c r="BE3" s="21"/>
      <c r="BF3" s="21"/>
      <c r="BG3" s="21"/>
      <c r="BH3" s="21"/>
      <c r="BI3" s="21"/>
    </row>
    <row r="4" spans="1:61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1"/>
      <c r="AB4" s="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</row>
    <row r="5" spans="1:61" ht="51">
      <c r="A5" s="21"/>
      <c r="B5" s="86" t="s">
        <v>175</v>
      </c>
      <c r="C5" s="86" t="s">
        <v>176</v>
      </c>
      <c r="D5" s="86" t="s">
        <v>177</v>
      </c>
      <c r="E5" s="86" t="s">
        <v>248</v>
      </c>
      <c r="F5" s="86" t="s">
        <v>178</v>
      </c>
      <c r="G5" s="86" t="s">
        <v>249</v>
      </c>
      <c r="H5" s="86"/>
      <c r="I5" s="86" t="s">
        <v>175</v>
      </c>
      <c r="J5" s="86" t="s">
        <v>176</v>
      </c>
      <c r="K5" s="86" t="s">
        <v>177</v>
      </c>
      <c r="L5" s="86" t="s">
        <v>248</v>
      </c>
      <c r="M5" s="86" t="s">
        <v>178</v>
      </c>
      <c r="N5" s="86" t="s">
        <v>83</v>
      </c>
      <c r="O5" s="86"/>
      <c r="P5" s="86" t="s">
        <v>175</v>
      </c>
      <c r="Q5" s="86" t="s">
        <v>176</v>
      </c>
      <c r="R5" s="86" t="s">
        <v>177</v>
      </c>
      <c r="S5" s="86" t="s">
        <v>248</v>
      </c>
      <c r="T5" s="86" t="s">
        <v>178</v>
      </c>
      <c r="U5" s="86"/>
      <c r="V5" s="86" t="s">
        <v>175</v>
      </c>
      <c r="W5" s="86" t="s">
        <v>176</v>
      </c>
      <c r="X5" s="86" t="s">
        <v>177</v>
      </c>
      <c r="Y5" s="86" t="s">
        <v>248</v>
      </c>
      <c r="Z5" s="86" t="s">
        <v>178</v>
      </c>
      <c r="AA5" s="47" t="s">
        <v>82</v>
      </c>
      <c r="AB5" s="47"/>
      <c r="AC5" s="86" t="s">
        <v>280</v>
      </c>
      <c r="AD5" s="86"/>
      <c r="AE5" s="86"/>
      <c r="AF5" s="86" t="s">
        <v>175</v>
      </c>
      <c r="AG5" s="86" t="s">
        <v>176</v>
      </c>
      <c r="AH5" s="86" t="s">
        <v>177</v>
      </c>
      <c r="AI5" s="86" t="s">
        <v>248</v>
      </c>
      <c r="AJ5" s="86" t="s">
        <v>178</v>
      </c>
      <c r="AK5" s="86" t="s">
        <v>248</v>
      </c>
      <c r="AL5" s="86"/>
      <c r="AM5" s="86" t="s">
        <v>175</v>
      </c>
      <c r="AN5" s="86" t="s">
        <v>176</v>
      </c>
      <c r="AO5" s="86" t="s">
        <v>177</v>
      </c>
      <c r="AP5" s="86" t="s">
        <v>248</v>
      </c>
      <c r="AQ5" s="86" t="s">
        <v>178</v>
      </c>
      <c r="AR5" s="86" t="s">
        <v>83</v>
      </c>
      <c r="AS5" s="86"/>
      <c r="AT5" s="86" t="s">
        <v>175</v>
      </c>
      <c r="AU5" s="86" t="s">
        <v>176</v>
      </c>
      <c r="AV5" s="86" t="s">
        <v>177</v>
      </c>
      <c r="AW5" s="86" t="s">
        <v>248</v>
      </c>
      <c r="AX5" s="86" t="s">
        <v>178</v>
      </c>
      <c r="AY5" s="86"/>
      <c r="AZ5" s="86" t="s">
        <v>175</v>
      </c>
      <c r="BA5" s="86" t="s">
        <v>176</v>
      </c>
      <c r="BB5" s="86" t="s">
        <v>177</v>
      </c>
      <c r="BC5" s="86" t="s">
        <v>248</v>
      </c>
      <c r="BD5" s="86" t="s">
        <v>178</v>
      </c>
      <c r="BE5" s="47" t="s">
        <v>82</v>
      </c>
      <c r="BF5" s="21"/>
      <c r="BG5" s="86" t="s">
        <v>280</v>
      </c>
      <c r="BH5" s="21"/>
      <c r="BI5" s="21"/>
    </row>
    <row r="6" spans="1:61">
      <c r="A6" s="25">
        <v>1556</v>
      </c>
      <c r="B6" s="23">
        <v>94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1"/>
      <c r="I6" s="24">
        <f>B6+((B6/($B6+$D6+$E6+$F6)*$G6))</f>
        <v>94</v>
      </c>
      <c r="J6" s="24">
        <f>C6</f>
        <v>0</v>
      </c>
      <c r="K6" s="24">
        <f t="shared" ref="K6:M7" si="0">D6+((D6/($B6+$D6+$E6+$F6)*$G6))</f>
        <v>0</v>
      </c>
      <c r="L6" s="24">
        <f t="shared" si="0"/>
        <v>0</v>
      </c>
      <c r="M6" s="24">
        <f t="shared" si="0"/>
        <v>0</v>
      </c>
      <c r="N6" s="24">
        <f>SUM(I6:M6)</f>
        <v>94</v>
      </c>
      <c r="O6" s="24"/>
      <c r="P6" s="87">
        <v>1</v>
      </c>
      <c r="Q6" s="87"/>
      <c r="R6" s="87"/>
      <c r="S6" s="87"/>
      <c r="T6" s="87"/>
      <c r="U6" s="21"/>
      <c r="V6" s="24">
        <f>I6/P6</f>
        <v>94</v>
      </c>
      <c r="W6" s="24"/>
      <c r="X6" s="24"/>
      <c r="Y6" s="24"/>
      <c r="Z6" s="24"/>
      <c r="AA6" s="35">
        <f>SUM(I6:M6)</f>
        <v>94</v>
      </c>
      <c r="AB6" s="24"/>
      <c r="AC6" s="21"/>
      <c r="AD6" s="21"/>
      <c r="AE6" s="25">
        <v>1556</v>
      </c>
      <c r="AF6" s="23">
        <v>66.739999999999995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1"/>
      <c r="AM6" s="24">
        <f>AF6+((AF6/($AF6+$AH6+$AI6+$AJ6)*$AK6))</f>
        <v>66.739999999999995</v>
      </c>
      <c r="AN6" s="24">
        <f>AG6</f>
        <v>0</v>
      </c>
      <c r="AO6" s="24">
        <f t="shared" ref="AO6:AQ7" si="1">AH6+((AH6/($AF6+$AH6+$AI6+$AJ6)*$AK6))</f>
        <v>0</v>
      </c>
      <c r="AP6" s="24">
        <f t="shared" si="1"/>
        <v>0</v>
      </c>
      <c r="AQ6" s="24">
        <f t="shared" si="1"/>
        <v>0</v>
      </c>
      <c r="AR6" s="24">
        <f>SUM(AM6:AQ6)</f>
        <v>66.739999999999995</v>
      </c>
      <c r="AS6" s="24"/>
      <c r="AT6" s="87">
        <v>1</v>
      </c>
      <c r="AU6" s="87"/>
      <c r="AV6" s="87"/>
      <c r="AW6" s="87"/>
      <c r="AX6" s="87"/>
      <c r="AY6" s="21"/>
      <c r="AZ6" s="24">
        <f>IF(ISERROR(AM6/AT6),"",AM6/AT6)</f>
        <v>66.739999999999995</v>
      </c>
      <c r="BA6" s="24"/>
      <c r="BB6" s="24"/>
      <c r="BC6" s="24"/>
      <c r="BD6" s="24"/>
      <c r="BE6" s="9">
        <f>SUM(AZ6:BD6)</f>
        <v>66.739999999999995</v>
      </c>
      <c r="BF6" s="21"/>
      <c r="BG6" s="21" t="s">
        <v>179</v>
      </c>
      <c r="BH6" s="21"/>
      <c r="BI6" s="21"/>
    </row>
    <row r="7" spans="1:61">
      <c r="A7" s="25">
        <v>1563</v>
      </c>
      <c r="B7" s="23">
        <v>0</v>
      </c>
      <c r="C7" s="23">
        <v>0</v>
      </c>
      <c r="D7" s="23">
        <v>0</v>
      </c>
      <c r="E7" s="23">
        <v>300</v>
      </c>
      <c r="F7" s="23">
        <v>0</v>
      </c>
      <c r="G7" s="23">
        <v>0</v>
      </c>
      <c r="H7" s="21"/>
      <c r="I7" s="24">
        <f>B7+((B7/($B7+$D7+$E7+$F7)*$G7))</f>
        <v>0</v>
      </c>
      <c r="J7" s="24">
        <f>C7</f>
        <v>0</v>
      </c>
      <c r="K7" s="24">
        <f t="shared" si="0"/>
        <v>0</v>
      </c>
      <c r="L7" s="24">
        <f t="shared" si="0"/>
        <v>300</v>
      </c>
      <c r="M7" s="24">
        <f t="shared" si="0"/>
        <v>0</v>
      </c>
      <c r="N7" s="24">
        <f>SUM(I7:M7)</f>
        <v>300</v>
      </c>
      <c r="O7" s="24"/>
      <c r="P7" s="87"/>
      <c r="Q7" s="87"/>
      <c r="R7" s="87"/>
      <c r="S7" s="87">
        <v>1</v>
      </c>
      <c r="T7" s="87"/>
      <c r="U7" s="21"/>
      <c r="V7" s="24"/>
      <c r="W7" s="24"/>
      <c r="X7" s="24"/>
      <c r="Y7" s="24">
        <f>L7/S7</f>
        <v>300</v>
      </c>
      <c r="Z7" s="24"/>
      <c r="AA7" s="35">
        <f>SUM(I7:M7)</f>
        <v>300</v>
      </c>
      <c r="AB7" s="24"/>
      <c r="AC7" s="21"/>
      <c r="AD7" s="21"/>
      <c r="AE7" s="25">
        <v>1563</v>
      </c>
      <c r="AF7" s="23">
        <v>0</v>
      </c>
      <c r="AG7" s="23">
        <v>0</v>
      </c>
      <c r="AH7" s="23">
        <v>0</v>
      </c>
      <c r="AI7" s="23">
        <v>213</v>
      </c>
      <c r="AJ7" s="23">
        <v>0</v>
      </c>
      <c r="AK7" s="23">
        <v>0</v>
      </c>
      <c r="AL7" s="21"/>
      <c r="AM7" s="24">
        <f>AF7+((AF7/($AF7+$AH7+$AI7+$AJ7)*$AK7))</f>
        <v>0</v>
      </c>
      <c r="AN7" s="24">
        <f>AG7</f>
        <v>0</v>
      </c>
      <c r="AO7" s="24">
        <f t="shared" si="1"/>
        <v>0</v>
      </c>
      <c r="AP7" s="24">
        <f t="shared" si="1"/>
        <v>213</v>
      </c>
      <c r="AQ7" s="24">
        <f t="shared" si="1"/>
        <v>0</v>
      </c>
      <c r="AR7" s="24">
        <f>SUM(AM7:AQ7)</f>
        <v>213</v>
      </c>
      <c r="AS7" s="24"/>
      <c r="AT7" s="87"/>
      <c r="AU7" s="87"/>
      <c r="AV7" s="87"/>
      <c r="AW7" s="87">
        <v>1</v>
      </c>
      <c r="AX7" s="87"/>
      <c r="AY7" s="21"/>
      <c r="AZ7" s="24"/>
      <c r="BA7" s="24"/>
      <c r="BB7" s="24"/>
      <c r="BC7" s="24">
        <f>IF(ISERROR(AP7/AW7),"",AP7/AW7)</f>
        <v>213</v>
      </c>
      <c r="BD7" s="24"/>
      <c r="BE7" s="9">
        <f>SUM(AZ7:BD7)</f>
        <v>213</v>
      </c>
      <c r="BF7" s="21"/>
      <c r="BG7" s="21"/>
      <c r="BH7" s="21"/>
      <c r="BI7" s="21"/>
    </row>
    <row r="8" spans="1:61">
      <c r="A8" s="25">
        <v>1564</v>
      </c>
      <c r="B8" s="23">
        <v>0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1"/>
      <c r="I8" s="24"/>
      <c r="J8" s="24"/>
      <c r="K8" s="24"/>
      <c r="L8" s="24"/>
      <c r="M8" s="24"/>
      <c r="N8" s="24"/>
      <c r="O8" s="24"/>
      <c r="P8" s="87"/>
      <c r="Q8" s="87"/>
      <c r="R8" s="87"/>
      <c r="S8" s="87"/>
      <c r="T8" s="87"/>
      <c r="U8" s="21"/>
      <c r="V8" s="24"/>
      <c r="W8" s="24"/>
      <c r="X8" s="24"/>
      <c r="Y8" s="24"/>
      <c r="Z8" s="24"/>
      <c r="AA8" s="35">
        <v>0</v>
      </c>
      <c r="AB8" s="24"/>
      <c r="AC8" s="21"/>
      <c r="AD8" s="21"/>
      <c r="AE8" s="25">
        <v>1564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1"/>
      <c r="AM8" s="24"/>
      <c r="AN8" s="24"/>
      <c r="AO8" s="24"/>
      <c r="AP8" s="24"/>
      <c r="AQ8" s="24"/>
      <c r="AR8" s="24"/>
      <c r="AS8" s="24"/>
      <c r="AT8" s="87"/>
      <c r="AU8" s="87"/>
      <c r="AV8" s="87"/>
      <c r="AW8" s="87"/>
      <c r="AX8" s="87"/>
      <c r="AY8" s="21"/>
      <c r="AZ8" s="24"/>
      <c r="BA8" s="24"/>
      <c r="BB8" s="24"/>
      <c r="BC8" s="24"/>
      <c r="BD8" s="24"/>
      <c r="BE8" s="35">
        <v>0</v>
      </c>
      <c r="BF8" s="21"/>
      <c r="BG8" s="21"/>
      <c r="BH8" s="21"/>
      <c r="BI8" s="21"/>
    </row>
    <row r="9" spans="1:61">
      <c r="A9" s="25">
        <v>1565</v>
      </c>
      <c r="B9" s="23">
        <v>0</v>
      </c>
      <c r="C9" s="23">
        <v>0</v>
      </c>
      <c r="D9" s="23">
        <v>0</v>
      </c>
      <c r="E9" s="23">
        <v>400</v>
      </c>
      <c r="F9" s="23">
        <v>0</v>
      </c>
      <c r="G9" s="23">
        <v>0</v>
      </c>
      <c r="H9" s="21"/>
      <c r="I9" s="24">
        <f>B9+((B9/($B9+$D9+$E9+$F9)*$G9))</f>
        <v>0</v>
      </c>
      <c r="J9" s="24">
        <f>C9</f>
        <v>0</v>
      </c>
      <c r="K9" s="24">
        <f>D9+((D9/($B9+$D9+$E9+$F9)*$G9))</f>
        <v>0</v>
      </c>
      <c r="L9" s="24">
        <f>E9+((E9/($B9+$D9+$E9+$F9)*$G9))</f>
        <v>400</v>
      </c>
      <c r="M9" s="24">
        <f>F9+((F9/($B9+$D9+$E9+$F9)*$G9))</f>
        <v>0</v>
      </c>
      <c r="N9" s="24">
        <f>SUM(I9:M9)</f>
        <v>400</v>
      </c>
      <c r="O9" s="24"/>
      <c r="P9" s="87"/>
      <c r="Q9" s="87"/>
      <c r="R9" s="87"/>
      <c r="S9" s="87">
        <v>1</v>
      </c>
      <c r="T9" s="87"/>
      <c r="U9" s="21"/>
      <c r="V9" s="24"/>
      <c r="W9" s="24"/>
      <c r="X9" s="24"/>
      <c r="Y9" s="24">
        <f>L9/S9</f>
        <v>400</v>
      </c>
      <c r="Z9" s="24"/>
      <c r="AA9" s="35">
        <f>SUM(I9:M9)</f>
        <v>400</v>
      </c>
      <c r="AB9" s="24"/>
      <c r="AC9" s="21"/>
      <c r="AD9" s="21"/>
      <c r="AE9" s="25">
        <v>1565</v>
      </c>
      <c r="AF9" s="23">
        <v>0</v>
      </c>
      <c r="AG9" s="23">
        <v>0</v>
      </c>
      <c r="AH9" s="23">
        <v>0</v>
      </c>
      <c r="AI9" s="23">
        <v>284</v>
      </c>
      <c r="AJ9" s="23">
        <v>0</v>
      </c>
      <c r="AK9" s="23">
        <v>0</v>
      </c>
      <c r="AL9" s="21"/>
      <c r="AM9" s="24">
        <f>AF9+((AF9/($AF9+$AH9+$AI9+$AJ9)*$AK9))</f>
        <v>0</v>
      </c>
      <c r="AN9" s="24">
        <f>AG9</f>
        <v>0</v>
      </c>
      <c r="AO9" s="24">
        <f>AH9+((AH9/($AF9+$AH9+$AI9+$AJ9)*$AK9))</f>
        <v>0</v>
      </c>
      <c r="AP9" s="24">
        <f>AI9+((AI9/($AF9+$AH9+$AI9+$AJ9)*$AK9))</f>
        <v>284</v>
      </c>
      <c r="AQ9" s="24">
        <f>AJ9+((AJ9/($AF9+$AH9+$AI9+$AJ9)*$AK9))</f>
        <v>0</v>
      </c>
      <c r="AR9" s="24">
        <f>SUM(AM9:AQ9)</f>
        <v>284</v>
      </c>
      <c r="AS9" s="24"/>
      <c r="AT9" s="87"/>
      <c r="AU9" s="87"/>
      <c r="AV9" s="87"/>
      <c r="AW9" s="87">
        <v>1</v>
      </c>
      <c r="AX9" s="87"/>
      <c r="AY9" s="21"/>
      <c r="AZ9" s="24"/>
      <c r="BA9" s="24"/>
      <c r="BB9" s="24"/>
      <c r="BC9" s="24">
        <f>IF(ISERROR(AP9/AW9),"",AP9/AW9)</f>
        <v>284</v>
      </c>
      <c r="BD9" s="24"/>
      <c r="BE9" s="9">
        <f>SUM(AZ9:BD9)</f>
        <v>284</v>
      </c>
      <c r="BF9" s="21"/>
      <c r="BG9" s="21"/>
      <c r="BH9" s="21"/>
      <c r="BI9" s="21"/>
    </row>
    <row r="10" spans="1:61">
      <c r="A10" s="25">
        <v>1566</v>
      </c>
      <c r="B10" s="23"/>
      <c r="C10" s="23"/>
      <c r="D10" s="23"/>
      <c r="E10" s="23"/>
      <c r="F10" s="23"/>
      <c r="G10" s="23"/>
      <c r="H10" s="21"/>
      <c r="I10" s="24"/>
      <c r="J10" s="24"/>
      <c r="K10" s="24"/>
      <c r="L10" s="24"/>
      <c r="M10" s="24"/>
      <c r="N10" s="24"/>
      <c r="O10" s="24"/>
      <c r="P10" s="87"/>
      <c r="Q10" s="87"/>
      <c r="R10" s="87"/>
      <c r="S10" s="87"/>
      <c r="T10" s="87"/>
      <c r="U10" s="21"/>
      <c r="V10" s="24"/>
      <c r="W10" s="24"/>
      <c r="X10" s="24"/>
      <c r="Y10" s="24"/>
      <c r="Z10" s="24"/>
      <c r="AA10" s="35">
        <v>0</v>
      </c>
      <c r="AB10" s="24"/>
      <c r="AC10" s="21"/>
      <c r="AD10" s="21"/>
      <c r="AE10" s="25">
        <v>1566</v>
      </c>
      <c r="AF10" s="23"/>
      <c r="AG10" s="23"/>
      <c r="AH10" s="23"/>
      <c r="AI10" s="23"/>
      <c r="AJ10" s="23"/>
      <c r="AK10" s="23"/>
      <c r="AL10" s="21"/>
      <c r="AM10" s="24"/>
      <c r="AN10" s="24"/>
      <c r="AO10" s="24"/>
      <c r="AP10" s="24"/>
      <c r="AQ10" s="24"/>
      <c r="AR10" s="24"/>
      <c r="AS10" s="24"/>
      <c r="AT10" s="87"/>
      <c r="AU10" s="87"/>
      <c r="AV10" s="87"/>
      <c r="AW10" s="87"/>
      <c r="AX10" s="87"/>
      <c r="AY10" s="21"/>
      <c r="AZ10" s="24"/>
      <c r="BA10" s="24"/>
      <c r="BB10" s="24"/>
      <c r="BC10" s="24"/>
      <c r="BD10" s="24"/>
      <c r="BE10" s="35">
        <v>0</v>
      </c>
      <c r="BF10" s="21"/>
      <c r="BG10" s="21"/>
      <c r="BH10" s="21"/>
      <c r="BI10" s="21"/>
    </row>
    <row r="11" spans="1:61">
      <c r="A11" s="25">
        <v>1567</v>
      </c>
      <c r="B11" s="23">
        <v>0</v>
      </c>
      <c r="C11" s="23">
        <v>0</v>
      </c>
      <c r="D11" s="23">
        <v>0</v>
      </c>
      <c r="E11" s="23">
        <v>422.53521126760563</v>
      </c>
      <c r="F11" s="23">
        <v>0</v>
      </c>
      <c r="G11" s="23">
        <v>0</v>
      </c>
      <c r="H11" s="21"/>
      <c r="I11" s="24">
        <f>B11+((B11/($B11+$D11+$E11+$F11)*$G11))</f>
        <v>0</v>
      </c>
      <c r="J11" s="24">
        <f>C11</f>
        <v>0</v>
      </c>
      <c r="K11" s="24">
        <f t="shared" ref="K11:M12" si="2">D11+((D11/($B11+$D11+$E11+$F11)*$G11))</f>
        <v>0</v>
      </c>
      <c r="L11" s="24">
        <f t="shared" si="2"/>
        <v>422.53521126760563</v>
      </c>
      <c r="M11" s="24">
        <f t="shared" si="2"/>
        <v>0</v>
      </c>
      <c r="N11" s="24">
        <f>SUM(I11:M11)</f>
        <v>422.53521126760563</v>
      </c>
      <c r="O11" s="24"/>
      <c r="P11" s="87"/>
      <c r="Q11" s="87"/>
      <c r="R11" s="87"/>
      <c r="S11" s="87">
        <v>1</v>
      </c>
      <c r="T11" s="87"/>
      <c r="U11" s="21"/>
      <c r="V11" s="24"/>
      <c r="W11" s="24"/>
      <c r="X11" s="24"/>
      <c r="Y11" s="24">
        <f>L11/S11</f>
        <v>422.53521126760563</v>
      </c>
      <c r="Z11" s="24"/>
      <c r="AA11" s="35">
        <f>SUM(I11:M11)</f>
        <v>422.53521126760563</v>
      </c>
      <c r="AB11" s="24"/>
      <c r="AC11" s="21"/>
      <c r="AD11" s="21"/>
      <c r="AE11" s="25">
        <v>1567</v>
      </c>
      <c r="AF11" s="23">
        <v>0</v>
      </c>
      <c r="AG11" s="23">
        <v>0</v>
      </c>
      <c r="AH11" s="23">
        <v>0</v>
      </c>
      <c r="AI11" s="23">
        <v>300</v>
      </c>
      <c r="AJ11" s="23">
        <v>0</v>
      </c>
      <c r="AK11" s="23">
        <v>0</v>
      </c>
      <c r="AL11" s="21"/>
      <c r="AM11" s="24">
        <f>AF11+((AF11/($AF11+$AH11+$AI11+$AJ11)*$AK11))</f>
        <v>0</v>
      </c>
      <c r="AN11" s="24">
        <f>AG11</f>
        <v>0</v>
      </c>
      <c r="AO11" s="24">
        <f t="shared" ref="AO11:AQ12" si="3">AH11+((AH11/($AF11+$AH11+$AI11+$AJ11)*$AK11))</f>
        <v>0</v>
      </c>
      <c r="AP11" s="24">
        <f t="shared" si="3"/>
        <v>300</v>
      </c>
      <c r="AQ11" s="24">
        <f t="shared" si="3"/>
        <v>0</v>
      </c>
      <c r="AR11" s="24">
        <f>SUM(AM11:AQ11)</f>
        <v>300</v>
      </c>
      <c r="AS11" s="24"/>
      <c r="AT11" s="87"/>
      <c r="AU11" s="87"/>
      <c r="AV11" s="87"/>
      <c r="AW11" s="87">
        <v>1</v>
      </c>
      <c r="AX11" s="87"/>
      <c r="AY11" s="21"/>
      <c r="AZ11" s="24"/>
      <c r="BA11" s="24"/>
      <c r="BB11" s="24"/>
      <c r="BC11" s="24">
        <f>IF(ISERROR(AP11/AW11),"",AP11/AW11)</f>
        <v>300</v>
      </c>
      <c r="BD11" s="24"/>
      <c r="BE11" s="9">
        <f>SUM(AZ11:BD11)</f>
        <v>300</v>
      </c>
      <c r="BF11" s="21"/>
      <c r="BG11" s="21"/>
      <c r="BH11" s="21"/>
      <c r="BI11" s="21"/>
    </row>
    <row r="12" spans="1:61">
      <c r="A12" s="25">
        <v>1568</v>
      </c>
      <c r="B12" s="23">
        <v>0</v>
      </c>
      <c r="C12" s="23">
        <v>0</v>
      </c>
      <c r="D12" s="23">
        <v>0</v>
      </c>
      <c r="E12" s="23">
        <v>468</v>
      </c>
      <c r="F12" s="23">
        <v>0</v>
      </c>
      <c r="G12" s="23">
        <v>0</v>
      </c>
      <c r="H12" s="21"/>
      <c r="I12" s="24">
        <f>B12+((B12/($B12+$D12+$E12+$F12)*$G12))</f>
        <v>0</v>
      </c>
      <c r="J12" s="24">
        <f>C12</f>
        <v>0</v>
      </c>
      <c r="K12" s="24">
        <f t="shared" si="2"/>
        <v>0</v>
      </c>
      <c r="L12" s="24">
        <f t="shared" si="2"/>
        <v>468</v>
      </c>
      <c r="M12" s="24">
        <f t="shared" si="2"/>
        <v>0</v>
      </c>
      <c r="N12" s="24">
        <f>SUM(I12:M12)</f>
        <v>468</v>
      </c>
      <c r="O12" s="24"/>
      <c r="P12" s="87"/>
      <c r="Q12" s="87"/>
      <c r="R12" s="87"/>
      <c r="S12" s="87">
        <v>1</v>
      </c>
      <c r="T12" s="87"/>
      <c r="U12" s="21"/>
      <c r="V12" s="24"/>
      <c r="W12" s="24"/>
      <c r="X12" s="24"/>
      <c r="Y12" s="24">
        <f>L12/S12</f>
        <v>468</v>
      </c>
      <c r="Z12" s="24"/>
      <c r="AA12" s="35">
        <f>SUM(I12:M12)</f>
        <v>468</v>
      </c>
      <c r="AB12" s="24"/>
      <c r="AC12" s="21"/>
      <c r="AD12" s="21"/>
      <c r="AE12" s="25">
        <v>1568</v>
      </c>
      <c r="AF12" s="23">
        <v>0</v>
      </c>
      <c r="AG12" s="23">
        <v>0</v>
      </c>
      <c r="AH12" s="23">
        <v>0</v>
      </c>
      <c r="AI12" s="23">
        <v>324</v>
      </c>
      <c r="AJ12" s="23">
        <v>0</v>
      </c>
      <c r="AK12" s="23">
        <v>0</v>
      </c>
      <c r="AL12" s="21"/>
      <c r="AM12" s="24">
        <f>AF12+((AF12/($AF12+$AH12+$AI12+$AJ12)*$AK12))</f>
        <v>0</v>
      </c>
      <c r="AN12" s="24">
        <f>AG12</f>
        <v>0</v>
      </c>
      <c r="AO12" s="24">
        <f t="shared" si="3"/>
        <v>0</v>
      </c>
      <c r="AP12" s="24">
        <f t="shared" si="3"/>
        <v>324</v>
      </c>
      <c r="AQ12" s="24">
        <f t="shared" si="3"/>
        <v>0</v>
      </c>
      <c r="AR12" s="24">
        <f>SUM(AM12:AQ12)</f>
        <v>324</v>
      </c>
      <c r="AS12" s="24"/>
      <c r="AT12" s="87"/>
      <c r="AU12" s="87"/>
      <c r="AV12" s="87"/>
      <c r="AW12" s="87">
        <v>1</v>
      </c>
      <c r="AX12" s="87"/>
      <c r="AY12" s="21"/>
      <c r="AZ12" s="24"/>
      <c r="BA12" s="24"/>
      <c r="BB12" s="24"/>
      <c r="BC12" s="24">
        <f>IF(ISERROR(AP12/AW12),"",AP12/AW12)</f>
        <v>324</v>
      </c>
      <c r="BD12" s="24"/>
      <c r="BE12" s="9">
        <f>SUM(AZ12:BD12)</f>
        <v>324</v>
      </c>
      <c r="BF12" s="21"/>
      <c r="BG12" s="21"/>
      <c r="BH12" s="21"/>
      <c r="BI12" s="21"/>
    </row>
    <row r="13" spans="1:61">
      <c r="A13" s="25">
        <v>1569</v>
      </c>
      <c r="B13" s="23"/>
      <c r="C13" s="23"/>
      <c r="D13" s="23"/>
      <c r="E13" s="23"/>
      <c r="F13" s="23"/>
      <c r="G13" s="23"/>
      <c r="H13" s="21"/>
      <c r="I13" s="24"/>
      <c r="J13" s="24"/>
      <c r="K13" s="24"/>
      <c r="L13" s="24"/>
      <c r="M13" s="24"/>
      <c r="N13" s="24"/>
      <c r="O13" s="24"/>
      <c r="P13" s="87"/>
      <c r="Q13" s="87"/>
      <c r="R13" s="87"/>
      <c r="S13" s="87"/>
      <c r="T13" s="87"/>
      <c r="U13" s="21"/>
      <c r="V13" s="24"/>
      <c r="W13" s="24"/>
      <c r="X13" s="24"/>
      <c r="Y13" s="24"/>
      <c r="Z13" s="24"/>
      <c r="AA13" s="35">
        <v>0</v>
      </c>
      <c r="AB13" s="24"/>
      <c r="AC13" s="21"/>
      <c r="AD13" s="21"/>
      <c r="AE13" s="25">
        <v>1569</v>
      </c>
      <c r="AF13" s="23"/>
      <c r="AG13" s="23"/>
      <c r="AH13" s="23"/>
      <c r="AI13" s="23"/>
      <c r="AJ13" s="23"/>
      <c r="AK13" s="23"/>
      <c r="AL13" s="21"/>
      <c r="AM13" s="24"/>
      <c r="AN13" s="24"/>
      <c r="AO13" s="24"/>
      <c r="AP13" s="24"/>
      <c r="AQ13" s="24"/>
      <c r="AR13" s="24"/>
      <c r="AS13" s="24"/>
      <c r="AT13" s="87"/>
      <c r="AU13" s="87"/>
      <c r="AV13" s="87"/>
      <c r="AW13" s="87"/>
      <c r="AX13" s="87"/>
      <c r="AY13" s="21"/>
      <c r="AZ13" s="24"/>
      <c r="BA13" s="24"/>
      <c r="BB13" s="24"/>
      <c r="BC13" s="24"/>
      <c r="BD13" s="24"/>
      <c r="BE13" s="35">
        <v>0</v>
      </c>
      <c r="BF13" s="21"/>
      <c r="BG13" s="21"/>
      <c r="BH13" s="21"/>
      <c r="BI13" s="21"/>
    </row>
    <row r="14" spans="1:61">
      <c r="A14" s="25">
        <v>1570</v>
      </c>
      <c r="B14" s="23"/>
      <c r="C14" s="23"/>
      <c r="D14" s="23"/>
      <c r="E14" s="23"/>
      <c r="F14" s="23"/>
      <c r="G14" s="23"/>
      <c r="H14" s="21"/>
      <c r="I14" s="24"/>
      <c r="J14" s="24"/>
      <c r="K14" s="24"/>
      <c r="L14" s="24"/>
      <c r="M14" s="24"/>
      <c r="N14" s="24"/>
      <c r="O14" s="24"/>
      <c r="P14" s="87"/>
      <c r="Q14" s="87"/>
      <c r="R14" s="87"/>
      <c r="S14" s="87"/>
      <c r="T14" s="87"/>
      <c r="U14" s="21"/>
      <c r="V14" s="24"/>
      <c r="W14" s="24"/>
      <c r="X14" s="24"/>
      <c r="Y14" s="24"/>
      <c r="Z14" s="24"/>
      <c r="AA14" s="35">
        <v>0</v>
      </c>
      <c r="AB14" s="24"/>
      <c r="AC14" s="21"/>
      <c r="AD14" s="21"/>
      <c r="AE14" s="25">
        <v>1570</v>
      </c>
      <c r="AF14" s="23"/>
      <c r="AG14" s="23"/>
      <c r="AH14" s="23"/>
      <c r="AI14" s="23"/>
      <c r="AJ14" s="23"/>
      <c r="AK14" s="23"/>
      <c r="AL14" s="21"/>
      <c r="AM14" s="24"/>
      <c r="AN14" s="24"/>
      <c r="AO14" s="24"/>
      <c r="AP14" s="24"/>
      <c r="AQ14" s="24"/>
      <c r="AR14" s="24"/>
      <c r="AS14" s="24"/>
      <c r="AT14" s="87"/>
      <c r="AU14" s="87"/>
      <c r="AV14" s="87"/>
      <c r="AW14" s="87"/>
      <c r="AX14" s="87"/>
      <c r="AY14" s="21"/>
      <c r="AZ14" s="24"/>
      <c r="BA14" s="24"/>
      <c r="BB14" s="24"/>
      <c r="BC14" s="24"/>
      <c r="BD14" s="24"/>
      <c r="BE14" s="35">
        <v>0</v>
      </c>
      <c r="BF14" s="21"/>
      <c r="BG14" s="21"/>
      <c r="BH14" s="21"/>
      <c r="BI14" s="21"/>
    </row>
    <row r="15" spans="1:61">
      <c r="A15" s="25">
        <v>1571</v>
      </c>
      <c r="B15" s="23">
        <v>0</v>
      </c>
      <c r="C15" s="23">
        <v>0</v>
      </c>
      <c r="D15" s="23">
        <v>0</v>
      </c>
      <c r="E15" s="23">
        <v>0</v>
      </c>
      <c r="F15" s="23">
        <v>0</v>
      </c>
      <c r="G15" s="23">
        <v>0</v>
      </c>
      <c r="H15" s="21"/>
      <c r="I15" s="24"/>
      <c r="J15" s="24"/>
      <c r="K15" s="24"/>
      <c r="L15" s="24"/>
      <c r="M15" s="24"/>
      <c r="N15" s="24"/>
      <c r="O15" s="24"/>
      <c r="P15" s="87"/>
      <c r="Q15" s="87"/>
      <c r="R15" s="87"/>
      <c r="S15" s="87"/>
      <c r="T15" s="87"/>
      <c r="U15" s="21"/>
      <c r="V15" s="24"/>
      <c r="W15" s="24"/>
      <c r="X15" s="24"/>
      <c r="Y15" s="24"/>
      <c r="Z15" s="24"/>
      <c r="AA15" s="35">
        <v>0</v>
      </c>
      <c r="AB15" s="24"/>
      <c r="AC15" s="21"/>
      <c r="AD15" s="21"/>
      <c r="AE15" s="25">
        <v>1571</v>
      </c>
      <c r="AF15" s="23">
        <v>0</v>
      </c>
      <c r="AG15" s="23">
        <v>0</v>
      </c>
      <c r="AH15" s="23">
        <v>0</v>
      </c>
      <c r="AI15" s="23">
        <v>0</v>
      </c>
      <c r="AJ15" s="23">
        <v>0</v>
      </c>
      <c r="AK15" s="23">
        <v>0</v>
      </c>
      <c r="AL15" s="21"/>
      <c r="AM15" s="24"/>
      <c r="AN15" s="24"/>
      <c r="AO15" s="24"/>
      <c r="AP15" s="24"/>
      <c r="AQ15" s="24"/>
      <c r="AR15" s="24"/>
      <c r="AS15" s="24"/>
      <c r="AT15" s="87"/>
      <c r="AU15" s="87"/>
      <c r="AV15" s="87"/>
      <c r="AW15" s="87"/>
      <c r="AX15" s="87"/>
      <c r="AY15" s="21"/>
      <c r="AZ15" s="24"/>
      <c r="BA15" s="24"/>
      <c r="BB15" s="24"/>
      <c r="BC15" s="24"/>
      <c r="BD15" s="24"/>
      <c r="BE15" s="35">
        <v>0</v>
      </c>
      <c r="BF15" s="21"/>
      <c r="BG15" s="21"/>
      <c r="BH15" s="21"/>
      <c r="BI15" s="21"/>
    </row>
    <row r="16" spans="1:61">
      <c r="A16" s="25">
        <v>1572</v>
      </c>
      <c r="B16" s="23">
        <v>0</v>
      </c>
      <c r="C16" s="23">
        <v>0</v>
      </c>
      <c r="D16" s="23">
        <v>0</v>
      </c>
      <c r="E16" s="23">
        <v>0</v>
      </c>
      <c r="F16" s="23">
        <v>0</v>
      </c>
      <c r="G16" s="23">
        <v>0</v>
      </c>
      <c r="H16" s="21"/>
      <c r="I16" s="24"/>
      <c r="J16" s="24"/>
      <c r="K16" s="24"/>
      <c r="L16" s="24"/>
      <c r="M16" s="24"/>
      <c r="N16" s="24"/>
      <c r="O16" s="24"/>
      <c r="P16" s="87"/>
      <c r="Q16" s="87"/>
      <c r="R16" s="87"/>
      <c r="S16" s="87"/>
      <c r="T16" s="87"/>
      <c r="U16" s="21"/>
      <c r="V16" s="24"/>
      <c r="W16" s="24"/>
      <c r="X16" s="24"/>
      <c r="Y16" s="24"/>
      <c r="Z16" s="24"/>
      <c r="AA16" s="35">
        <v>0</v>
      </c>
      <c r="AB16" s="24"/>
      <c r="AC16" s="21"/>
      <c r="AD16" s="21"/>
      <c r="AE16" s="25">
        <v>1572</v>
      </c>
      <c r="AF16" s="23">
        <v>0</v>
      </c>
      <c r="AG16" s="23">
        <v>0</v>
      </c>
      <c r="AH16" s="23">
        <v>0</v>
      </c>
      <c r="AI16" s="23">
        <v>0</v>
      </c>
      <c r="AJ16" s="23">
        <v>0</v>
      </c>
      <c r="AK16" s="23">
        <v>0</v>
      </c>
      <c r="AL16" s="21"/>
      <c r="AM16" s="24"/>
      <c r="AN16" s="24"/>
      <c r="AO16" s="24"/>
      <c r="AP16" s="24"/>
      <c r="AQ16" s="24"/>
      <c r="AR16" s="24"/>
      <c r="AS16" s="24"/>
      <c r="AT16" s="87"/>
      <c r="AU16" s="87"/>
      <c r="AV16" s="87"/>
      <c r="AW16" s="87"/>
      <c r="AX16" s="87"/>
      <c r="AY16" s="21"/>
      <c r="AZ16" s="24"/>
      <c r="BA16" s="24"/>
      <c r="BB16" s="24"/>
      <c r="BC16" s="24"/>
      <c r="BD16" s="24"/>
      <c r="BE16" s="35">
        <v>0</v>
      </c>
      <c r="BF16" s="21"/>
      <c r="BG16" s="21"/>
      <c r="BH16" s="21"/>
      <c r="BI16" s="21"/>
    </row>
    <row r="17" spans="1:72">
      <c r="A17" s="25">
        <v>1573</v>
      </c>
      <c r="B17" s="23"/>
      <c r="C17" s="23"/>
      <c r="D17" s="23"/>
      <c r="E17" s="23"/>
      <c r="F17" s="23"/>
      <c r="G17" s="23"/>
      <c r="H17" s="21"/>
      <c r="I17" s="24"/>
      <c r="J17" s="24"/>
      <c r="K17" s="24"/>
      <c r="L17" s="24"/>
      <c r="M17" s="24"/>
      <c r="N17" s="24"/>
      <c r="O17" s="24"/>
      <c r="P17" s="87"/>
      <c r="Q17" s="87"/>
      <c r="R17" s="87"/>
      <c r="S17" s="87"/>
      <c r="T17" s="87"/>
      <c r="U17" s="21"/>
      <c r="V17" s="24"/>
      <c r="W17" s="24"/>
      <c r="X17" s="24"/>
      <c r="Y17" s="24"/>
      <c r="Z17" s="24"/>
      <c r="AA17" s="35">
        <v>0</v>
      </c>
      <c r="AB17" s="24"/>
      <c r="AC17" s="21"/>
      <c r="AD17" s="21"/>
      <c r="AE17" s="25">
        <v>1573</v>
      </c>
      <c r="AF17" s="23"/>
      <c r="AG17" s="23"/>
      <c r="AH17" s="23"/>
      <c r="AI17" s="23"/>
      <c r="AJ17" s="23"/>
      <c r="AK17" s="23"/>
      <c r="AL17" s="21"/>
      <c r="AM17" s="24"/>
      <c r="AN17" s="24"/>
      <c r="AO17" s="24"/>
      <c r="AP17" s="24"/>
      <c r="AQ17" s="24"/>
      <c r="AR17" s="24"/>
      <c r="AS17" s="24"/>
      <c r="AT17" s="87"/>
      <c r="AU17" s="87"/>
      <c r="AV17" s="87"/>
      <c r="AW17" s="87"/>
      <c r="AX17" s="87"/>
      <c r="AY17" s="21"/>
      <c r="AZ17" s="24"/>
      <c r="BA17" s="24"/>
      <c r="BB17" s="24"/>
      <c r="BC17" s="24"/>
      <c r="BD17" s="24"/>
      <c r="BE17" s="35">
        <v>0</v>
      </c>
      <c r="BF17" s="21"/>
      <c r="BG17" s="21"/>
      <c r="BH17" s="21"/>
      <c r="BI17" s="21"/>
    </row>
    <row r="18" spans="1:72">
      <c r="A18" s="25">
        <v>1574</v>
      </c>
      <c r="B18" s="23">
        <v>0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1"/>
      <c r="I18" s="24"/>
      <c r="J18" s="24"/>
      <c r="K18" s="24"/>
      <c r="L18" s="24"/>
      <c r="M18" s="24"/>
      <c r="N18" s="24"/>
      <c r="O18" s="24"/>
      <c r="P18" s="87"/>
      <c r="Q18" s="87"/>
      <c r="R18" s="87"/>
      <c r="S18" s="87"/>
      <c r="T18" s="87"/>
      <c r="U18" s="21"/>
      <c r="V18" s="24"/>
      <c r="W18" s="24"/>
      <c r="X18" s="24"/>
      <c r="Y18" s="24"/>
      <c r="Z18" s="24"/>
      <c r="AA18" s="35">
        <v>0</v>
      </c>
      <c r="AB18" s="24"/>
      <c r="AC18" s="21"/>
      <c r="AD18" s="21"/>
      <c r="AE18" s="25">
        <v>1574</v>
      </c>
      <c r="AF18" s="23">
        <v>0</v>
      </c>
      <c r="AG18" s="23">
        <v>0</v>
      </c>
      <c r="AH18" s="23">
        <v>0</v>
      </c>
      <c r="AI18" s="23">
        <v>0</v>
      </c>
      <c r="AJ18" s="23">
        <v>0</v>
      </c>
      <c r="AK18" s="23">
        <v>0</v>
      </c>
      <c r="AL18" s="21"/>
      <c r="AM18" s="24"/>
      <c r="AN18" s="24"/>
      <c r="AO18" s="24"/>
      <c r="AP18" s="24"/>
      <c r="AQ18" s="24"/>
      <c r="AR18" s="24"/>
      <c r="AS18" s="24"/>
      <c r="AT18" s="87"/>
      <c r="AU18" s="87"/>
      <c r="AV18" s="87"/>
      <c r="AW18" s="87"/>
      <c r="AX18" s="87"/>
      <c r="AY18" s="21"/>
      <c r="AZ18" s="24"/>
      <c r="BA18" s="24"/>
      <c r="BB18" s="24"/>
      <c r="BC18" s="24"/>
      <c r="BD18" s="24"/>
      <c r="BE18" s="35">
        <v>0</v>
      </c>
      <c r="BF18" s="21"/>
      <c r="BG18" s="21"/>
      <c r="BH18" s="21"/>
      <c r="BI18" s="21"/>
    </row>
    <row r="19" spans="1:72">
      <c r="A19" s="25">
        <v>1575</v>
      </c>
      <c r="B19" s="23">
        <v>0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1"/>
      <c r="I19" s="24"/>
      <c r="J19" s="24"/>
      <c r="K19" s="24"/>
      <c r="L19" s="24"/>
      <c r="M19" s="24"/>
      <c r="N19" s="24"/>
      <c r="O19" s="24"/>
      <c r="P19" s="87"/>
      <c r="Q19" s="87"/>
      <c r="R19" s="87"/>
      <c r="S19" s="87"/>
      <c r="T19" s="87"/>
      <c r="U19" s="21"/>
      <c r="V19" s="24"/>
      <c r="W19" s="24"/>
      <c r="X19" s="24"/>
      <c r="Y19" s="24"/>
      <c r="Z19" s="24"/>
      <c r="AA19" s="35">
        <v>0</v>
      </c>
      <c r="AB19" s="24"/>
      <c r="AC19" s="21"/>
      <c r="AD19" s="21"/>
      <c r="AE19" s="25">
        <v>1575</v>
      </c>
      <c r="AF19" s="23">
        <v>0</v>
      </c>
      <c r="AG19" s="23">
        <v>0</v>
      </c>
      <c r="AH19" s="23">
        <v>0</v>
      </c>
      <c r="AI19" s="23">
        <v>0</v>
      </c>
      <c r="AJ19" s="23">
        <v>0</v>
      </c>
      <c r="AK19" s="23">
        <v>0</v>
      </c>
      <c r="AL19" s="21"/>
      <c r="AM19" s="24"/>
      <c r="AN19" s="24"/>
      <c r="AO19" s="24"/>
      <c r="AP19" s="24"/>
      <c r="AQ19" s="24"/>
      <c r="AR19" s="24"/>
      <c r="AS19" s="24"/>
      <c r="AT19" s="87"/>
      <c r="AU19" s="87"/>
      <c r="AV19" s="87"/>
      <c r="AW19" s="87"/>
      <c r="AX19" s="87"/>
      <c r="AY19" s="21"/>
      <c r="AZ19" s="24"/>
      <c r="BA19" s="24"/>
      <c r="BB19" s="24"/>
      <c r="BC19" s="24"/>
      <c r="BD19" s="24"/>
      <c r="BE19" s="35">
        <v>0</v>
      </c>
      <c r="BF19" s="21"/>
      <c r="BG19" s="21"/>
      <c r="BH19" s="21"/>
      <c r="BI19" s="21"/>
    </row>
    <row r="20" spans="1:72">
      <c r="A20" s="25">
        <v>1576</v>
      </c>
      <c r="B20" s="23"/>
      <c r="C20" s="23"/>
      <c r="D20" s="23"/>
      <c r="E20" s="23"/>
      <c r="F20" s="23"/>
      <c r="G20" s="23"/>
      <c r="H20" s="21"/>
      <c r="I20" s="24"/>
      <c r="J20" s="24"/>
      <c r="K20" s="24"/>
      <c r="L20" s="24"/>
      <c r="M20" s="24"/>
      <c r="N20" s="24"/>
      <c r="O20" s="24"/>
      <c r="P20" s="87"/>
      <c r="Q20" s="87"/>
      <c r="R20" s="87"/>
      <c r="S20" s="87"/>
      <c r="T20" s="87"/>
      <c r="U20" s="21"/>
      <c r="V20" s="24"/>
      <c r="W20" s="24"/>
      <c r="X20" s="24"/>
      <c r="Y20" s="24"/>
      <c r="Z20" s="24"/>
      <c r="AA20" s="35">
        <v>0</v>
      </c>
      <c r="AB20" s="24"/>
      <c r="AC20" s="21"/>
      <c r="AD20" s="21"/>
      <c r="AE20" s="25">
        <v>1576</v>
      </c>
      <c r="AF20" s="23"/>
      <c r="AG20" s="23"/>
      <c r="AH20" s="23"/>
      <c r="AI20" s="23"/>
      <c r="AJ20" s="23"/>
      <c r="AK20" s="23"/>
      <c r="AL20" s="21"/>
      <c r="AM20" s="24"/>
      <c r="AN20" s="24"/>
      <c r="AO20" s="24"/>
      <c r="AP20" s="24"/>
      <c r="AQ20" s="24"/>
      <c r="AR20" s="24"/>
      <c r="AS20" s="24"/>
      <c r="AT20" s="87"/>
      <c r="AU20" s="87"/>
      <c r="AV20" s="87"/>
      <c r="AW20" s="87"/>
      <c r="AX20" s="87"/>
      <c r="AY20" s="21"/>
      <c r="AZ20" s="24"/>
      <c r="BA20" s="24"/>
      <c r="BB20" s="24"/>
      <c r="BC20" s="24"/>
      <c r="BD20" s="24"/>
      <c r="BE20" s="35">
        <v>0</v>
      </c>
      <c r="BF20" s="21"/>
      <c r="BG20" s="21"/>
      <c r="BH20" s="21"/>
      <c r="BI20" s="21"/>
    </row>
    <row r="21" spans="1:72">
      <c r="A21" s="25">
        <v>1577</v>
      </c>
      <c r="B21" s="23">
        <v>0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1"/>
      <c r="I21" s="24"/>
      <c r="J21" s="24"/>
      <c r="K21" s="24"/>
      <c r="L21" s="24"/>
      <c r="M21" s="24"/>
      <c r="N21" s="24"/>
      <c r="O21" s="24"/>
      <c r="P21" s="87"/>
      <c r="Q21" s="87"/>
      <c r="R21" s="87"/>
      <c r="S21" s="87"/>
      <c r="T21" s="87"/>
      <c r="U21" s="21"/>
      <c r="V21" s="24"/>
      <c r="W21" s="24"/>
      <c r="X21" s="24"/>
      <c r="Y21" s="24"/>
      <c r="Z21" s="24"/>
      <c r="AA21" s="35">
        <v>0</v>
      </c>
      <c r="AB21" s="24"/>
      <c r="AC21" s="21"/>
      <c r="AD21" s="21"/>
      <c r="AE21" s="25">
        <v>1577</v>
      </c>
      <c r="AF21" s="23">
        <v>0</v>
      </c>
      <c r="AG21" s="23">
        <v>0</v>
      </c>
      <c r="AH21" s="23">
        <v>0</v>
      </c>
      <c r="AI21" s="23">
        <v>0</v>
      </c>
      <c r="AJ21" s="23">
        <v>0</v>
      </c>
      <c r="AK21" s="23">
        <v>0</v>
      </c>
      <c r="AL21" s="21"/>
      <c r="AM21" s="24"/>
      <c r="AN21" s="24"/>
      <c r="AO21" s="24"/>
      <c r="AP21" s="24"/>
      <c r="AQ21" s="24"/>
      <c r="AR21" s="24"/>
      <c r="AS21" s="24"/>
      <c r="AT21" s="87"/>
      <c r="AU21" s="87"/>
      <c r="AV21" s="87"/>
      <c r="AW21" s="87"/>
      <c r="AX21" s="87"/>
      <c r="AY21" s="21"/>
      <c r="AZ21" s="24"/>
      <c r="BA21" s="24"/>
      <c r="BB21" s="24"/>
      <c r="BC21" s="24"/>
      <c r="BD21" s="24"/>
      <c r="BE21" s="35">
        <v>0</v>
      </c>
      <c r="BF21" s="21"/>
      <c r="BG21" s="21"/>
      <c r="BH21" s="21"/>
      <c r="BI21" s="21"/>
    </row>
    <row r="22" spans="1:72">
      <c r="A22" s="25">
        <v>1578</v>
      </c>
      <c r="B22" s="23"/>
      <c r="C22" s="23"/>
      <c r="D22" s="23"/>
      <c r="E22" s="23"/>
      <c r="F22" s="23"/>
      <c r="G22" s="23"/>
      <c r="H22" s="21"/>
      <c r="I22" s="24"/>
      <c r="J22" s="24"/>
      <c r="K22" s="24"/>
      <c r="L22" s="24"/>
      <c r="M22" s="24"/>
      <c r="N22" s="24"/>
      <c r="O22" s="24"/>
      <c r="P22" s="87"/>
      <c r="Q22" s="87"/>
      <c r="R22" s="87"/>
      <c r="S22" s="87"/>
      <c r="T22" s="87"/>
      <c r="U22" s="21"/>
      <c r="V22" s="24"/>
      <c r="W22" s="24"/>
      <c r="X22" s="24"/>
      <c r="Y22" s="24"/>
      <c r="Z22" s="24"/>
      <c r="AA22" s="35">
        <v>0</v>
      </c>
      <c r="AB22" s="24"/>
      <c r="AC22" s="21"/>
      <c r="AD22" s="21"/>
      <c r="AE22" s="25">
        <v>1578</v>
      </c>
      <c r="AF22" s="23"/>
      <c r="AG22" s="23"/>
      <c r="AH22" s="23"/>
      <c r="AI22" s="23"/>
      <c r="AJ22" s="23"/>
      <c r="AK22" s="23"/>
      <c r="AL22" s="21"/>
      <c r="AM22" s="24"/>
      <c r="AN22" s="24"/>
      <c r="AO22" s="24"/>
      <c r="AP22" s="24"/>
      <c r="AQ22" s="24"/>
      <c r="AR22" s="24"/>
      <c r="AS22" s="24"/>
      <c r="AT22" s="87"/>
      <c r="AU22" s="87"/>
      <c r="AV22" s="87"/>
      <c r="AW22" s="87"/>
      <c r="AX22" s="87"/>
      <c r="AY22" s="21"/>
      <c r="AZ22" s="24"/>
      <c r="BA22" s="24"/>
      <c r="BB22" s="24"/>
      <c r="BC22" s="24"/>
      <c r="BD22" s="24"/>
      <c r="BE22" s="35">
        <v>0</v>
      </c>
      <c r="BF22" s="21"/>
      <c r="BG22" s="21"/>
      <c r="BH22" s="21"/>
      <c r="BI22" s="21"/>
    </row>
    <row r="23" spans="1:72">
      <c r="A23" s="25">
        <v>1579</v>
      </c>
      <c r="B23" s="23"/>
      <c r="C23" s="23"/>
      <c r="D23" s="23"/>
      <c r="E23" s="23"/>
      <c r="F23" s="23"/>
      <c r="G23" s="23"/>
      <c r="H23" s="21"/>
      <c r="I23" s="24"/>
      <c r="J23" s="24"/>
      <c r="K23" s="24"/>
      <c r="L23" s="24"/>
      <c r="M23" s="24"/>
      <c r="N23" s="24"/>
      <c r="O23" s="24"/>
      <c r="P23" s="87"/>
      <c r="Q23" s="87"/>
      <c r="R23" s="87"/>
      <c r="S23" s="87"/>
      <c r="T23" s="87"/>
      <c r="U23" s="21"/>
      <c r="V23" s="24"/>
      <c r="W23" s="24"/>
      <c r="X23" s="24"/>
      <c r="Y23" s="24"/>
      <c r="Z23" s="24"/>
      <c r="AA23" s="35">
        <v>0</v>
      </c>
      <c r="AB23" s="24"/>
      <c r="AC23" s="21"/>
      <c r="AD23" s="21"/>
      <c r="AE23" s="25">
        <v>1579</v>
      </c>
      <c r="AF23" s="23"/>
      <c r="AG23" s="23"/>
      <c r="AH23" s="23"/>
      <c r="AI23" s="23"/>
      <c r="AJ23" s="23"/>
      <c r="AK23" s="23"/>
      <c r="AL23" s="21"/>
      <c r="AM23" s="24"/>
      <c r="AN23" s="24"/>
      <c r="AO23" s="24"/>
      <c r="AP23" s="24"/>
      <c r="AQ23" s="24"/>
      <c r="AR23" s="24"/>
      <c r="AS23" s="24"/>
      <c r="AT23" s="87"/>
      <c r="AU23" s="87"/>
      <c r="AV23" s="87"/>
      <c r="AW23" s="87"/>
      <c r="AX23" s="87"/>
      <c r="AY23" s="21"/>
      <c r="AZ23" s="24"/>
      <c r="BA23" s="24"/>
      <c r="BB23" s="24"/>
      <c r="BC23" s="24"/>
      <c r="BD23" s="24"/>
      <c r="BE23" s="35">
        <v>0</v>
      </c>
      <c r="BF23" s="21"/>
      <c r="BG23" s="21"/>
      <c r="BH23" s="21"/>
      <c r="BI23" s="21"/>
    </row>
    <row r="24" spans="1:72">
      <c r="A24" s="26">
        <v>1580</v>
      </c>
      <c r="B24" s="23"/>
      <c r="C24" s="23"/>
      <c r="D24" s="23"/>
      <c r="E24" s="23"/>
      <c r="F24" s="23"/>
      <c r="G24" s="23"/>
      <c r="H24" s="21"/>
      <c r="I24" s="24"/>
      <c r="J24" s="24"/>
      <c r="K24" s="24"/>
      <c r="L24" s="24"/>
      <c r="M24" s="24"/>
      <c r="N24" s="24"/>
      <c r="O24" s="24"/>
      <c r="P24" s="87"/>
      <c r="Q24" s="87"/>
      <c r="R24" s="87"/>
      <c r="S24" s="87"/>
      <c r="T24" s="87"/>
      <c r="U24" s="21"/>
      <c r="V24" s="24"/>
      <c r="W24" s="24"/>
      <c r="X24" s="24"/>
      <c r="Y24" s="24"/>
      <c r="Z24" s="24"/>
      <c r="AA24" s="35">
        <v>0</v>
      </c>
      <c r="AB24" s="24"/>
      <c r="AC24" s="21"/>
      <c r="AD24" s="21"/>
      <c r="AE24" s="26">
        <v>1580</v>
      </c>
      <c r="AF24" s="23"/>
      <c r="AG24" s="23"/>
      <c r="AH24" s="23"/>
      <c r="AI24" s="23"/>
      <c r="AJ24" s="23"/>
      <c r="AK24" s="23"/>
      <c r="AL24" s="21"/>
      <c r="AM24" s="24"/>
      <c r="AN24" s="24"/>
      <c r="AO24" s="24"/>
      <c r="AP24" s="24"/>
      <c r="AQ24" s="24"/>
      <c r="AR24" s="24"/>
      <c r="AS24" s="24"/>
      <c r="AT24" s="87"/>
      <c r="AU24" s="87"/>
      <c r="AV24" s="87"/>
      <c r="AW24" s="87"/>
      <c r="AX24" s="87"/>
      <c r="AY24" s="21"/>
      <c r="AZ24" s="24"/>
      <c r="BA24" s="24"/>
      <c r="BB24" s="24"/>
      <c r="BC24" s="24"/>
      <c r="BD24" s="24"/>
      <c r="BE24" s="35">
        <v>0</v>
      </c>
      <c r="BF24" s="21"/>
      <c r="BG24" s="21"/>
      <c r="BH24" s="21"/>
      <c r="BI24" s="21"/>
      <c r="BP24" s="6"/>
      <c r="BQ24" s="6"/>
      <c r="BS24" s="6"/>
      <c r="BT24" s="6"/>
    </row>
    <row r="25" spans="1:72">
      <c r="A25" s="26">
        <v>1581</v>
      </c>
      <c r="B25" s="23"/>
      <c r="C25" s="23"/>
      <c r="D25" s="23"/>
      <c r="E25" s="23"/>
      <c r="F25" s="23"/>
      <c r="G25" s="23"/>
      <c r="H25" s="21"/>
      <c r="I25" s="24"/>
      <c r="J25" s="24"/>
      <c r="K25" s="24"/>
      <c r="L25" s="24"/>
      <c r="M25" s="24"/>
      <c r="N25" s="24"/>
      <c r="O25" s="24"/>
      <c r="P25" s="87"/>
      <c r="Q25" s="87"/>
      <c r="R25" s="87"/>
      <c r="S25" s="87"/>
      <c r="T25" s="87"/>
      <c r="U25" s="21"/>
      <c r="V25" s="24"/>
      <c r="W25" s="24"/>
      <c r="X25" s="24"/>
      <c r="Y25" s="24"/>
      <c r="Z25" s="24"/>
      <c r="AA25" s="35">
        <v>0</v>
      </c>
      <c r="AB25" s="24"/>
      <c r="AC25" s="21"/>
      <c r="AD25" s="21"/>
      <c r="AE25" s="26">
        <v>1581</v>
      </c>
      <c r="AF25" s="23"/>
      <c r="AG25" s="23"/>
      <c r="AH25" s="23"/>
      <c r="AI25" s="23"/>
      <c r="AJ25" s="23"/>
      <c r="AK25" s="23"/>
      <c r="AL25" s="21"/>
      <c r="AM25" s="24"/>
      <c r="AN25" s="24"/>
      <c r="AO25" s="24"/>
      <c r="AP25" s="24"/>
      <c r="AQ25" s="24"/>
      <c r="AR25" s="24"/>
      <c r="AS25" s="24"/>
      <c r="AT25" s="87"/>
      <c r="AU25" s="87"/>
      <c r="AV25" s="87"/>
      <c r="AW25" s="87"/>
      <c r="AX25" s="87"/>
      <c r="AY25" s="21"/>
      <c r="AZ25" s="24"/>
      <c r="BA25" s="24"/>
      <c r="BB25" s="24"/>
      <c r="BC25" s="24"/>
      <c r="BD25" s="24"/>
      <c r="BE25" s="35">
        <v>0</v>
      </c>
      <c r="BF25" s="21"/>
      <c r="BG25" s="21"/>
      <c r="BH25" s="21"/>
      <c r="BI25" s="21"/>
      <c r="BP25" s="6"/>
      <c r="BQ25" s="6"/>
      <c r="BS25" s="6"/>
      <c r="BT25" s="6"/>
    </row>
    <row r="26" spans="1:72">
      <c r="A26" s="26">
        <v>1582</v>
      </c>
      <c r="B26" s="23">
        <v>0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1"/>
      <c r="I26" s="24"/>
      <c r="J26" s="24"/>
      <c r="K26" s="24"/>
      <c r="L26" s="24"/>
      <c r="M26" s="24"/>
      <c r="N26" s="24"/>
      <c r="O26" s="24"/>
      <c r="P26" s="87"/>
      <c r="Q26" s="87"/>
      <c r="R26" s="87"/>
      <c r="S26" s="87"/>
      <c r="T26" s="87"/>
      <c r="U26" s="21"/>
      <c r="V26" s="24"/>
      <c r="W26" s="24"/>
      <c r="X26" s="24"/>
      <c r="Y26" s="24"/>
      <c r="Z26" s="24"/>
      <c r="AA26" s="35">
        <v>0</v>
      </c>
      <c r="AB26" s="24"/>
      <c r="AC26" s="21"/>
      <c r="AD26" s="21"/>
      <c r="AE26" s="26">
        <v>1582</v>
      </c>
      <c r="AF26" s="23">
        <v>0</v>
      </c>
      <c r="AG26" s="23">
        <v>0</v>
      </c>
      <c r="AH26" s="23">
        <v>0</v>
      </c>
      <c r="AI26" s="23">
        <v>0</v>
      </c>
      <c r="AJ26" s="23">
        <v>0</v>
      </c>
      <c r="AK26" s="23">
        <v>0</v>
      </c>
      <c r="AL26" s="21"/>
      <c r="AM26" s="24"/>
      <c r="AN26" s="24"/>
      <c r="AO26" s="24"/>
      <c r="AP26" s="24"/>
      <c r="AQ26" s="24"/>
      <c r="AR26" s="24"/>
      <c r="AS26" s="24"/>
      <c r="AT26" s="87"/>
      <c r="AU26" s="87"/>
      <c r="AV26" s="87"/>
      <c r="AW26" s="87"/>
      <c r="AX26" s="87"/>
      <c r="AY26" s="21"/>
      <c r="AZ26" s="24"/>
      <c r="BA26" s="24"/>
      <c r="BB26" s="24"/>
      <c r="BC26" s="24"/>
      <c r="BD26" s="24"/>
      <c r="BE26" s="35">
        <v>0</v>
      </c>
      <c r="BF26" s="21"/>
      <c r="BG26" s="21"/>
      <c r="BH26" s="21"/>
      <c r="BI26" s="21"/>
      <c r="BP26" s="6"/>
      <c r="BQ26" s="6"/>
      <c r="BS26" s="6"/>
      <c r="BT26" s="6"/>
    </row>
    <row r="27" spans="1:72">
      <c r="A27" s="26">
        <v>1583</v>
      </c>
      <c r="B27" s="23">
        <v>0</v>
      </c>
      <c r="C27" s="23">
        <v>0</v>
      </c>
      <c r="D27" s="23">
        <v>0</v>
      </c>
      <c r="E27" s="23">
        <v>236.5</v>
      </c>
      <c r="F27" s="23">
        <v>0</v>
      </c>
      <c r="G27" s="23">
        <v>0</v>
      </c>
      <c r="H27" s="21"/>
      <c r="I27" s="24">
        <f>B27+((B27/($B27+$D27+$E27+$F27)*$G27))</f>
        <v>0</v>
      </c>
      <c r="J27" s="24">
        <f>C27</f>
        <v>0</v>
      </c>
      <c r="K27" s="24">
        <f>D27+((D27/($B27+$D27+$E27+$F27)*$G27))</f>
        <v>0</v>
      </c>
      <c r="L27" s="24">
        <f>E27+((E27/($B27+$D27+$E27+$F27)*$G27))</f>
        <v>236.5</v>
      </c>
      <c r="M27" s="24">
        <f>F27+((F27/($B27+$D27+$E27+$F27)*$G27))</f>
        <v>0</v>
      </c>
      <c r="N27" s="24">
        <f>SUM(I27:M27)</f>
        <v>236.5</v>
      </c>
      <c r="O27" s="24"/>
      <c r="P27" s="87"/>
      <c r="Q27" s="87"/>
      <c r="R27" s="87"/>
      <c r="S27" s="87">
        <v>1</v>
      </c>
      <c r="T27" s="87"/>
      <c r="U27" s="21"/>
      <c r="V27" s="24"/>
      <c r="W27" s="24"/>
      <c r="X27" s="24"/>
      <c r="Y27" s="24">
        <f>L27/S27</f>
        <v>236.5</v>
      </c>
      <c r="Z27" s="24"/>
      <c r="AA27" s="35">
        <f>SUM(I27:M27)</f>
        <v>236.5</v>
      </c>
      <c r="AB27" s="24"/>
      <c r="AC27" s="21"/>
      <c r="AD27" s="21"/>
      <c r="AE27" s="26">
        <v>1583</v>
      </c>
      <c r="AF27" s="23">
        <v>0</v>
      </c>
      <c r="AG27" s="23">
        <v>0</v>
      </c>
      <c r="AH27" s="23">
        <v>0</v>
      </c>
      <c r="AI27" s="23">
        <v>167.91499999999999</v>
      </c>
      <c r="AJ27" s="23">
        <v>0</v>
      </c>
      <c r="AK27" s="23">
        <v>0</v>
      </c>
      <c r="AL27" s="21"/>
      <c r="AM27" s="24">
        <f>AF27+((AF27/($AF27+$AH27+$AI27+$AJ27)*$AK27))</f>
        <v>0</v>
      </c>
      <c r="AN27" s="24">
        <f>AG27</f>
        <v>0</v>
      </c>
      <c r="AO27" s="24">
        <f>AH27+((AH27/($AF27+$AH27+$AI27+$AJ27)*$AK27))</f>
        <v>0</v>
      </c>
      <c r="AP27" s="24">
        <f>AI27+((AI27/($AF27+$AH27+$AI27+$AJ27)*$AK27))</f>
        <v>167.91499999999999</v>
      </c>
      <c r="AQ27" s="24">
        <f>AJ27+((AJ27/($AF27+$AH27+$AI27+$AJ27)*$AK27))</f>
        <v>0</v>
      </c>
      <c r="AR27" s="24">
        <f>SUM(AM27:AQ27)</f>
        <v>167.91499999999999</v>
      </c>
      <c r="AS27" s="24"/>
      <c r="AT27" s="87"/>
      <c r="AU27" s="87"/>
      <c r="AV27" s="87"/>
      <c r="AW27" s="87">
        <v>1</v>
      </c>
      <c r="AX27" s="87"/>
      <c r="AY27" s="21"/>
      <c r="AZ27" s="24"/>
      <c r="BA27" s="24"/>
      <c r="BB27" s="24"/>
      <c r="BC27" s="24">
        <f>IF(ISERROR(AP27/AW27),"",AP27/AW27)</f>
        <v>167.91499999999999</v>
      </c>
      <c r="BD27" s="24"/>
      <c r="BE27" s="9">
        <f>SUM(AZ27:BD27)</f>
        <v>167.91499999999999</v>
      </c>
      <c r="BF27" s="21"/>
      <c r="BG27" s="21"/>
      <c r="BH27" s="21"/>
      <c r="BI27" s="21"/>
      <c r="BP27" s="6"/>
      <c r="BQ27" s="6"/>
      <c r="BS27" s="6"/>
      <c r="BT27" s="6"/>
    </row>
    <row r="28" spans="1:72">
      <c r="A28" s="26">
        <v>1584</v>
      </c>
      <c r="B28" s="23"/>
      <c r="C28" s="23"/>
      <c r="D28" s="23"/>
      <c r="E28" s="23"/>
      <c r="F28" s="23"/>
      <c r="G28" s="23"/>
      <c r="H28" s="21"/>
      <c r="I28" s="24"/>
      <c r="J28" s="24"/>
      <c r="K28" s="24"/>
      <c r="L28" s="24"/>
      <c r="M28" s="24"/>
      <c r="N28" s="24"/>
      <c r="O28" s="24"/>
      <c r="P28" s="87"/>
      <c r="Q28" s="87"/>
      <c r="R28" s="87"/>
      <c r="S28" s="87"/>
      <c r="T28" s="87"/>
      <c r="U28" s="21"/>
      <c r="V28" s="24"/>
      <c r="W28" s="24"/>
      <c r="X28" s="24"/>
      <c r="Y28" s="24"/>
      <c r="Z28" s="24"/>
      <c r="AA28" s="35">
        <v>0</v>
      </c>
      <c r="AB28" s="24"/>
      <c r="AC28" s="21"/>
      <c r="AD28" s="21"/>
      <c r="AE28" s="26">
        <v>1584</v>
      </c>
      <c r="AF28" s="23"/>
      <c r="AG28" s="23"/>
      <c r="AH28" s="23"/>
      <c r="AI28" s="23"/>
      <c r="AJ28" s="23"/>
      <c r="AK28" s="23"/>
      <c r="AL28" s="21"/>
      <c r="AM28" s="24"/>
      <c r="AN28" s="24"/>
      <c r="AO28" s="24"/>
      <c r="AP28" s="24"/>
      <c r="AQ28" s="24"/>
      <c r="AR28" s="24"/>
      <c r="AS28" s="24"/>
      <c r="AT28" s="87"/>
      <c r="AU28" s="87"/>
      <c r="AV28" s="87"/>
      <c r="AW28" s="87"/>
      <c r="AX28" s="87"/>
      <c r="AY28" s="21"/>
      <c r="AZ28" s="24"/>
      <c r="BA28" s="24"/>
      <c r="BB28" s="24"/>
      <c r="BC28" s="24"/>
      <c r="BD28" s="24"/>
      <c r="BE28" s="35">
        <v>0</v>
      </c>
      <c r="BF28" s="21"/>
      <c r="BG28" s="21"/>
      <c r="BH28" s="21"/>
      <c r="BI28" s="21"/>
      <c r="BP28" s="6"/>
      <c r="BQ28" s="6"/>
      <c r="BS28" s="6"/>
      <c r="BT28" s="6"/>
    </row>
    <row r="29" spans="1:72">
      <c r="A29" s="26">
        <v>1585</v>
      </c>
      <c r="B29" s="23"/>
      <c r="C29" s="23"/>
      <c r="D29" s="23"/>
      <c r="E29" s="23"/>
      <c r="F29" s="23"/>
      <c r="G29" s="23"/>
      <c r="H29" s="21"/>
      <c r="I29" s="24"/>
      <c r="J29" s="24"/>
      <c r="K29" s="24"/>
      <c r="L29" s="24"/>
      <c r="M29" s="24"/>
      <c r="N29" s="24"/>
      <c r="O29" s="24"/>
      <c r="P29" s="87"/>
      <c r="Q29" s="87"/>
      <c r="R29" s="87"/>
      <c r="S29" s="87"/>
      <c r="T29" s="87"/>
      <c r="U29" s="21"/>
      <c r="V29" s="24"/>
      <c r="W29" s="24"/>
      <c r="X29" s="24"/>
      <c r="Y29" s="24"/>
      <c r="Z29" s="24"/>
      <c r="AA29" s="35">
        <v>0</v>
      </c>
      <c r="AB29" s="24"/>
      <c r="AC29" s="21"/>
      <c r="AD29" s="21"/>
      <c r="AE29" s="26">
        <v>1585</v>
      </c>
      <c r="AF29" s="23"/>
      <c r="AG29" s="23"/>
      <c r="AH29" s="23"/>
      <c r="AI29" s="23"/>
      <c r="AJ29" s="23"/>
      <c r="AK29" s="23"/>
      <c r="AL29" s="21"/>
      <c r="AM29" s="24"/>
      <c r="AN29" s="24"/>
      <c r="AO29" s="24"/>
      <c r="AP29" s="24"/>
      <c r="AQ29" s="24"/>
      <c r="AR29" s="24"/>
      <c r="AS29" s="24"/>
      <c r="AT29" s="87"/>
      <c r="AU29" s="87"/>
      <c r="AV29" s="87"/>
      <c r="AW29" s="87"/>
      <c r="AX29" s="87"/>
      <c r="AY29" s="21"/>
      <c r="AZ29" s="24"/>
      <c r="BA29" s="24"/>
      <c r="BB29" s="24"/>
      <c r="BC29" s="24"/>
      <c r="BD29" s="24"/>
      <c r="BE29" s="35">
        <v>0</v>
      </c>
      <c r="BF29" s="21"/>
      <c r="BG29" s="21"/>
      <c r="BH29" s="21"/>
      <c r="BI29" s="21"/>
      <c r="BP29" s="6"/>
      <c r="BQ29" s="6"/>
      <c r="BS29" s="6"/>
      <c r="BT29" s="6"/>
    </row>
    <row r="30" spans="1:72">
      <c r="A30" s="26">
        <v>1586</v>
      </c>
      <c r="B30" s="23">
        <v>0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1"/>
      <c r="I30" s="24"/>
      <c r="J30" s="24"/>
      <c r="K30" s="24"/>
      <c r="L30" s="24"/>
      <c r="M30" s="24"/>
      <c r="N30" s="24"/>
      <c r="O30" s="24"/>
      <c r="P30" s="87"/>
      <c r="Q30" s="87"/>
      <c r="R30" s="87"/>
      <c r="S30" s="87"/>
      <c r="T30" s="87"/>
      <c r="U30" s="21"/>
      <c r="V30" s="24"/>
      <c r="W30" s="24"/>
      <c r="X30" s="24"/>
      <c r="Y30" s="24"/>
      <c r="Z30" s="24"/>
      <c r="AA30" s="35">
        <v>0</v>
      </c>
      <c r="AB30" s="24"/>
      <c r="AC30" s="21"/>
      <c r="AD30" s="21"/>
      <c r="AE30" s="26">
        <v>1586</v>
      </c>
      <c r="AF30" s="23">
        <v>0</v>
      </c>
      <c r="AG30" s="23">
        <v>0</v>
      </c>
      <c r="AH30" s="23">
        <v>0</v>
      </c>
      <c r="AI30" s="23">
        <v>0</v>
      </c>
      <c r="AJ30" s="23">
        <v>0</v>
      </c>
      <c r="AK30" s="23">
        <v>0</v>
      </c>
      <c r="AL30" s="21"/>
      <c r="AM30" s="24"/>
      <c r="AN30" s="24"/>
      <c r="AO30" s="24"/>
      <c r="AP30" s="24"/>
      <c r="AQ30" s="24"/>
      <c r="AR30" s="24"/>
      <c r="AS30" s="24"/>
      <c r="AT30" s="87"/>
      <c r="AU30" s="87"/>
      <c r="AV30" s="87"/>
      <c r="AW30" s="87"/>
      <c r="AX30" s="87"/>
      <c r="AY30" s="21"/>
      <c r="AZ30" s="24"/>
      <c r="BA30" s="24"/>
      <c r="BB30" s="24"/>
      <c r="BC30" s="24"/>
      <c r="BD30" s="24"/>
      <c r="BE30" s="35">
        <v>0</v>
      </c>
      <c r="BF30" s="21"/>
      <c r="BG30" s="21"/>
      <c r="BH30" s="21"/>
      <c r="BI30" s="21"/>
      <c r="BP30" s="6"/>
      <c r="BQ30" s="6"/>
      <c r="BS30" s="6"/>
      <c r="BT30" s="6"/>
    </row>
    <row r="31" spans="1:72">
      <c r="A31" s="26">
        <v>1587</v>
      </c>
      <c r="B31" s="23">
        <v>0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1"/>
      <c r="I31" s="24"/>
      <c r="J31" s="24"/>
      <c r="K31" s="24"/>
      <c r="L31" s="24"/>
      <c r="M31" s="24"/>
      <c r="N31" s="24"/>
      <c r="O31" s="24"/>
      <c r="P31" s="87"/>
      <c r="Q31" s="87"/>
      <c r="R31" s="87"/>
      <c r="S31" s="87"/>
      <c r="T31" s="87"/>
      <c r="U31" s="21"/>
      <c r="V31" s="24"/>
      <c r="W31" s="24"/>
      <c r="X31" s="24"/>
      <c r="Y31" s="24"/>
      <c r="Z31" s="24"/>
      <c r="AA31" s="35">
        <v>0</v>
      </c>
      <c r="AB31" s="24"/>
      <c r="AC31" s="21"/>
      <c r="AD31" s="21"/>
      <c r="AE31" s="26">
        <v>1587</v>
      </c>
      <c r="AF31" s="23">
        <v>0</v>
      </c>
      <c r="AG31" s="23">
        <v>0</v>
      </c>
      <c r="AH31" s="23">
        <v>0</v>
      </c>
      <c r="AI31" s="23">
        <v>0</v>
      </c>
      <c r="AJ31" s="23">
        <v>0</v>
      </c>
      <c r="AK31" s="23">
        <v>0</v>
      </c>
      <c r="AL31" s="21"/>
      <c r="AM31" s="24"/>
      <c r="AN31" s="24"/>
      <c r="AO31" s="24"/>
      <c r="AP31" s="24"/>
      <c r="AQ31" s="24"/>
      <c r="AR31" s="24"/>
      <c r="AS31" s="24"/>
      <c r="AT31" s="87"/>
      <c r="AU31" s="87"/>
      <c r="AV31" s="87"/>
      <c r="AW31" s="87"/>
      <c r="AX31" s="87"/>
      <c r="AY31" s="21"/>
      <c r="AZ31" s="24"/>
      <c r="BA31" s="24"/>
      <c r="BB31" s="24"/>
      <c r="BC31" s="24"/>
      <c r="BD31" s="24"/>
      <c r="BE31" s="35">
        <v>0</v>
      </c>
      <c r="BF31" s="21"/>
      <c r="BG31" s="21"/>
      <c r="BH31" s="21"/>
      <c r="BI31" s="21"/>
    </row>
    <row r="32" spans="1:72">
      <c r="A32" s="26">
        <v>1588</v>
      </c>
      <c r="B32" s="23">
        <v>0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1"/>
      <c r="I32" s="24"/>
      <c r="J32" s="24"/>
      <c r="K32" s="24"/>
      <c r="L32" s="24"/>
      <c r="M32" s="24"/>
      <c r="N32" s="24"/>
      <c r="O32" s="24"/>
      <c r="P32" s="87"/>
      <c r="Q32" s="87"/>
      <c r="R32" s="87"/>
      <c r="S32" s="87"/>
      <c r="T32" s="87"/>
      <c r="U32" s="21"/>
      <c r="V32" s="24"/>
      <c r="W32" s="24"/>
      <c r="X32" s="24"/>
      <c r="Y32" s="24"/>
      <c r="Z32" s="24"/>
      <c r="AA32" s="35">
        <v>0</v>
      </c>
      <c r="AB32" s="24"/>
      <c r="AC32" s="21"/>
      <c r="AD32" s="21"/>
      <c r="AE32" s="26">
        <v>1588</v>
      </c>
      <c r="AF32" s="23">
        <v>0</v>
      </c>
      <c r="AG32" s="23">
        <v>0</v>
      </c>
      <c r="AH32" s="23">
        <v>0</v>
      </c>
      <c r="AI32" s="23">
        <v>0</v>
      </c>
      <c r="AJ32" s="23">
        <v>0</v>
      </c>
      <c r="AK32" s="23">
        <v>0</v>
      </c>
      <c r="AL32" s="21"/>
      <c r="AM32" s="24"/>
      <c r="AN32" s="24"/>
      <c r="AO32" s="24"/>
      <c r="AP32" s="24"/>
      <c r="AQ32" s="24"/>
      <c r="AR32" s="24"/>
      <c r="AS32" s="24"/>
      <c r="AT32" s="87"/>
      <c r="AU32" s="87"/>
      <c r="AV32" s="87"/>
      <c r="AW32" s="87"/>
      <c r="AX32" s="87"/>
      <c r="AY32" s="21"/>
      <c r="AZ32" s="24"/>
      <c r="BA32" s="24"/>
      <c r="BB32" s="24"/>
      <c r="BC32" s="24"/>
      <c r="BD32" s="24"/>
      <c r="BE32" s="35">
        <v>0</v>
      </c>
      <c r="BF32" s="21"/>
      <c r="BG32" s="21"/>
      <c r="BH32" s="21"/>
      <c r="BI32" s="21"/>
    </row>
    <row r="33" spans="1:61">
      <c r="A33" s="26">
        <v>1589</v>
      </c>
      <c r="B33" s="23"/>
      <c r="C33" s="23"/>
      <c r="D33" s="23"/>
      <c r="E33" s="23"/>
      <c r="F33" s="23"/>
      <c r="G33" s="23"/>
      <c r="H33" s="21"/>
      <c r="I33" s="24"/>
      <c r="J33" s="24"/>
      <c r="K33" s="24"/>
      <c r="L33" s="24"/>
      <c r="M33" s="24"/>
      <c r="N33" s="24"/>
      <c r="O33" s="24"/>
      <c r="P33" s="87"/>
      <c r="Q33" s="87"/>
      <c r="R33" s="87"/>
      <c r="S33" s="87"/>
      <c r="T33" s="87"/>
      <c r="U33" s="21"/>
      <c r="V33" s="24"/>
      <c r="W33" s="24"/>
      <c r="X33" s="24"/>
      <c r="Y33" s="24"/>
      <c r="Z33" s="24"/>
      <c r="AA33" s="35">
        <v>0</v>
      </c>
      <c r="AB33" s="24"/>
      <c r="AC33" s="21"/>
      <c r="AD33" s="21"/>
      <c r="AE33" s="26">
        <v>1589</v>
      </c>
      <c r="AF33" s="23"/>
      <c r="AG33" s="23"/>
      <c r="AH33" s="23"/>
      <c r="AI33" s="23"/>
      <c r="AJ33" s="23"/>
      <c r="AK33" s="23"/>
      <c r="AL33" s="21"/>
      <c r="AM33" s="24"/>
      <c r="AN33" s="24"/>
      <c r="AO33" s="24"/>
      <c r="AP33" s="24"/>
      <c r="AQ33" s="24"/>
      <c r="AR33" s="24"/>
      <c r="AS33" s="24"/>
      <c r="AT33" s="87"/>
      <c r="AU33" s="87"/>
      <c r="AV33" s="87"/>
      <c r="AW33" s="87"/>
      <c r="AX33" s="87"/>
      <c r="AY33" s="21"/>
      <c r="AZ33" s="24"/>
      <c r="BA33" s="24"/>
      <c r="BB33" s="24"/>
      <c r="BC33" s="24"/>
      <c r="BD33" s="24"/>
      <c r="BE33" s="35">
        <v>0</v>
      </c>
      <c r="BF33" s="21"/>
      <c r="BG33" s="21"/>
      <c r="BH33" s="21"/>
      <c r="BI33" s="21"/>
    </row>
    <row r="34" spans="1:61">
      <c r="A34" s="26">
        <v>1590</v>
      </c>
      <c r="B34" s="23">
        <v>0</v>
      </c>
      <c r="C34" s="23">
        <v>0</v>
      </c>
      <c r="D34" s="23">
        <v>0</v>
      </c>
      <c r="E34" s="23">
        <v>0</v>
      </c>
      <c r="F34" s="23">
        <v>0</v>
      </c>
      <c r="G34" s="23">
        <v>0</v>
      </c>
      <c r="H34" s="21"/>
      <c r="I34" s="24"/>
      <c r="J34" s="24"/>
      <c r="K34" s="24"/>
      <c r="L34" s="24"/>
      <c r="M34" s="24"/>
      <c r="N34" s="24"/>
      <c r="O34" s="24"/>
      <c r="P34" s="87"/>
      <c r="Q34" s="87"/>
      <c r="R34" s="87"/>
      <c r="S34" s="87"/>
      <c r="T34" s="87"/>
      <c r="U34" s="21"/>
      <c r="V34" s="24"/>
      <c r="W34" s="24"/>
      <c r="X34" s="24"/>
      <c r="Y34" s="24"/>
      <c r="Z34" s="24"/>
      <c r="AA34" s="35">
        <v>0</v>
      </c>
      <c r="AB34" s="24"/>
      <c r="AC34" s="21"/>
      <c r="AD34" s="21"/>
      <c r="AE34" s="26">
        <v>1590</v>
      </c>
      <c r="AF34" s="23">
        <v>0</v>
      </c>
      <c r="AG34" s="23">
        <v>0</v>
      </c>
      <c r="AH34" s="23">
        <v>0</v>
      </c>
      <c r="AI34" s="23">
        <v>0</v>
      </c>
      <c r="AJ34" s="23">
        <v>0</v>
      </c>
      <c r="AK34" s="23">
        <v>0</v>
      </c>
      <c r="AL34" s="21"/>
      <c r="AM34" s="24"/>
      <c r="AN34" s="24"/>
      <c r="AO34" s="24"/>
      <c r="AP34" s="24"/>
      <c r="AQ34" s="24"/>
      <c r="AR34" s="24"/>
      <c r="AS34" s="24"/>
      <c r="AT34" s="87"/>
      <c r="AU34" s="87"/>
      <c r="AV34" s="87"/>
      <c r="AW34" s="87"/>
      <c r="AX34" s="87"/>
      <c r="AY34" s="21"/>
      <c r="AZ34" s="24"/>
      <c r="BA34" s="24"/>
      <c r="BB34" s="24"/>
      <c r="BC34" s="24"/>
      <c r="BD34" s="24"/>
      <c r="BE34" s="35">
        <v>0</v>
      </c>
      <c r="BF34" s="21"/>
      <c r="BG34" s="21"/>
      <c r="BH34" s="21"/>
      <c r="BI34" s="21"/>
    </row>
    <row r="35" spans="1:61">
      <c r="A35" s="26">
        <v>1591</v>
      </c>
      <c r="B35" s="23"/>
      <c r="C35" s="23"/>
      <c r="D35" s="23"/>
      <c r="E35" s="23"/>
      <c r="F35" s="23"/>
      <c r="G35" s="23"/>
      <c r="H35" s="21"/>
      <c r="I35" s="24"/>
      <c r="J35" s="24"/>
      <c r="K35" s="24"/>
      <c r="L35" s="24"/>
      <c r="M35" s="24"/>
      <c r="N35" s="24"/>
      <c r="O35" s="24"/>
      <c r="P35" s="87"/>
      <c r="Q35" s="87"/>
      <c r="R35" s="87"/>
      <c r="S35" s="87"/>
      <c r="T35" s="87"/>
      <c r="U35" s="21"/>
      <c r="V35" s="24"/>
      <c r="W35" s="24"/>
      <c r="X35" s="24"/>
      <c r="Y35" s="24"/>
      <c r="Z35" s="24"/>
      <c r="AA35" s="35">
        <v>0</v>
      </c>
      <c r="AB35" s="24"/>
      <c r="AC35" s="21"/>
      <c r="AD35" s="21"/>
      <c r="AE35" s="26">
        <v>1591</v>
      </c>
      <c r="AF35" s="23"/>
      <c r="AG35" s="23"/>
      <c r="AH35" s="23"/>
      <c r="AI35" s="23"/>
      <c r="AJ35" s="23"/>
      <c r="AK35" s="23"/>
      <c r="AL35" s="21"/>
      <c r="AM35" s="24"/>
      <c r="AN35" s="24"/>
      <c r="AO35" s="24"/>
      <c r="AP35" s="24"/>
      <c r="AQ35" s="24"/>
      <c r="AR35" s="24"/>
      <c r="AS35" s="24"/>
      <c r="AT35" s="87"/>
      <c r="AU35" s="87"/>
      <c r="AV35" s="87"/>
      <c r="AW35" s="87"/>
      <c r="AX35" s="87"/>
      <c r="AY35" s="21"/>
      <c r="AZ35" s="24"/>
      <c r="BA35" s="24"/>
      <c r="BB35" s="24"/>
      <c r="BC35" s="24"/>
      <c r="BD35" s="24"/>
      <c r="BE35" s="35">
        <v>0</v>
      </c>
      <c r="BF35" s="21"/>
      <c r="BG35" s="21"/>
      <c r="BH35" s="21"/>
      <c r="BI35" s="21"/>
    </row>
    <row r="36" spans="1:61">
      <c r="A36" s="26">
        <v>1592</v>
      </c>
      <c r="B36" s="23">
        <v>0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1"/>
      <c r="I36" s="24"/>
      <c r="J36" s="24"/>
      <c r="K36" s="24"/>
      <c r="L36" s="24"/>
      <c r="M36" s="24"/>
      <c r="N36" s="24"/>
      <c r="O36" s="24"/>
      <c r="P36" s="87"/>
      <c r="Q36" s="87"/>
      <c r="R36" s="87"/>
      <c r="S36" s="87"/>
      <c r="T36" s="87"/>
      <c r="U36" s="21"/>
      <c r="V36" s="24"/>
      <c r="W36" s="24"/>
      <c r="X36" s="24"/>
      <c r="Y36" s="24"/>
      <c r="Z36" s="24"/>
      <c r="AA36" s="35">
        <v>0</v>
      </c>
      <c r="AB36" s="24"/>
      <c r="AC36" s="21"/>
      <c r="AD36" s="21"/>
      <c r="AE36" s="26">
        <v>1592</v>
      </c>
      <c r="AF36" s="23">
        <v>0</v>
      </c>
      <c r="AG36" s="23">
        <v>0</v>
      </c>
      <c r="AH36" s="23">
        <v>0</v>
      </c>
      <c r="AI36" s="23">
        <v>0</v>
      </c>
      <c r="AJ36" s="23">
        <v>0</v>
      </c>
      <c r="AK36" s="23">
        <v>0</v>
      </c>
      <c r="AL36" s="21"/>
      <c r="AM36" s="24"/>
      <c r="AN36" s="24"/>
      <c r="AO36" s="24"/>
      <c r="AP36" s="24"/>
      <c r="AQ36" s="24"/>
      <c r="AR36" s="24"/>
      <c r="AS36" s="24"/>
      <c r="AT36" s="87"/>
      <c r="AU36" s="87"/>
      <c r="AV36" s="87"/>
      <c r="AW36" s="87"/>
      <c r="AX36" s="87"/>
      <c r="AY36" s="21"/>
      <c r="AZ36" s="24"/>
      <c r="BA36" s="24"/>
      <c r="BB36" s="24"/>
      <c r="BC36" s="24"/>
      <c r="BD36" s="24"/>
      <c r="BE36" s="35">
        <v>0</v>
      </c>
      <c r="BF36" s="21"/>
      <c r="BG36" s="21"/>
      <c r="BH36" s="21"/>
      <c r="BI36" s="21"/>
    </row>
    <row r="37" spans="1:61">
      <c r="A37" s="26">
        <v>1593</v>
      </c>
      <c r="B37" s="23"/>
      <c r="C37" s="23"/>
      <c r="D37" s="23"/>
      <c r="E37" s="23"/>
      <c r="F37" s="23"/>
      <c r="G37" s="23"/>
      <c r="H37" s="21"/>
      <c r="I37" s="24"/>
      <c r="J37" s="24"/>
      <c r="K37" s="24"/>
      <c r="L37" s="24"/>
      <c r="M37" s="24"/>
      <c r="N37" s="24"/>
      <c r="O37" s="24"/>
      <c r="P37" s="87"/>
      <c r="Q37" s="87"/>
      <c r="R37" s="87"/>
      <c r="S37" s="87"/>
      <c r="T37" s="87"/>
      <c r="U37" s="21"/>
      <c r="V37" s="24"/>
      <c r="W37" s="24"/>
      <c r="X37" s="24"/>
      <c r="Y37" s="24"/>
      <c r="Z37" s="24"/>
      <c r="AA37" s="35">
        <v>0</v>
      </c>
      <c r="AB37" s="24"/>
      <c r="AC37" s="21"/>
      <c r="AD37" s="21"/>
      <c r="AE37" s="26">
        <v>1593</v>
      </c>
      <c r="AF37" s="23"/>
      <c r="AG37" s="23"/>
      <c r="AH37" s="23"/>
      <c r="AI37" s="23"/>
      <c r="AJ37" s="23"/>
      <c r="AK37" s="23"/>
      <c r="AL37" s="21"/>
      <c r="AM37" s="24"/>
      <c r="AN37" s="24"/>
      <c r="AO37" s="24"/>
      <c r="AP37" s="24"/>
      <c r="AQ37" s="24"/>
      <c r="AR37" s="24"/>
      <c r="AS37" s="24"/>
      <c r="AT37" s="87"/>
      <c r="AU37" s="87"/>
      <c r="AV37" s="87"/>
      <c r="AW37" s="87"/>
      <c r="AX37" s="87"/>
      <c r="AY37" s="21"/>
      <c r="AZ37" s="24"/>
      <c r="BA37" s="24"/>
      <c r="BB37" s="24"/>
      <c r="BC37" s="24"/>
      <c r="BD37" s="24"/>
      <c r="BE37" s="35">
        <v>0</v>
      </c>
      <c r="BF37" s="21"/>
      <c r="BG37" s="21"/>
      <c r="BH37" s="21"/>
      <c r="BI37" s="21"/>
    </row>
    <row r="38" spans="1:61">
      <c r="A38" s="26">
        <v>1594</v>
      </c>
      <c r="B38" s="23"/>
      <c r="C38" s="23"/>
      <c r="D38" s="23"/>
      <c r="E38" s="23"/>
      <c r="F38" s="23"/>
      <c r="G38" s="23"/>
      <c r="H38" s="21"/>
      <c r="I38" s="24"/>
      <c r="J38" s="24"/>
      <c r="K38" s="24"/>
      <c r="L38" s="24"/>
      <c r="M38" s="24"/>
      <c r="N38" s="24"/>
      <c r="O38" s="24"/>
      <c r="P38" s="87"/>
      <c r="Q38" s="87"/>
      <c r="R38" s="87"/>
      <c r="S38" s="87"/>
      <c r="T38" s="87"/>
      <c r="U38" s="21"/>
      <c r="V38" s="24"/>
      <c r="W38" s="24"/>
      <c r="X38" s="24"/>
      <c r="Y38" s="24"/>
      <c r="Z38" s="24"/>
      <c r="AA38" s="35">
        <v>0</v>
      </c>
      <c r="AB38" s="24"/>
      <c r="AC38" s="21"/>
      <c r="AD38" s="21"/>
      <c r="AE38" s="26">
        <v>1594</v>
      </c>
      <c r="AF38" s="23"/>
      <c r="AG38" s="23"/>
      <c r="AH38" s="23"/>
      <c r="AI38" s="23"/>
      <c r="AJ38" s="23"/>
      <c r="AK38" s="23"/>
      <c r="AL38" s="21"/>
      <c r="AM38" s="24"/>
      <c r="AN38" s="24"/>
      <c r="AO38" s="24"/>
      <c r="AP38" s="24"/>
      <c r="AQ38" s="24"/>
      <c r="AR38" s="24"/>
      <c r="AS38" s="24"/>
      <c r="AT38" s="87"/>
      <c r="AU38" s="87"/>
      <c r="AV38" s="87"/>
      <c r="AW38" s="87"/>
      <c r="AX38" s="87"/>
      <c r="AY38" s="21"/>
      <c r="AZ38" s="24"/>
      <c r="BA38" s="24"/>
      <c r="BB38" s="24"/>
      <c r="BC38" s="24"/>
      <c r="BD38" s="24"/>
      <c r="BE38" s="35">
        <v>0</v>
      </c>
      <c r="BF38" s="21"/>
      <c r="BG38" s="21"/>
      <c r="BH38" s="21"/>
      <c r="BI38" s="21"/>
    </row>
    <row r="39" spans="1:61">
      <c r="A39" s="26">
        <v>1595</v>
      </c>
      <c r="B39" s="23">
        <v>0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1"/>
      <c r="I39" s="24"/>
      <c r="J39" s="24"/>
      <c r="K39" s="24"/>
      <c r="L39" s="24"/>
      <c r="M39" s="24"/>
      <c r="N39" s="24"/>
      <c r="O39" s="24"/>
      <c r="P39" s="87"/>
      <c r="Q39" s="87"/>
      <c r="R39" s="87"/>
      <c r="S39" s="87"/>
      <c r="T39" s="87"/>
      <c r="U39" s="21"/>
      <c r="V39" s="24"/>
      <c r="W39" s="24"/>
      <c r="X39" s="24"/>
      <c r="Y39" s="24"/>
      <c r="Z39" s="24"/>
      <c r="AA39" s="35">
        <v>0</v>
      </c>
      <c r="AB39" s="24"/>
      <c r="AC39" s="21"/>
      <c r="AD39" s="21"/>
      <c r="AE39" s="26">
        <v>1595</v>
      </c>
      <c r="AF39" s="23">
        <v>0</v>
      </c>
      <c r="AG39" s="23">
        <v>0</v>
      </c>
      <c r="AH39" s="23">
        <v>0</v>
      </c>
      <c r="AI39" s="23">
        <v>0</v>
      </c>
      <c r="AJ39" s="23">
        <v>0</v>
      </c>
      <c r="AK39" s="23">
        <v>0</v>
      </c>
      <c r="AL39" s="21"/>
      <c r="AM39" s="24"/>
      <c r="AN39" s="24"/>
      <c r="AO39" s="24"/>
      <c r="AP39" s="24"/>
      <c r="AQ39" s="24"/>
      <c r="AR39" s="24"/>
      <c r="AS39" s="24"/>
      <c r="AT39" s="87"/>
      <c r="AU39" s="87"/>
      <c r="AV39" s="87"/>
      <c r="AW39" s="87"/>
      <c r="AX39" s="87"/>
      <c r="AY39" s="21"/>
      <c r="AZ39" s="24"/>
      <c r="BA39" s="24"/>
      <c r="BB39" s="24"/>
      <c r="BC39" s="24"/>
      <c r="BD39" s="24"/>
      <c r="BE39" s="35">
        <v>0</v>
      </c>
      <c r="BF39" s="21"/>
      <c r="BG39" s="21"/>
      <c r="BH39" s="21"/>
      <c r="BI39" s="21"/>
    </row>
    <row r="40" spans="1:61">
      <c r="A40" s="26">
        <v>1596</v>
      </c>
      <c r="B40" s="23">
        <v>0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1"/>
      <c r="I40" s="24"/>
      <c r="J40" s="24"/>
      <c r="K40" s="24"/>
      <c r="L40" s="24"/>
      <c r="M40" s="24"/>
      <c r="N40" s="24"/>
      <c r="O40" s="24"/>
      <c r="P40" s="87"/>
      <c r="Q40" s="87"/>
      <c r="R40" s="87"/>
      <c r="S40" s="87"/>
      <c r="T40" s="87"/>
      <c r="U40" s="21"/>
      <c r="V40" s="24"/>
      <c r="W40" s="24"/>
      <c r="X40" s="24"/>
      <c r="Y40" s="24"/>
      <c r="Z40" s="24"/>
      <c r="AA40" s="35">
        <v>0</v>
      </c>
      <c r="AB40" s="24"/>
      <c r="AC40" s="21"/>
      <c r="AD40" s="21"/>
      <c r="AE40" s="26">
        <v>1596</v>
      </c>
      <c r="AF40" s="23">
        <v>0</v>
      </c>
      <c r="AG40" s="23">
        <v>0</v>
      </c>
      <c r="AH40" s="23">
        <v>0</v>
      </c>
      <c r="AI40" s="23">
        <v>0</v>
      </c>
      <c r="AJ40" s="23">
        <v>0</v>
      </c>
      <c r="AK40" s="23">
        <v>0</v>
      </c>
      <c r="AL40" s="21"/>
      <c r="AM40" s="24"/>
      <c r="AN40" s="24"/>
      <c r="AO40" s="24"/>
      <c r="AP40" s="24"/>
      <c r="AQ40" s="24"/>
      <c r="AR40" s="24"/>
      <c r="AS40" s="24"/>
      <c r="AT40" s="87"/>
      <c r="AU40" s="87"/>
      <c r="AV40" s="87"/>
      <c r="AW40" s="87"/>
      <c r="AX40" s="87"/>
      <c r="AY40" s="21"/>
      <c r="AZ40" s="24"/>
      <c r="BA40" s="24"/>
      <c r="BB40" s="24"/>
      <c r="BC40" s="24"/>
      <c r="BD40" s="24"/>
      <c r="BE40" s="35">
        <v>0</v>
      </c>
      <c r="BF40" s="21"/>
      <c r="BG40" s="21"/>
      <c r="BH40" s="21"/>
      <c r="BI40" s="21"/>
    </row>
    <row r="41" spans="1:61">
      <c r="A41" s="26">
        <v>1597</v>
      </c>
      <c r="B41" s="23">
        <v>0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1"/>
      <c r="I41" s="24"/>
      <c r="J41" s="24"/>
      <c r="K41" s="24"/>
      <c r="L41" s="24"/>
      <c r="M41" s="24"/>
      <c r="N41" s="24"/>
      <c r="O41" s="24"/>
      <c r="P41" s="87"/>
      <c r="Q41" s="87"/>
      <c r="R41" s="87"/>
      <c r="S41" s="87"/>
      <c r="T41" s="87"/>
      <c r="U41" s="21"/>
      <c r="V41" s="24"/>
      <c r="W41" s="24"/>
      <c r="X41" s="24"/>
      <c r="Y41" s="24"/>
      <c r="Z41" s="24"/>
      <c r="AA41" s="35">
        <v>0</v>
      </c>
      <c r="AB41" s="24"/>
      <c r="AC41" s="21"/>
      <c r="AD41" s="21"/>
      <c r="AE41" s="26">
        <v>1597</v>
      </c>
      <c r="AF41" s="23">
        <v>0</v>
      </c>
      <c r="AG41" s="23">
        <v>0</v>
      </c>
      <c r="AH41" s="23">
        <v>0</v>
      </c>
      <c r="AI41" s="23">
        <v>0</v>
      </c>
      <c r="AJ41" s="23">
        <v>0</v>
      </c>
      <c r="AK41" s="23">
        <v>0</v>
      </c>
      <c r="AL41" s="21"/>
      <c r="AM41" s="24"/>
      <c r="AN41" s="24"/>
      <c r="AO41" s="24"/>
      <c r="AP41" s="24"/>
      <c r="AQ41" s="24"/>
      <c r="AR41" s="24"/>
      <c r="AS41" s="24"/>
      <c r="AT41" s="87"/>
      <c r="AU41" s="87"/>
      <c r="AV41" s="87"/>
      <c r="AW41" s="87"/>
      <c r="AX41" s="87"/>
      <c r="AY41" s="21"/>
      <c r="AZ41" s="24"/>
      <c r="BA41" s="24"/>
      <c r="BB41" s="24"/>
      <c r="BC41" s="24"/>
      <c r="BD41" s="24"/>
      <c r="BE41" s="35">
        <v>0</v>
      </c>
      <c r="BF41" s="21"/>
      <c r="BG41" s="21"/>
      <c r="BH41" s="21"/>
      <c r="BI41" s="21"/>
    </row>
    <row r="42" spans="1:61">
      <c r="A42" s="26">
        <v>1598</v>
      </c>
      <c r="B42" s="23">
        <v>0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1"/>
      <c r="I42" s="24"/>
      <c r="J42" s="24"/>
      <c r="K42" s="24"/>
      <c r="L42" s="24"/>
      <c r="M42" s="24"/>
      <c r="N42" s="24"/>
      <c r="O42" s="24"/>
      <c r="P42" s="87"/>
      <c r="Q42" s="87"/>
      <c r="R42" s="87"/>
      <c r="S42" s="87"/>
      <c r="T42" s="87"/>
      <c r="U42" s="21"/>
      <c r="V42" s="24"/>
      <c r="W42" s="24"/>
      <c r="X42" s="24"/>
      <c r="Y42" s="24"/>
      <c r="Z42" s="24"/>
      <c r="AA42" s="35">
        <v>0</v>
      </c>
      <c r="AB42" s="24"/>
      <c r="AC42" s="21"/>
      <c r="AD42" s="21"/>
      <c r="AE42" s="26">
        <v>1598</v>
      </c>
      <c r="AF42" s="23">
        <v>0</v>
      </c>
      <c r="AG42" s="23">
        <v>0</v>
      </c>
      <c r="AH42" s="23">
        <v>0</v>
      </c>
      <c r="AI42" s="23">
        <v>0</v>
      </c>
      <c r="AJ42" s="23">
        <v>0</v>
      </c>
      <c r="AK42" s="23">
        <v>0</v>
      </c>
      <c r="AL42" s="21"/>
      <c r="AM42" s="24"/>
      <c r="AN42" s="24"/>
      <c r="AO42" s="24"/>
      <c r="AP42" s="24"/>
      <c r="AQ42" s="24"/>
      <c r="AR42" s="24"/>
      <c r="AS42" s="24"/>
      <c r="AT42" s="87"/>
      <c r="AU42" s="87"/>
      <c r="AV42" s="87"/>
      <c r="AW42" s="87"/>
      <c r="AX42" s="87"/>
      <c r="AY42" s="21"/>
      <c r="AZ42" s="24"/>
      <c r="BA42" s="24"/>
      <c r="BB42" s="24"/>
      <c r="BC42" s="24"/>
      <c r="BD42" s="24"/>
      <c r="BE42" s="35">
        <v>0</v>
      </c>
      <c r="BF42" s="21"/>
      <c r="BG42" s="21"/>
      <c r="BH42" s="21"/>
      <c r="BI42" s="21"/>
    </row>
    <row r="43" spans="1:61">
      <c r="A43" s="26">
        <v>1599</v>
      </c>
      <c r="B43" s="23">
        <v>0</v>
      </c>
      <c r="C43" s="23">
        <v>0</v>
      </c>
      <c r="D43" s="23">
        <v>0</v>
      </c>
      <c r="E43" s="23">
        <v>0</v>
      </c>
      <c r="F43" s="23">
        <v>0</v>
      </c>
      <c r="G43" s="23">
        <v>0</v>
      </c>
      <c r="H43" s="21"/>
      <c r="I43" s="24"/>
      <c r="J43" s="24"/>
      <c r="K43" s="24"/>
      <c r="L43" s="24"/>
      <c r="M43" s="24"/>
      <c r="N43" s="24"/>
      <c r="O43" s="24"/>
      <c r="P43" s="87"/>
      <c r="Q43" s="87"/>
      <c r="R43" s="87"/>
      <c r="S43" s="87"/>
      <c r="T43" s="87"/>
      <c r="U43" s="21"/>
      <c r="V43" s="24"/>
      <c r="W43" s="24"/>
      <c r="X43" s="24"/>
      <c r="Y43" s="24"/>
      <c r="Z43" s="24"/>
      <c r="AA43" s="35">
        <v>0</v>
      </c>
      <c r="AB43" s="24"/>
      <c r="AC43" s="21"/>
      <c r="AD43" s="21"/>
      <c r="AE43" s="26">
        <v>1599</v>
      </c>
      <c r="AF43" s="23">
        <v>0</v>
      </c>
      <c r="AG43" s="23">
        <v>0</v>
      </c>
      <c r="AH43" s="23">
        <v>0</v>
      </c>
      <c r="AI43" s="23">
        <v>0</v>
      </c>
      <c r="AJ43" s="23">
        <v>0</v>
      </c>
      <c r="AK43" s="23">
        <v>0</v>
      </c>
      <c r="AL43" s="21"/>
      <c r="AM43" s="24"/>
      <c r="AN43" s="24"/>
      <c r="AO43" s="24"/>
      <c r="AP43" s="24"/>
      <c r="AQ43" s="24"/>
      <c r="AR43" s="24"/>
      <c r="AS43" s="24"/>
      <c r="AT43" s="87"/>
      <c r="AU43" s="87"/>
      <c r="AV43" s="87"/>
      <c r="AW43" s="87"/>
      <c r="AX43" s="87"/>
      <c r="AY43" s="21"/>
      <c r="AZ43" s="24"/>
      <c r="BA43" s="24"/>
      <c r="BB43" s="24"/>
      <c r="BC43" s="24"/>
      <c r="BD43" s="24"/>
      <c r="BE43" s="35">
        <v>0</v>
      </c>
      <c r="BF43" s="21"/>
      <c r="BG43" s="21"/>
      <c r="BH43" s="21"/>
      <c r="BI43" s="21"/>
    </row>
    <row r="44" spans="1:61">
      <c r="A44" s="26">
        <v>1600</v>
      </c>
      <c r="B44" s="23">
        <v>0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1"/>
      <c r="I44" s="24"/>
      <c r="J44" s="24"/>
      <c r="K44" s="24"/>
      <c r="L44" s="24"/>
      <c r="M44" s="24"/>
      <c r="N44" s="24"/>
      <c r="O44" s="24"/>
      <c r="P44" s="87"/>
      <c r="Q44" s="87"/>
      <c r="R44" s="87"/>
      <c r="S44" s="87"/>
      <c r="T44" s="87"/>
      <c r="U44" s="21"/>
      <c r="V44" s="24"/>
      <c r="W44" s="24"/>
      <c r="X44" s="24"/>
      <c r="Y44" s="24"/>
      <c r="Z44" s="24"/>
      <c r="AA44" s="35">
        <v>0</v>
      </c>
      <c r="AB44" s="24"/>
      <c r="AC44" s="21"/>
      <c r="AD44" s="21"/>
      <c r="AE44" s="26">
        <v>1600</v>
      </c>
      <c r="AF44" s="23">
        <v>0</v>
      </c>
      <c r="AG44" s="23">
        <v>0</v>
      </c>
      <c r="AH44" s="23">
        <v>0</v>
      </c>
      <c r="AI44" s="23">
        <v>0</v>
      </c>
      <c r="AJ44" s="23">
        <v>0</v>
      </c>
      <c r="AK44" s="23">
        <v>0</v>
      </c>
      <c r="AL44" s="21"/>
      <c r="AM44" s="24"/>
      <c r="AN44" s="24"/>
      <c r="AO44" s="24"/>
      <c r="AP44" s="24"/>
      <c r="AQ44" s="24"/>
      <c r="AR44" s="24"/>
      <c r="AS44" s="24"/>
      <c r="AT44" s="87"/>
      <c r="AU44" s="87"/>
      <c r="AV44" s="87"/>
      <c r="AW44" s="87"/>
      <c r="AX44" s="87"/>
      <c r="AY44" s="21"/>
      <c r="AZ44" s="24"/>
      <c r="BA44" s="24"/>
      <c r="BB44" s="24"/>
      <c r="BC44" s="24"/>
      <c r="BD44" s="24"/>
      <c r="BE44" s="35">
        <v>0</v>
      </c>
      <c r="BF44" s="21"/>
      <c r="BG44" s="21"/>
      <c r="BH44" s="21"/>
      <c r="BI44" s="21"/>
    </row>
    <row r="45" spans="1:61">
      <c r="A45" s="26">
        <v>1601</v>
      </c>
      <c r="B45" s="23">
        <v>0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1"/>
      <c r="I45" s="24"/>
      <c r="J45" s="24"/>
      <c r="K45" s="24"/>
      <c r="L45" s="24"/>
      <c r="M45" s="24"/>
      <c r="N45" s="24"/>
      <c r="O45" s="24"/>
      <c r="P45" s="87"/>
      <c r="Q45" s="87"/>
      <c r="R45" s="87"/>
      <c r="S45" s="87"/>
      <c r="T45" s="87"/>
      <c r="U45" s="21"/>
      <c r="V45" s="24"/>
      <c r="W45" s="24"/>
      <c r="X45" s="24"/>
      <c r="Y45" s="24"/>
      <c r="Z45" s="24"/>
      <c r="AA45" s="35">
        <v>0</v>
      </c>
      <c r="AB45" s="24"/>
      <c r="AC45" s="21"/>
      <c r="AD45" s="21"/>
      <c r="AE45" s="26">
        <v>1601</v>
      </c>
      <c r="AF45" s="23">
        <v>0</v>
      </c>
      <c r="AG45" s="23">
        <v>0</v>
      </c>
      <c r="AH45" s="23">
        <v>0</v>
      </c>
      <c r="AI45" s="23">
        <v>0</v>
      </c>
      <c r="AJ45" s="23">
        <v>0</v>
      </c>
      <c r="AK45" s="23">
        <v>0</v>
      </c>
      <c r="AL45" s="21"/>
      <c r="AM45" s="24"/>
      <c r="AN45" s="24"/>
      <c r="AO45" s="24"/>
      <c r="AP45" s="24"/>
      <c r="AQ45" s="24"/>
      <c r="AR45" s="24"/>
      <c r="AS45" s="24"/>
      <c r="AT45" s="87"/>
      <c r="AU45" s="87"/>
      <c r="AV45" s="87"/>
      <c r="AW45" s="87"/>
      <c r="AX45" s="87"/>
      <c r="AY45" s="21"/>
      <c r="AZ45" s="24"/>
      <c r="BA45" s="24"/>
      <c r="BB45" s="24"/>
      <c r="BC45" s="24"/>
      <c r="BD45" s="24"/>
      <c r="BE45" s="35">
        <v>0</v>
      </c>
      <c r="BF45" s="21"/>
      <c r="BG45" s="21"/>
      <c r="BH45" s="21"/>
      <c r="BI45" s="21"/>
    </row>
    <row r="46" spans="1:61">
      <c r="A46" s="26">
        <v>1602</v>
      </c>
      <c r="B46" s="23">
        <v>0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1"/>
      <c r="I46" s="24"/>
      <c r="J46" s="24"/>
      <c r="K46" s="24"/>
      <c r="L46" s="24"/>
      <c r="M46" s="24"/>
      <c r="N46" s="24"/>
      <c r="O46" s="24"/>
      <c r="P46" s="87"/>
      <c r="Q46" s="87"/>
      <c r="R46" s="87"/>
      <c r="S46" s="87"/>
      <c r="T46" s="87"/>
      <c r="U46" s="21"/>
      <c r="V46" s="24"/>
      <c r="W46" s="24"/>
      <c r="X46" s="24"/>
      <c r="Y46" s="24"/>
      <c r="Z46" s="24"/>
      <c r="AA46" s="35">
        <v>0</v>
      </c>
      <c r="AB46" s="24"/>
      <c r="AC46" s="21"/>
      <c r="AD46" s="21"/>
      <c r="AE46" s="26">
        <v>1602</v>
      </c>
      <c r="AF46" s="23">
        <v>0</v>
      </c>
      <c r="AG46" s="23">
        <v>0</v>
      </c>
      <c r="AH46" s="23">
        <v>0</v>
      </c>
      <c r="AI46" s="23">
        <v>0</v>
      </c>
      <c r="AJ46" s="23">
        <v>0</v>
      </c>
      <c r="AK46" s="23">
        <v>0</v>
      </c>
      <c r="AL46" s="21"/>
      <c r="AM46" s="24"/>
      <c r="AN46" s="24"/>
      <c r="AO46" s="24"/>
      <c r="AP46" s="24"/>
      <c r="AQ46" s="24"/>
      <c r="AR46" s="24"/>
      <c r="AS46" s="24"/>
      <c r="AT46" s="87"/>
      <c r="AU46" s="87"/>
      <c r="AV46" s="87"/>
      <c r="AW46" s="87"/>
      <c r="AX46" s="87"/>
      <c r="AY46" s="21"/>
      <c r="AZ46" s="24"/>
      <c r="BA46" s="24"/>
      <c r="BB46" s="24"/>
      <c r="BC46" s="24"/>
      <c r="BD46" s="24"/>
      <c r="BE46" s="35">
        <v>0</v>
      </c>
      <c r="BF46" s="21"/>
      <c r="BG46" s="21"/>
      <c r="BH46" s="21"/>
      <c r="BI46" s="21"/>
    </row>
    <row r="47" spans="1:61">
      <c r="A47" s="26">
        <v>1603</v>
      </c>
      <c r="B47" s="23">
        <v>0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1"/>
      <c r="I47" s="24"/>
      <c r="J47" s="24"/>
      <c r="K47" s="24"/>
      <c r="L47" s="24"/>
      <c r="M47" s="24"/>
      <c r="N47" s="24"/>
      <c r="O47" s="24"/>
      <c r="P47" s="87"/>
      <c r="Q47" s="87"/>
      <c r="R47" s="87"/>
      <c r="S47" s="87"/>
      <c r="T47" s="87"/>
      <c r="U47" s="21"/>
      <c r="V47" s="24"/>
      <c r="W47" s="24"/>
      <c r="X47" s="24"/>
      <c r="Y47" s="24"/>
      <c r="Z47" s="24"/>
      <c r="AA47" s="35">
        <v>0</v>
      </c>
      <c r="AB47" s="24"/>
      <c r="AC47" s="21"/>
      <c r="AD47" s="21"/>
      <c r="AE47" s="26">
        <v>1603</v>
      </c>
      <c r="AF47" s="23">
        <v>0</v>
      </c>
      <c r="AG47" s="23">
        <v>0</v>
      </c>
      <c r="AH47" s="23">
        <v>0</v>
      </c>
      <c r="AI47" s="23">
        <v>0</v>
      </c>
      <c r="AJ47" s="23">
        <v>0</v>
      </c>
      <c r="AK47" s="23">
        <v>0</v>
      </c>
      <c r="AL47" s="21"/>
      <c r="AM47" s="24"/>
      <c r="AN47" s="24"/>
      <c r="AO47" s="24"/>
      <c r="AP47" s="24"/>
      <c r="AQ47" s="24"/>
      <c r="AR47" s="24"/>
      <c r="AS47" s="24"/>
      <c r="AT47" s="87"/>
      <c r="AU47" s="87"/>
      <c r="AV47" s="87"/>
      <c r="AW47" s="87"/>
      <c r="AX47" s="87"/>
      <c r="AY47" s="21"/>
      <c r="AZ47" s="24"/>
      <c r="BA47" s="24"/>
      <c r="BB47" s="24"/>
      <c r="BC47" s="24"/>
      <c r="BD47" s="24"/>
      <c r="BE47" s="35">
        <v>0</v>
      </c>
      <c r="BF47" s="21"/>
      <c r="BG47" s="21"/>
      <c r="BH47" s="21"/>
      <c r="BI47" s="21"/>
    </row>
    <row r="48" spans="1:61">
      <c r="A48" s="26">
        <v>1604</v>
      </c>
      <c r="B48" s="23">
        <v>0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1"/>
      <c r="I48" s="24"/>
      <c r="J48" s="24"/>
      <c r="K48" s="24"/>
      <c r="L48" s="24"/>
      <c r="M48" s="24"/>
      <c r="N48" s="24"/>
      <c r="O48" s="24"/>
      <c r="P48" s="87"/>
      <c r="Q48" s="87"/>
      <c r="R48" s="87"/>
      <c r="S48" s="87"/>
      <c r="T48" s="87"/>
      <c r="U48" s="21"/>
      <c r="V48" s="24"/>
      <c r="W48" s="24"/>
      <c r="X48" s="24"/>
      <c r="Y48" s="24"/>
      <c r="Z48" s="24"/>
      <c r="AA48" s="35">
        <v>0</v>
      </c>
      <c r="AB48" s="24"/>
      <c r="AC48" s="21"/>
      <c r="AD48" s="21"/>
      <c r="AE48" s="26">
        <v>1604</v>
      </c>
      <c r="AF48" s="23">
        <v>0</v>
      </c>
      <c r="AG48" s="23">
        <v>0</v>
      </c>
      <c r="AH48" s="23">
        <v>0</v>
      </c>
      <c r="AI48" s="23">
        <v>0</v>
      </c>
      <c r="AJ48" s="23">
        <v>0</v>
      </c>
      <c r="AK48" s="23">
        <v>0</v>
      </c>
      <c r="AL48" s="21"/>
      <c r="AM48" s="24"/>
      <c r="AN48" s="24"/>
      <c r="AO48" s="24"/>
      <c r="AP48" s="24"/>
      <c r="AQ48" s="24"/>
      <c r="AR48" s="24"/>
      <c r="AS48" s="24"/>
      <c r="AT48" s="87"/>
      <c r="AU48" s="87"/>
      <c r="AV48" s="87"/>
      <c r="AW48" s="87"/>
      <c r="AX48" s="87"/>
      <c r="AY48" s="21"/>
      <c r="AZ48" s="24"/>
      <c r="BA48" s="24"/>
      <c r="BB48" s="24"/>
      <c r="BC48" s="24"/>
      <c r="BD48" s="24"/>
      <c r="BE48" s="35">
        <v>0</v>
      </c>
      <c r="BF48" s="21"/>
      <c r="BG48" s="21"/>
      <c r="BH48" s="21"/>
      <c r="BI48" s="21"/>
    </row>
    <row r="49" spans="1:61">
      <c r="A49" s="26">
        <v>1605</v>
      </c>
      <c r="B49" s="23">
        <v>0</v>
      </c>
      <c r="C49" s="23">
        <v>0</v>
      </c>
      <c r="D49" s="23">
        <v>0</v>
      </c>
      <c r="E49" s="23">
        <v>0</v>
      </c>
      <c r="F49" s="23">
        <v>0</v>
      </c>
      <c r="G49" s="23">
        <v>0</v>
      </c>
      <c r="H49" s="21"/>
      <c r="I49" s="24"/>
      <c r="J49" s="24"/>
      <c r="K49" s="24"/>
      <c r="L49" s="24"/>
      <c r="M49" s="24"/>
      <c r="N49" s="24"/>
      <c r="O49" s="24"/>
      <c r="P49" s="87"/>
      <c r="Q49" s="87"/>
      <c r="R49" s="87"/>
      <c r="S49" s="87"/>
      <c r="T49" s="87"/>
      <c r="U49" s="21"/>
      <c r="V49" s="24"/>
      <c r="W49" s="24"/>
      <c r="X49" s="24"/>
      <c r="Y49" s="24"/>
      <c r="Z49" s="24"/>
      <c r="AA49" s="35">
        <v>0</v>
      </c>
      <c r="AB49" s="24"/>
      <c r="AC49" s="21"/>
      <c r="AD49" s="21"/>
      <c r="AE49" s="26">
        <v>1605</v>
      </c>
      <c r="AF49" s="23">
        <v>0</v>
      </c>
      <c r="AG49" s="23">
        <v>0</v>
      </c>
      <c r="AH49" s="23">
        <v>0</v>
      </c>
      <c r="AI49" s="23">
        <v>0</v>
      </c>
      <c r="AJ49" s="23">
        <v>0</v>
      </c>
      <c r="AK49" s="23">
        <v>0</v>
      </c>
      <c r="AL49" s="21"/>
      <c r="AM49" s="24"/>
      <c r="AN49" s="24"/>
      <c r="AO49" s="24"/>
      <c r="AP49" s="24"/>
      <c r="AQ49" s="24"/>
      <c r="AR49" s="24"/>
      <c r="AS49" s="24"/>
      <c r="AT49" s="87"/>
      <c r="AU49" s="87"/>
      <c r="AV49" s="87"/>
      <c r="AW49" s="87"/>
      <c r="AX49" s="87"/>
      <c r="AY49" s="21"/>
      <c r="AZ49" s="24"/>
      <c r="BA49" s="24"/>
      <c r="BB49" s="24"/>
      <c r="BC49" s="24"/>
      <c r="BD49" s="24"/>
      <c r="BE49" s="35">
        <v>0</v>
      </c>
      <c r="BF49" s="21"/>
      <c r="BG49" s="21"/>
      <c r="BH49" s="21"/>
      <c r="BI49" s="21"/>
    </row>
    <row r="50" spans="1:61">
      <c r="A50" s="26">
        <v>1606</v>
      </c>
      <c r="B50" s="23">
        <v>0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1"/>
      <c r="I50" s="24"/>
      <c r="J50" s="24"/>
      <c r="K50" s="24"/>
      <c r="L50" s="24"/>
      <c r="M50" s="24"/>
      <c r="N50" s="24"/>
      <c r="O50" s="24"/>
      <c r="P50" s="87"/>
      <c r="Q50" s="87"/>
      <c r="R50" s="87"/>
      <c r="S50" s="87"/>
      <c r="T50" s="87"/>
      <c r="U50" s="21"/>
      <c r="V50" s="24"/>
      <c r="W50" s="24"/>
      <c r="X50" s="24"/>
      <c r="Y50" s="24"/>
      <c r="Z50" s="24"/>
      <c r="AA50" s="35">
        <v>0</v>
      </c>
      <c r="AB50" s="24"/>
      <c r="AC50" s="21"/>
      <c r="AD50" s="21"/>
      <c r="AE50" s="26">
        <v>1606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1"/>
      <c r="AM50" s="24"/>
      <c r="AN50" s="24"/>
      <c r="AO50" s="24"/>
      <c r="AP50" s="24"/>
      <c r="AQ50" s="24"/>
      <c r="AR50" s="24"/>
      <c r="AS50" s="24"/>
      <c r="AT50" s="87"/>
      <c r="AU50" s="87"/>
      <c r="AV50" s="87"/>
      <c r="AW50" s="87"/>
      <c r="AX50" s="87"/>
      <c r="AY50" s="21"/>
      <c r="AZ50" s="24"/>
      <c r="BA50" s="24"/>
      <c r="BB50" s="24"/>
      <c r="BC50" s="24"/>
      <c r="BD50" s="24"/>
      <c r="BE50" s="35">
        <v>0</v>
      </c>
      <c r="BF50" s="21"/>
      <c r="BG50" s="21"/>
      <c r="BH50" s="21"/>
      <c r="BI50" s="21"/>
    </row>
    <row r="51" spans="1:61">
      <c r="A51" s="26">
        <v>1607</v>
      </c>
      <c r="B51" s="23">
        <v>0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1"/>
      <c r="I51" s="24"/>
      <c r="J51" s="24"/>
      <c r="K51" s="24"/>
      <c r="L51" s="24"/>
      <c r="M51" s="24"/>
      <c r="N51" s="24"/>
      <c r="O51" s="24"/>
      <c r="P51" s="87"/>
      <c r="Q51" s="87"/>
      <c r="R51" s="87"/>
      <c r="S51" s="87"/>
      <c r="T51" s="87"/>
      <c r="U51" s="21"/>
      <c r="V51" s="24"/>
      <c r="W51" s="24"/>
      <c r="X51" s="24"/>
      <c r="Y51" s="24"/>
      <c r="Z51" s="24"/>
      <c r="AA51" s="35">
        <v>0</v>
      </c>
      <c r="AB51" s="24"/>
      <c r="AC51" s="21"/>
      <c r="AD51" s="21"/>
      <c r="AE51" s="26">
        <v>1607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1"/>
      <c r="AM51" s="24"/>
      <c r="AN51" s="24"/>
      <c r="AO51" s="24"/>
      <c r="AP51" s="24"/>
      <c r="AQ51" s="24"/>
      <c r="AR51" s="24"/>
      <c r="AS51" s="24"/>
      <c r="AT51" s="87"/>
      <c r="AU51" s="87"/>
      <c r="AV51" s="87"/>
      <c r="AW51" s="87"/>
      <c r="AX51" s="87"/>
      <c r="AY51" s="21"/>
      <c r="AZ51" s="24"/>
      <c r="BA51" s="24"/>
      <c r="BB51" s="24"/>
      <c r="BC51" s="24"/>
      <c r="BD51" s="24"/>
      <c r="BE51" s="35">
        <v>0</v>
      </c>
      <c r="BF51" s="21"/>
      <c r="BG51" s="21"/>
      <c r="BH51" s="21"/>
      <c r="BI51" s="21"/>
    </row>
    <row r="52" spans="1:61">
      <c r="A52" s="26">
        <v>1608</v>
      </c>
      <c r="B52" s="23">
        <v>0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1"/>
      <c r="I52" s="24"/>
      <c r="J52" s="24"/>
      <c r="K52" s="24"/>
      <c r="L52" s="24"/>
      <c r="M52" s="24"/>
      <c r="N52" s="24"/>
      <c r="O52" s="24"/>
      <c r="P52" s="87"/>
      <c r="Q52" s="87"/>
      <c r="R52" s="87"/>
      <c r="S52" s="87"/>
      <c r="T52" s="87"/>
      <c r="U52" s="21"/>
      <c r="V52" s="24"/>
      <c r="W52" s="24"/>
      <c r="X52" s="24"/>
      <c r="Y52" s="24"/>
      <c r="Z52" s="24"/>
      <c r="AA52" s="35">
        <v>0</v>
      </c>
      <c r="AB52" s="24"/>
      <c r="AC52" s="21"/>
      <c r="AD52" s="21"/>
      <c r="AE52" s="26">
        <v>1608</v>
      </c>
      <c r="AF52" s="23">
        <v>0</v>
      </c>
      <c r="AG52" s="23">
        <v>0</v>
      </c>
      <c r="AH52" s="23">
        <v>0</v>
      </c>
      <c r="AI52" s="23">
        <v>0</v>
      </c>
      <c r="AJ52" s="23">
        <v>0</v>
      </c>
      <c r="AK52" s="23">
        <v>0</v>
      </c>
      <c r="AL52" s="21"/>
      <c r="AM52" s="24"/>
      <c r="AN52" s="24"/>
      <c r="AO52" s="24"/>
      <c r="AP52" s="24"/>
      <c r="AQ52" s="24"/>
      <c r="AR52" s="24"/>
      <c r="AS52" s="24"/>
      <c r="AT52" s="87"/>
      <c r="AU52" s="87"/>
      <c r="AV52" s="87"/>
      <c r="AW52" s="87"/>
      <c r="AX52" s="87"/>
      <c r="AY52" s="21"/>
      <c r="AZ52" s="24"/>
      <c r="BA52" s="24"/>
      <c r="BB52" s="24"/>
      <c r="BC52" s="24"/>
      <c r="BD52" s="24"/>
      <c r="BE52" s="35">
        <v>0</v>
      </c>
      <c r="BF52" s="21"/>
      <c r="BG52" s="21"/>
      <c r="BH52" s="21"/>
      <c r="BI52" s="21"/>
    </row>
    <row r="53" spans="1:61">
      <c r="A53" s="26">
        <v>1609</v>
      </c>
      <c r="B53" s="23">
        <v>0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1"/>
      <c r="I53" s="24"/>
      <c r="J53" s="24"/>
      <c r="K53" s="24"/>
      <c r="L53" s="24"/>
      <c r="M53" s="24"/>
      <c r="N53" s="24"/>
      <c r="O53" s="24"/>
      <c r="P53" s="87"/>
      <c r="Q53" s="87"/>
      <c r="R53" s="87"/>
      <c r="S53" s="87"/>
      <c r="T53" s="87"/>
      <c r="U53" s="21"/>
      <c r="V53" s="24"/>
      <c r="W53" s="24"/>
      <c r="X53" s="24"/>
      <c r="Y53" s="24"/>
      <c r="Z53" s="24"/>
      <c r="AA53" s="35">
        <v>0</v>
      </c>
      <c r="AB53" s="24"/>
      <c r="AC53" s="21"/>
      <c r="AD53" s="21"/>
      <c r="AE53" s="26">
        <v>1609</v>
      </c>
      <c r="AF53" s="23">
        <v>0</v>
      </c>
      <c r="AG53" s="23">
        <v>0</v>
      </c>
      <c r="AH53" s="23">
        <v>0</v>
      </c>
      <c r="AI53" s="23">
        <v>0</v>
      </c>
      <c r="AJ53" s="23">
        <v>0</v>
      </c>
      <c r="AK53" s="23">
        <v>0</v>
      </c>
      <c r="AL53" s="21"/>
      <c r="AM53" s="24"/>
      <c r="AN53" s="24"/>
      <c r="AO53" s="24"/>
      <c r="AP53" s="24"/>
      <c r="AQ53" s="24"/>
      <c r="AR53" s="24"/>
      <c r="AS53" s="24"/>
      <c r="AT53" s="87"/>
      <c r="AU53" s="87"/>
      <c r="AV53" s="87"/>
      <c r="AW53" s="87"/>
      <c r="AX53" s="87"/>
      <c r="AY53" s="21"/>
      <c r="AZ53" s="24"/>
      <c r="BA53" s="24"/>
      <c r="BB53" s="24"/>
      <c r="BC53" s="24"/>
      <c r="BD53" s="24"/>
      <c r="BE53" s="35">
        <v>0</v>
      </c>
      <c r="BF53" s="21"/>
      <c r="BG53" s="21"/>
      <c r="BH53" s="21"/>
      <c r="BI53" s="21"/>
    </row>
    <row r="54" spans="1:61">
      <c r="A54" s="26">
        <v>1610</v>
      </c>
      <c r="B54" s="23">
        <v>0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1"/>
      <c r="I54" s="24"/>
      <c r="J54" s="24"/>
      <c r="K54" s="24"/>
      <c r="L54" s="24"/>
      <c r="M54" s="24"/>
      <c r="N54" s="24"/>
      <c r="O54" s="24"/>
      <c r="P54" s="87"/>
      <c r="Q54" s="87"/>
      <c r="R54" s="87"/>
      <c r="S54" s="87"/>
      <c r="T54" s="87"/>
      <c r="U54" s="21"/>
      <c r="V54" s="24"/>
      <c r="W54" s="24"/>
      <c r="X54" s="24"/>
      <c r="Y54" s="24"/>
      <c r="Z54" s="24"/>
      <c r="AA54" s="35">
        <v>0</v>
      </c>
      <c r="AB54" s="24"/>
      <c r="AC54" s="21"/>
      <c r="AD54" s="21"/>
      <c r="AE54" s="26">
        <v>1610</v>
      </c>
      <c r="AF54" s="23">
        <v>0</v>
      </c>
      <c r="AG54" s="23">
        <v>0</v>
      </c>
      <c r="AH54" s="23">
        <v>0</v>
      </c>
      <c r="AI54" s="23">
        <v>0</v>
      </c>
      <c r="AJ54" s="23">
        <v>0</v>
      </c>
      <c r="AK54" s="23">
        <v>0</v>
      </c>
      <c r="AL54" s="21"/>
      <c r="AM54" s="24"/>
      <c r="AN54" s="24"/>
      <c r="AO54" s="24"/>
      <c r="AP54" s="24"/>
      <c r="AQ54" s="24"/>
      <c r="AR54" s="24"/>
      <c r="AS54" s="24"/>
      <c r="AT54" s="87"/>
      <c r="AU54" s="87"/>
      <c r="AV54" s="87"/>
      <c r="AW54" s="87"/>
      <c r="AX54" s="87"/>
      <c r="AY54" s="21"/>
      <c r="AZ54" s="24"/>
      <c r="BA54" s="24"/>
      <c r="BB54" s="24"/>
      <c r="BC54" s="24"/>
      <c r="BD54" s="24"/>
      <c r="BE54" s="35">
        <v>0</v>
      </c>
      <c r="BF54" s="21"/>
      <c r="BG54" s="21"/>
      <c r="BH54" s="21"/>
      <c r="BI54" s="21"/>
    </row>
    <row r="55" spans="1:61">
      <c r="A55" s="26">
        <v>1611</v>
      </c>
      <c r="B55" s="23">
        <v>0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1"/>
      <c r="I55" s="24"/>
      <c r="J55" s="24"/>
      <c r="K55" s="24"/>
      <c r="L55" s="24"/>
      <c r="M55" s="24"/>
      <c r="N55" s="24"/>
      <c r="O55" s="24"/>
      <c r="P55" s="87"/>
      <c r="Q55" s="87"/>
      <c r="R55" s="87"/>
      <c r="S55" s="87"/>
      <c r="T55" s="87"/>
      <c r="U55" s="21"/>
      <c r="V55" s="24"/>
      <c r="W55" s="24"/>
      <c r="X55" s="24"/>
      <c r="Y55" s="24"/>
      <c r="Z55" s="24"/>
      <c r="AA55" s="35">
        <v>0</v>
      </c>
      <c r="AB55" s="24"/>
      <c r="AC55" s="21"/>
      <c r="AD55" s="21"/>
      <c r="AE55" s="26">
        <v>1611</v>
      </c>
      <c r="AF55" s="23">
        <v>0</v>
      </c>
      <c r="AG55" s="23">
        <v>0</v>
      </c>
      <c r="AH55" s="23">
        <v>0</v>
      </c>
      <c r="AI55" s="23">
        <v>0</v>
      </c>
      <c r="AJ55" s="23">
        <v>0</v>
      </c>
      <c r="AK55" s="23">
        <v>0</v>
      </c>
      <c r="AL55" s="21"/>
      <c r="AM55" s="24"/>
      <c r="AN55" s="24"/>
      <c r="AO55" s="24"/>
      <c r="AP55" s="24"/>
      <c r="AQ55" s="24"/>
      <c r="AR55" s="24"/>
      <c r="AS55" s="24"/>
      <c r="AT55" s="87"/>
      <c r="AU55" s="87"/>
      <c r="AV55" s="87"/>
      <c r="AW55" s="87"/>
      <c r="AX55" s="87"/>
      <c r="AY55" s="21"/>
      <c r="AZ55" s="24"/>
      <c r="BA55" s="24"/>
      <c r="BB55" s="24"/>
      <c r="BC55" s="24"/>
      <c r="BD55" s="24"/>
      <c r="BE55" s="35">
        <v>0</v>
      </c>
      <c r="BF55" s="21"/>
      <c r="BG55" s="21"/>
      <c r="BH55" s="21"/>
      <c r="BI55" s="21"/>
    </row>
    <row r="56" spans="1:61">
      <c r="A56" s="26">
        <v>1612</v>
      </c>
      <c r="B56" s="23">
        <v>0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1"/>
      <c r="I56" s="24"/>
      <c r="J56" s="24"/>
      <c r="K56" s="24"/>
      <c r="L56" s="24"/>
      <c r="M56" s="24"/>
      <c r="N56" s="24"/>
      <c r="O56" s="24"/>
      <c r="P56" s="87"/>
      <c r="Q56" s="87"/>
      <c r="R56" s="87"/>
      <c r="S56" s="87"/>
      <c r="T56" s="87"/>
      <c r="U56" s="21"/>
      <c r="V56" s="24"/>
      <c r="W56" s="24"/>
      <c r="X56" s="24"/>
      <c r="Y56" s="24"/>
      <c r="Z56" s="24"/>
      <c r="AA56" s="35">
        <v>0</v>
      </c>
      <c r="AB56" s="24"/>
      <c r="AC56" s="21"/>
      <c r="AD56" s="21"/>
      <c r="AE56" s="26">
        <v>1612</v>
      </c>
      <c r="AF56" s="23">
        <v>0</v>
      </c>
      <c r="AG56" s="23">
        <v>0</v>
      </c>
      <c r="AH56" s="23">
        <v>0</v>
      </c>
      <c r="AI56" s="23">
        <v>0</v>
      </c>
      <c r="AJ56" s="23">
        <v>0</v>
      </c>
      <c r="AK56" s="23">
        <v>0</v>
      </c>
      <c r="AL56" s="21"/>
      <c r="AM56" s="24"/>
      <c r="AN56" s="24"/>
      <c r="AO56" s="24"/>
      <c r="AP56" s="24"/>
      <c r="AQ56" s="24"/>
      <c r="AR56" s="24"/>
      <c r="AS56" s="24"/>
      <c r="AT56" s="87"/>
      <c r="AU56" s="87"/>
      <c r="AV56" s="87"/>
      <c r="AW56" s="87"/>
      <c r="AX56" s="87"/>
      <c r="AY56" s="21"/>
      <c r="AZ56" s="24"/>
      <c r="BA56" s="24"/>
      <c r="BB56" s="24"/>
      <c r="BC56" s="24"/>
      <c r="BD56" s="24"/>
      <c r="BE56" s="35">
        <v>0</v>
      </c>
      <c r="BF56" s="21"/>
      <c r="BG56" s="21"/>
      <c r="BH56" s="21"/>
      <c r="BI56" s="21"/>
    </row>
    <row r="57" spans="1:61">
      <c r="A57" s="26">
        <v>1613</v>
      </c>
      <c r="B57" s="23">
        <v>0</v>
      </c>
      <c r="C57" s="23">
        <v>0</v>
      </c>
      <c r="D57" s="23">
        <v>0</v>
      </c>
      <c r="E57" s="23">
        <v>0</v>
      </c>
      <c r="F57" s="23">
        <v>0</v>
      </c>
      <c r="G57" s="23">
        <v>0</v>
      </c>
      <c r="H57" s="21"/>
      <c r="I57" s="24"/>
      <c r="J57" s="24"/>
      <c r="K57" s="24"/>
      <c r="L57" s="24"/>
      <c r="M57" s="24"/>
      <c r="N57" s="24"/>
      <c r="O57" s="24"/>
      <c r="P57" s="87"/>
      <c r="Q57" s="87"/>
      <c r="R57" s="87"/>
      <c r="S57" s="87"/>
      <c r="T57" s="87"/>
      <c r="U57" s="21"/>
      <c r="V57" s="24"/>
      <c r="W57" s="24"/>
      <c r="X57" s="24"/>
      <c r="Y57" s="24"/>
      <c r="Z57" s="24"/>
      <c r="AA57" s="35">
        <v>0</v>
      </c>
      <c r="AB57" s="24"/>
      <c r="AC57" s="21"/>
      <c r="AD57" s="21"/>
      <c r="AE57" s="26">
        <v>1613</v>
      </c>
      <c r="AF57" s="23">
        <v>0</v>
      </c>
      <c r="AG57" s="23">
        <v>0</v>
      </c>
      <c r="AH57" s="23">
        <v>0</v>
      </c>
      <c r="AI57" s="23">
        <v>0</v>
      </c>
      <c r="AJ57" s="23">
        <v>0</v>
      </c>
      <c r="AK57" s="23">
        <v>0</v>
      </c>
      <c r="AL57" s="21"/>
      <c r="AM57" s="24"/>
      <c r="AN57" s="24"/>
      <c r="AO57" s="24"/>
      <c r="AP57" s="24"/>
      <c r="AQ57" s="24"/>
      <c r="AR57" s="24"/>
      <c r="AS57" s="24"/>
      <c r="AT57" s="87"/>
      <c r="AU57" s="87"/>
      <c r="AV57" s="87"/>
      <c r="AW57" s="87"/>
      <c r="AX57" s="87"/>
      <c r="AY57" s="21"/>
      <c r="AZ57" s="24"/>
      <c r="BA57" s="24"/>
      <c r="BB57" s="24"/>
      <c r="BC57" s="24"/>
      <c r="BD57" s="24"/>
      <c r="BE57" s="35">
        <v>0</v>
      </c>
      <c r="BF57" s="21"/>
      <c r="BG57" s="21"/>
      <c r="BH57" s="21"/>
      <c r="BI57" s="21"/>
    </row>
    <row r="58" spans="1:61">
      <c r="A58" s="26">
        <v>1614</v>
      </c>
      <c r="B58" s="23">
        <v>0</v>
      </c>
      <c r="C58" s="23">
        <v>0</v>
      </c>
      <c r="D58" s="23">
        <v>0</v>
      </c>
      <c r="E58" s="23">
        <v>0</v>
      </c>
      <c r="F58" s="23">
        <v>0</v>
      </c>
      <c r="G58" s="23">
        <v>0</v>
      </c>
      <c r="H58" s="21"/>
      <c r="I58" s="24"/>
      <c r="J58" s="24"/>
      <c r="K58" s="24"/>
      <c r="L58" s="24"/>
      <c r="M58" s="24"/>
      <c r="N58" s="24"/>
      <c r="O58" s="24"/>
      <c r="P58" s="87"/>
      <c r="Q58" s="87"/>
      <c r="R58" s="87"/>
      <c r="S58" s="87"/>
      <c r="T58" s="87"/>
      <c r="U58" s="21"/>
      <c r="V58" s="24"/>
      <c r="W58" s="24"/>
      <c r="X58" s="24"/>
      <c r="Y58" s="24"/>
      <c r="Z58" s="24"/>
      <c r="AA58" s="35">
        <v>0</v>
      </c>
      <c r="AB58" s="24"/>
      <c r="AC58" s="21"/>
      <c r="AD58" s="21"/>
      <c r="AE58" s="26">
        <v>1614</v>
      </c>
      <c r="AF58" s="23">
        <v>0</v>
      </c>
      <c r="AG58" s="23">
        <v>0</v>
      </c>
      <c r="AH58" s="23">
        <v>0</v>
      </c>
      <c r="AI58" s="23">
        <v>0</v>
      </c>
      <c r="AJ58" s="23">
        <v>0</v>
      </c>
      <c r="AK58" s="23">
        <v>0</v>
      </c>
      <c r="AL58" s="21"/>
      <c r="AM58" s="24"/>
      <c r="AN58" s="24"/>
      <c r="AO58" s="24"/>
      <c r="AP58" s="24"/>
      <c r="AQ58" s="24"/>
      <c r="AR58" s="24"/>
      <c r="AS58" s="24"/>
      <c r="AT58" s="87"/>
      <c r="AU58" s="87"/>
      <c r="AV58" s="87"/>
      <c r="AW58" s="87"/>
      <c r="AX58" s="87"/>
      <c r="AY58" s="21"/>
      <c r="AZ58" s="24"/>
      <c r="BA58" s="24"/>
      <c r="BB58" s="24"/>
      <c r="BC58" s="24"/>
      <c r="BD58" s="24"/>
      <c r="BE58" s="35">
        <v>0</v>
      </c>
      <c r="BF58" s="21"/>
      <c r="BG58" s="21"/>
      <c r="BH58" s="21"/>
      <c r="BI58" s="21"/>
    </row>
    <row r="59" spans="1:61">
      <c r="A59" s="26">
        <v>1615</v>
      </c>
      <c r="B59" s="23">
        <v>0</v>
      </c>
      <c r="C59" s="23">
        <v>0</v>
      </c>
      <c r="D59" s="23">
        <v>0</v>
      </c>
      <c r="E59" s="23">
        <v>0</v>
      </c>
      <c r="F59" s="23">
        <v>0</v>
      </c>
      <c r="G59" s="23">
        <v>0</v>
      </c>
      <c r="H59" s="21"/>
      <c r="I59" s="24"/>
      <c r="J59" s="24"/>
      <c r="K59" s="24"/>
      <c r="L59" s="24"/>
      <c r="M59" s="24"/>
      <c r="N59" s="24"/>
      <c r="O59" s="24"/>
      <c r="P59" s="87"/>
      <c r="Q59" s="87"/>
      <c r="R59" s="87"/>
      <c r="S59" s="87"/>
      <c r="T59" s="87"/>
      <c r="U59" s="21"/>
      <c r="V59" s="24"/>
      <c r="W59" s="24"/>
      <c r="X59" s="24"/>
      <c r="Y59" s="24"/>
      <c r="Z59" s="24"/>
      <c r="AA59" s="35">
        <v>0</v>
      </c>
      <c r="AB59" s="24"/>
      <c r="AC59" s="21"/>
      <c r="AD59" s="21"/>
      <c r="AE59" s="26">
        <v>1615</v>
      </c>
      <c r="AF59" s="23">
        <v>0</v>
      </c>
      <c r="AG59" s="23">
        <v>0</v>
      </c>
      <c r="AH59" s="23">
        <v>0</v>
      </c>
      <c r="AI59" s="23">
        <v>0</v>
      </c>
      <c r="AJ59" s="23">
        <v>0</v>
      </c>
      <c r="AK59" s="23">
        <v>0</v>
      </c>
      <c r="AL59" s="21"/>
      <c r="AM59" s="24"/>
      <c r="AN59" s="24"/>
      <c r="AO59" s="24"/>
      <c r="AP59" s="24"/>
      <c r="AQ59" s="24"/>
      <c r="AR59" s="24"/>
      <c r="AS59" s="24"/>
      <c r="AT59" s="87"/>
      <c r="AU59" s="87"/>
      <c r="AV59" s="87"/>
      <c r="AW59" s="87"/>
      <c r="AX59" s="87"/>
      <c r="AY59" s="21"/>
      <c r="AZ59" s="24"/>
      <c r="BA59" s="24"/>
      <c r="BB59" s="24"/>
      <c r="BC59" s="24"/>
      <c r="BD59" s="24"/>
      <c r="BE59" s="35">
        <v>0</v>
      </c>
      <c r="BF59" s="21"/>
      <c r="BG59" s="21"/>
      <c r="BH59" s="21"/>
      <c r="BI59" s="21"/>
    </row>
    <row r="60" spans="1:61">
      <c r="A60" s="26">
        <v>1616</v>
      </c>
      <c r="B60" s="23">
        <v>0</v>
      </c>
      <c r="C60" s="23">
        <v>0</v>
      </c>
      <c r="D60" s="23">
        <v>0</v>
      </c>
      <c r="E60" s="23">
        <v>0</v>
      </c>
      <c r="F60" s="23">
        <v>0</v>
      </c>
      <c r="G60" s="23">
        <v>0</v>
      </c>
      <c r="H60" s="21"/>
      <c r="I60" s="24"/>
      <c r="J60" s="24"/>
      <c r="K60" s="24"/>
      <c r="L60" s="24"/>
      <c r="M60" s="24"/>
      <c r="N60" s="24"/>
      <c r="O60" s="24"/>
      <c r="P60" s="87"/>
      <c r="Q60" s="87"/>
      <c r="R60" s="87"/>
      <c r="S60" s="87"/>
      <c r="T60" s="87"/>
      <c r="U60" s="21"/>
      <c r="V60" s="24"/>
      <c r="W60" s="24"/>
      <c r="X60" s="24"/>
      <c r="Y60" s="24"/>
      <c r="Z60" s="24"/>
      <c r="AA60" s="35">
        <v>0</v>
      </c>
      <c r="AB60" s="24"/>
      <c r="AC60" s="21"/>
      <c r="AD60" s="21"/>
      <c r="AE60" s="26">
        <v>1616</v>
      </c>
      <c r="AF60" s="23">
        <v>0</v>
      </c>
      <c r="AG60" s="23">
        <v>0</v>
      </c>
      <c r="AH60" s="23">
        <v>0</v>
      </c>
      <c r="AI60" s="23">
        <v>0</v>
      </c>
      <c r="AJ60" s="23">
        <v>0</v>
      </c>
      <c r="AK60" s="23">
        <v>0</v>
      </c>
      <c r="AL60" s="21"/>
      <c r="AM60" s="24"/>
      <c r="AN60" s="24"/>
      <c r="AO60" s="24"/>
      <c r="AP60" s="24"/>
      <c r="AQ60" s="24"/>
      <c r="AR60" s="24"/>
      <c r="AS60" s="24"/>
      <c r="AT60" s="87"/>
      <c r="AU60" s="87"/>
      <c r="AV60" s="87"/>
      <c r="AW60" s="87"/>
      <c r="AX60" s="87"/>
      <c r="AY60" s="21"/>
      <c r="AZ60" s="24"/>
      <c r="BA60" s="24"/>
      <c r="BB60" s="24"/>
      <c r="BC60" s="24"/>
      <c r="BD60" s="24"/>
      <c r="BE60" s="35">
        <v>0</v>
      </c>
      <c r="BF60" s="21"/>
      <c r="BG60" s="21"/>
      <c r="BH60" s="21"/>
      <c r="BI60" s="21"/>
    </row>
    <row r="61" spans="1:61">
      <c r="A61" s="26">
        <v>1617</v>
      </c>
      <c r="B61" s="23">
        <v>0</v>
      </c>
      <c r="C61" s="23">
        <v>0</v>
      </c>
      <c r="D61" s="23">
        <v>0</v>
      </c>
      <c r="E61" s="23">
        <v>0</v>
      </c>
      <c r="F61" s="23">
        <v>0</v>
      </c>
      <c r="G61" s="23">
        <v>0</v>
      </c>
      <c r="H61" s="21"/>
      <c r="I61" s="24"/>
      <c r="J61" s="24"/>
      <c r="K61" s="24"/>
      <c r="L61" s="24"/>
      <c r="M61" s="24"/>
      <c r="N61" s="24"/>
      <c r="O61" s="24"/>
      <c r="P61" s="87"/>
      <c r="Q61" s="87"/>
      <c r="R61" s="87"/>
      <c r="S61" s="87"/>
      <c r="T61" s="87"/>
      <c r="U61" s="21"/>
      <c r="V61" s="24"/>
      <c r="W61" s="24"/>
      <c r="X61" s="24"/>
      <c r="Y61" s="24"/>
      <c r="Z61" s="24"/>
      <c r="AA61" s="35">
        <v>0</v>
      </c>
      <c r="AB61" s="24"/>
      <c r="AC61" s="21"/>
      <c r="AD61" s="21"/>
      <c r="AE61" s="26">
        <v>1617</v>
      </c>
      <c r="AF61" s="23">
        <v>0</v>
      </c>
      <c r="AG61" s="23">
        <v>0</v>
      </c>
      <c r="AH61" s="23">
        <v>0</v>
      </c>
      <c r="AI61" s="23">
        <v>0</v>
      </c>
      <c r="AJ61" s="23">
        <v>0</v>
      </c>
      <c r="AK61" s="23">
        <v>0</v>
      </c>
      <c r="AL61" s="21"/>
      <c r="AM61" s="24"/>
      <c r="AN61" s="24"/>
      <c r="AO61" s="24"/>
      <c r="AP61" s="24"/>
      <c r="AQ61" s="24"/>
      <c r="AR61" s="24"/>
      <c r="AS61" s="24"/>
      <c r="AT61" s="87"/>
      <c r="AU61" s="87"/>
      <c r="AV61" s="87"/>
      <c r="AW61" s="87"/>
      <c r="AX61" s="87"/>
      <c r="AY61" s="21"/>
      <c r="AZ61" s="24"/>
      <c r="BA61" s="24"/>
      <c r="BB61" s="24"/>
      <c r="BC61" s="24"/>
      <c r="BD61" s="24"/>
      <c r="BE61" s="35">
        <v>0</v>
      </c>
      <c r="BF61" s="21"/>
      <c r="BG61" s="21"/>
      <c r="BH61" s="21"/>
      <c r="BI61" s="21"/>
    </row>
    <row r="62" spans="1:61">
      <c r="A62" s="26">
        <v>1618</v>
      </c>
      <c r="B62" s="23">
        <v>0</v>
      </c>
      <c r="C62" s="23">
        <v>0</v>
      </c>
      <c r="D62" s="23">
        <v>0</v>
      </c>
      <c r="E62" s="23">
        <v>0</v>
      </c>
      <c r="F62" s="23">
        <v>0</v>
      </c>
      <c r="G62" s="23">
        <v>0</v>
      </c>
      <c r="H62" s="21"/>
      <c r="I62" s="24"/>
      <c r="J62" s="24"/>
      <c r="K62" s="24"/>
      <c r="L62" s="24"/>
      <c r="M62" s="24"/>
      <c r="N62" s="24"/>
      <c r="O62" s="24"/>
      <c r="P62" s="87"/>
      <c r="Q62" s="87"/>
      <c r="R62" s="87"/>
      <c r="S62" s="87"/>
      <c r="T62" s="87"/>
      <c r="U62" s="21"/>
      <c r="V62" s="24"/>
      <c r="W62" s="24"/>
      <c r="X62" s="24"/>
      <c r="Y62" s="24"/>
      <c r="Z62" s="24"/>
      <c r="AA62" s="35">
        <v>0</v>
      </c>
      <c r="AB62" s="24"/>
      <c r="AC62" s="21"/>
      <c r="AD62" s="21"/>
      <c r="AE62" s="26">
        <v>1618</v>
      </c>
      <c r="AF62" s="23">
        <v>0</v>
      </c>
      <c r="AG62" s="23">
        <v>0</v>
      </c>
      <c r="AH62" s="23">
        <v>0</v>
      </c>
      <c r="AI62" s="23">
        <v>0</v>
      </c>
      <c r="AJ62" s="23">
        <v>0</v>
      </c>
      <c r="AK62" s="23">
        <v>0</v>
      </c>
      <c r="AL62" s="21"/>
      <c r="AM62" s="24"/>
      <c r="AN62" s="24"/>
      <c r="AO62" s="24"/>
      <c r="AP62" s="24"/>
      <c r="AQ62" s="24"/>
      <c r="AR62" s="24"/>
      <c r="AS62" s="24"/>
      <c r="AT62" s="87"/>
      <c r="AU62" s="87"/>
      <c r="AV62" s="87"/>
      <c r="AW62" s="87"/>
      <c r="AX62" s="87"/>
      <c r="AY62" s="21"/>
      <c r="AZ62" s="24"/>
      <c r="BA62" s="24"/>
      <c r="BB62" s="24"/>
      <c r="BC62" s="24"/>
      <c r="BD62" s="24"/>
      <c r="BE62" s="35">
        <v>0</v>
      </c>
      <c r="BF62" s="21"/>
      <c r="BG62" s="21"/>
      <c r="BH62" s="21"/>
      <c r="BI62" s="21"/>
    </row>
    <row r="63" spans="1:61">
      <c r="A63" s="26">
        <v>1619</v>
      </c>
      <c r="B63" s="23">
        <v>0</v>
      </c>
      <c r="C63" s="23">
        <v>0</v>
      </c>
      <c r="D63" s="23">
        <v>0</v>
      </c>
      <c r="E63" s="23">
        <v>0</v>
      </c>
      <c r="F63" s="23">
        <v>0</v>
      </c>
      <c r="G63" s="23">
        <v>0</v>
      </c>
      <c r="H63" s="21"/>
      <c r="I63" s="24"/>
      <c r="J63" s="24"/>
      <c r="K63" s="24"/>
      <c r="L63" s="24"/>
      <c r="M63" s="24"/>
      <c r="N63" s="24"/>
      <c r="O63" s="24"/>
      <c r="P63" s="87"/>
      <c r="Q63" s="87"/>
      <c r="R63" s="87"/>
      <c r="S63" s="87"/>
      <c r="T63" s="87"/>
      <c r="U63" s="21"/>
      <c r="V63" s="24"/>
      <c r="W63" s="24"/>
      <c r="X63" s="24"/>
      <c r="Y63" s="24"/>
      <c r="Z63" s="24"/>
      <c r="AA63" s="35">
        <v>0</v>
      </c>
      <c r="AB63" s="24"/>
      <c r="AC63" s="21"/>
      <c r="AD63" s="21"/>
      <c r="AE63" s="26">
        <v>1619</v>
      </c>
      <c r="AF63" s="23">
        <v>0</v>
      </c>
      <c r="AG63" s="23">
        <v>0</v>
      </c>
      <c r="AH63" s="23">
        <v>0</v>
      </c>
      <c r="AI63" s="23">
        <v>0</v>
      </c>
      <c r="AJ63" s="23">
        <v>0</v>
      </c>
      <c r="AK63" s="23">
        <v>0</v>
      </c>
      <c r="AL63" s="21"/>
      <c r="AM63" s="24"/>
      <c r="AN63" s="24"/>
      <c r="AO63" s="24"/>
      <c r="AP63" s="24"/>
      <c r="AQ63" s="24"/>
      <c r="AR63" s="24"/>
      <c r="AS63" s="24"/>
      <c r="AT63" s="87"/>
      <c r="AU63" s="87"/>
      <c r="AV63" s="87"/>
      <c r="AW63" s="87"/>
      <c r="AX63" s="87"/>
      <c r="AY63" s="21"/>
      <c r="AZ63" s="24"/>
      <c r="BA63" s="24"/>
      <c r="BB63" s="24"/>
      <c r="BC63" s="24"/>
      <c r="BD63" s="24"/>
      <c r="BE63" s="35">
        <v>0</v>
      </c>
      <c r="BF63" s="21"/>
      <c r="BG63" s="21"/>
      <c r="BH63" s="21"/>
      <c r="BI63" s="21"/>
    </row>
    <row r="64" spans="1:61">
      <c r="A64" s="26">
        <v>1620</v>
      </c>
      <c r="B64" s="23">
        <v>0</v>
      </c>
      <c r="C64" s="23">
        <v>0</v>
      </c>
      <c r="D64" s="23">
        <v>0</v>
      </c>
      <c r="E64" s="23">
        <v>0</v>
      </c>
      <c r="F64" s="23">
        <v>0</v>
      </c>
      <c r="G64" s="23">
        <v>0</v>
      </c>
      <c r="H64" s="21"/>
      <c r="I64" s="24"/>
      <c r="J64" s="24"/>
      <c r="K64" s="24"/>
      <c r="L64" s="24"/>
      <c r="M64" s="24"/>
      <c r="N64" s="24"/>
      <c r="O64" s="24"/>
      <c r="P64" s="87"/>
      <c r="Q64" s="87"/>
      <c r="R64" s="87"/>
      <c r="S64" s="87"/>
      <c r="T64" s="87"/>
      <c r="U64" s="21"/>
      <c r="V64" s="24"/>
      <c r="W64" s="24"/>
      <c r="X64" s="24"/>
      <c r="Y64" s="24"/>
      <c r="Z64" s="24"/>
      <c r="AA64" s="35">
        <v>0</v>
      </c>
      <c r="AB64" s="24"/>
      <c r="AC64" s="21"/>
      <c r="AD64" s="21"/>
      <c r="AE64" s="26">
        <v>1620</v>
      </c>
      <c r="AF64" s="23">
        <v>0</v>
      </c>
      <c r="AG64" s="23">
        <v>0</v>
      </c>
      <c r="AH64" s="23">
        <v>0</v>
      </c>
      <c r="AI64" s="23">
        <v>0</v>
      </c>
      <c r="AJ64" s="23">
        <v>0</v>
      </c>
      <c r="AK64" s="23">
        <v>0</v>
      </c>
      <c r="AL64" s="21"/>
      <c r="AM64" s="24"/>
      <c r="AN64" s="24"/>
      <c r="AO64" s="24"/>
      <c r="AP64" s="24"/>
      <c r="AQ64" s="24"/>
      <c r="AR64" s="24"/>
      <c r="AS64" s="24"/>
      <c r="AT64" s="87"/>
      <c r="AU64" s="87"/>
      <c r="AV64" s="87"/>
      <c r="AW64" s="87"/>
      <c r="AX64" s="87"/>
      <c r="AY64" s="21"/>
      <c r="AZ64" s="24"/>
      <c r="BA64" s="24"/>
      <c r="BB64" s="24"/>
      <c r="BC64" s="24"/>
      <c r="BD64" s="24"/>
      <c r="BE64" s="35">
        <v>0</v>
      </c>
      <c r="BF64" s="21"/>
      <c r="BG64" s="21"/>
      <c r="BH64" s="21"/>
      <c r="BI64" s="21"/>
    </row>
    <row r="65" spans="1:61">
      <c r="A65" s="26">
        <v>1621</v>
      </c>
      <c r="B65" s="23">
        <v>0</v>
      </c>
      <c r="C65" s="23">
        <v>0</v>
      </c>
      <c r="D65" s="23">
        <v>0</v>
      </c>
      <c r="E65" s="23">
        <v>0</v>
      </c>
      <c r="F65" s="23">
        <v>0</v>
      </c>
      <c r="G65" s="23">
        <v>0</v>
      </c>
      <c r="H65" s="21"/>
      <c r="I65" s="24"/>
      <c r="J65" s="24"/>
      <c r="K65" s="24"/>
      <c r="L65" s="24"/>
      <c r="M65" s="24"/>
      <c r="N65" s="24"/>
      <c r="O65" s="24"/>
      <c r="P65" s="87"/>
      <c r="Q65" s="87"/>
      <c r="R65" s="87"/>
      <c r="S65" s="87"/>
      <c r="T65" s="87"/>
      <c r="U65" s="21"/>
      <c r="V65" s="24"/>
      <c r="W65" s="24"/>
      <c r="X65" s="24"/>
      <c r="Y65" s="24"/>
      <c r="Z65" s="24"/>
      <c r="AA65" s="35">
        <v>0</v>
      </c>
      <c r="AB65" s="24"/>
      <c r="AC65" s="21"/>
      <c r="AD65" s="21"/>
      <c r="AE65" s="26">
        <v>1621</v>
      </c>
      <c r="AF65" s="23">
        <v>0</v>
      </c>
      <c r="AG65" s="23">
        <v>0</v>
      </c>
      <c r="AH65" s="23">
        <v>0</v>
      </c>
      <c r="AI65" s="23">
        <v>0</v>
      </c>
      <c r="AJ65" s="23">
        <v>0</v>
      </c>
      <c r="AK65" s="23">
        <v>0</v>
      </c>
      <c r="AL65" s="21"/>
      <c r="AM65" s="24"/>
      <c r="AN65" s="24"/>
      <c r="AO65" s="24"/>
      <c r="AP65" s="24"/>
      <c r="AQ65" s="24"/>
      <c r="AR65" s="24"/>
      <c r="AS65" s="24"/>
      <c r="AT65" s="87"/>
      <c r="AU65" s="87"/>
      <c r="AV65" s="87"/>
      <c r="AW65" s="87"/>
      <c r="AX65" s="87"/>
      <c r="AY65" s="21"/>
      <c r="AZ65" s="24"/>
      <c r="BA65" s="24"/>
      <c r="BB65" s="24"/>
      <c r="BC65" s="24"/>
      <c r="BD65" s="24"/>
      <c r="BE65" s="35">
        <v>0</v>
      </c>
      <c r="BF65" s="21"/>
      <c r="BG65" s="21"/>
      <c r="BH65" s="21"/>
      <c r="BI65" s="21"/>
    </row>
    <row r="66" spans="1:61">
      <c r="A66" s="26">
        <v>1622</v>
      </c>
      <c r="B66" s="23">
        <v>0</v>
      </c>
      <c r="C66" s="23">
        <v>0</v>
      </c>
      <c r="D66" s="23">
        <v>0</v>
      </c>
      <c r="E66" s="23">
        <v>0</v>
      </c>
      <c r="F66" s="23">
        <v>0</v>
      </c>
      <c r="G66" s="23">
        <v>0</v>
      </c>
      <c r="H66" s="21"/>
      <c r="I66" s="24"/>
      <c r="J66" s="24"/>
      <c r="K66" s="24"/>
      <c r="L66" s="24"/>
      <c r="M66" s="24"/>
      <c r="N66" s="24"/>
      <c r="O66" s="24"/>
      <c r="P66" s="87"/>
      <c r="Q66" s="87"/>
      <c r="R66" s="87"/>
      <c r="S66" s="87"/>
      <c r="T66" s="87"/>
      <c r="U66" s="21"/>
      <c r="V66" s="24"/>
      <c r="W66" s="24"/>
      <c r="X66" s="24"/>
      <c r="Y66" s="24"/>
      <c r="Z66" s="24"/>
      <c r="AA66" s="35">
        <v>0</v>
      </c>
      <c r="AB66" s="24"/>
      <c r="AC66" s="21"/>
      <c r="AD66" s="21"/>
      <c r="AE66" s="26">
        <v>1622</v>
      </c>
      <c r="AF66" s="23">
        <v>0</v>
      </c>
      <c r="AG66" s="23">
        <v>0</v>
      </c>
      <c r="AH66" s="23">
        <v>0</v>
      </c>
      <c r="AI66" s="23">
        <v>0</v>
      </c>
      <c r="AJ66" s="23">
        <v>0</v>
      </c>
      <c r="AK66" s="23">
        <v>0</v>
      </c>
      <c r="AL66" s="21"/>
      <c r="AM66" s="24"/>
      <c r="AN66" s="24"/>
      <c r="AO66" s="24"/>
      <c r="AP66" s="24"/>
      <c r="AQ66" s="24"/>
      <c r="AR66" s="24"/>
      <c r="AS66" s="24"/>
      <c r="AT66" s="87"/>
      <c r="AU66" s="87"/>
      <c r="AV66" s="87"/>
      <c r="AW66" s="87"/>
      <c r="AX66" s="87"/>
      <c r="AY66" s="21"/>
      <c r="AZ66" s="24"/>
      <c r="BA66" s="24"/>
      <c r="BB66" s="24"/>
      <c r="BC66" s="24"/>
      <c r="BD66" s="24"/>
      <c r="BE66" s="35">
        <v>0</v>
      </c>
      <c r="BF66" s="21"/>
      <c r="BG66" s="21"/>
      <c r="BH66" s="21"/>
      <c r="BI66" s="21"/>
    </row>
    <row r="67" spans="1:61">
      <c r="A67" s="26">
        <v>1623</v>
      </c>
      <c r="B67" s="23">
        <v>0</v>
      </c>
      <c r="C67" s="23">
        <v>0</v>
      </c>
      <c r="D67" s="23">
        <v>0</v>
      </c>
      <c r="E67" s="23">
        <v>0</v>
      </c>
      <c r="F67" s="23">
        <v>0</v>
      </c>
      <c r="G67" s="23">
        <v>0</v>
      </c>
      <c r="H67" s="21"/>
      <c r="I67" s="24"/>
      <c r="J67" s="24"/>
      <c r="K67" s="24"/>
      <c r="L67" s="24"/>
      <c r="M67" s="24"/>
      <c r="N67" s="24"/>
      <c r="O67" s="24"/>
      <c r="P67" s="87"/>
      <c r="Q67" s="87"/>
      <c r="R67" s="87"/>
      <c r="S67" s="87"/>
      <c r="T67" s="87"/>
      <c r="U67" s="21"/>
      <c r="V67" s="24"/>
      <c r="W67" s="24"/>
      <c r="X67" s="24"/>
      <c r="Y67" s="24"/>
      <c r="Z67" s="24"/>
      <c r="AA67" s="35">
        <v>0</v>
      </c>
      <c r="AB67" s="24"/>
      <c r="AC67" s="21"/>
      <c r="AD67" s="21"/>
      <c r="AE67" s="26">
        <v>1623</v>
      </c>
      <c r="AF67" s="23">
        <v>0</v>
      </c>
      <c r="AG67" s="23">
        <v>0</v>
      </c>
      <c r="AH67" s="23">
        <v>0</v>
      </c>
      <c r="AI67" s="23">
        <v>0</v>
      </c>
      <c r="AJ67" s="23">
        <v>0</v>
      </c>
      <c r="AK67" s="23">
        <v>0</v>
      </c>
      <c r="AL67" s="21"/>
      <c r="AM67" s="24"/>
      <c r="AN67" s="24"/>
      <c r="AO67" s="24"/>
      <c r="AP67" s="24"/>
      <c r="AQ67" s="24"/>
      <c r="AR67" s="24"/>
      <c r="AS67" s="24"/>
      <c r="AT67" s="87"/>
      <c r="AU67" s="87"/>
      <c r="AV67" s="87"/>
      <c r="AW67" s="87"/>
      <c r="AX67" s="87"/>
      <c r="AY67" s="21"/>
      <c r="AZ67" s="24"/>
      <c r="BA67" s="24"/>
      <c r="BB67" s="24"/>
      <c r="BC67" s="24"/>
      <c r="BD67" s="24"/>
      <c r="BE67" s="35">
        <v>0</v>
      </c>
      <c r="BF67" s="21"/>
      <c r="BG67" s="21"/>
      <c r="BH67" s="21"/>
      <c r="BI67" s="21"/>
    </row>
    <row r="68" spans="1:61">
      <c r="A68" s="26">
        <v>1624</v>
      </c>
      <c r="B68" s="23">
        <v>0</v>
      </c>
      <c r="C68" s="23">
        <v>0</v>
      </c>
      <c r="D68" s="23">
        <v>0</v>
      </c>
      <c r="E68" s="23">
        <v>0</v>
      </c>
      <c r="F68" s="23">
        <v>0</v>
      </c>
      <c r="G68" s="23">
        <v>0</v>
      </c>
      <c r="H68" s="21"/>
      <c r="I68" s="24"/>
      <c r="J68" s="24"/>
      <c r="K68" s="24"/>
      <c r="L68" s="24"/>
      <c r="M68" s="24"/>
      <c r="N68" s="24"/>
      <c r="O68" s="24"/>
      <c r="P68" s="87"/>
      <c r="Q68" s="87"/>
      <c r="R68" s="87"/>
      <c r="S68" s="87"/>
      <c r="T68" s="87"/>
      <c r="U68" s="21"/>
      <c r="V68" s="24"/>
      <c r="W68" s="24"/>
      <c r="X68" s="24"/>
      <c r="Y68" s="24"/>
      <c r="Z68" s="24"/>
      <c r="AA68" s="35">
        <v>0</v>
      </c>
      <c r="AB68" s="24"/>
      <c r="AC68" s="21"/>
      <c r="AD68" s="21"/>
      <c r="AE68" s="26">
        <v>1624</v>
      </c>
      <c r="AF68" s="23">
        <v>0</v>
      </c>
      <c r="AG68" s="23">
        <v>0</v>
      </c>
      <c r="AH68" s="23">
        <v>0</v>
      </c>
      <c r="AI68" s="23">
        <v>0</v>
      </c>
      <c r="AJ68" s="23">
        <v>0</v>
      </c>
      <c r="AK68" s="23">
        <v>0</v>
      </c>
      <c r="AL68" s="21"/>
      <c r="AM68" s="24"/>
      <c r="AN68" s="24"/>
      <c r="AO68" s="24"/>
      <c r="AP68" s="24"/>
      <c r="AQ68" s="24"/>
      <c r="AR68" s="24"/>
      <c r="AS68" s="24"/>
      <c r="AT68" s="87"/>
      <c r="AU68" s="87"/>
      <c r="AV68" s="87"/>
      <c r="AW68" s="87"/>
      <c r="AX68" s="87"/>
      <c r="AY68" s="21"/>
      <c r="AZ68" s="24"/>
      <c r="BA68" s="24"/>
      <c r="BB68" s="24"/>
      <c r="BC68" s="24"/>
      <c r="BD68" s="24"/>
      <c r="BE68" s="35">
        <v>0</v>
      </c>
      <c r="BF68" s="21"/>
      <c r="BG68" s="21"/>
      <c r="BH68" s="21"/>
      <c r="BI68" s="21"/>
    </row>
    <row r="69" spans="1:61">
      <c r="A69" s="26">
        <v>1625</v>
      </c>
      <c r="B69" s="23">
        <v>0</v>
      </c>
      <c r="C69" s="23">
        <v>0</v>
      </c>
      <c r="D69" s="23">
        <v>0</v>
      </c>
      <c r="E69" s="23">
        <v>0</v>
      </c>
      <c r="F69" s="23">
        <v>0</v>
      </c>
      <c r="G69" s="23">
        <v>0</v>
      </c>
      <c r="H69" s="21"/>
      <c r="I69" s="24"/>
      <c r="J69" s="24"/>
      <c r="K69" s="24"/>
      <c r="L69" s="24"/>
      <c r="M69" s="24"/>
      <c r="N69" s="24"/>
      <c r="O69" s="24"/>
      <c r="P69" s="87"/>
      <c r="Q69" s="87"/>
      <c r="R69" s="87"/>
      <c r="S69" s="87"/>
      <c r="T69" s="87"/>
      <c r="U69" s="21"/>
      <c r="V69" s="24"/>
      <c r="W69" s="24"/>
      <c r="X69" s="24"/>
      <c r="Y69" s="24"/>
      <c r="Z69" s="24"/>
      <c r="AA69" s="35">
        <v>0</v>
      </c>
      <c r="AB69" s="24"/>
      <c r="AC69" s="21"/>
      <c r="AD69" s="21"/>
      <c r="AE69" s="26">
        <v>1625</v>
      </c>
      <c r="AF69" s="23">
        <v>0</v>
      </c>
      <c r="AG69" s="23">
        <v>0</v>
      </c>
      <c r="AH69" s="23">
        <v>0</v>
      </c>
      <c r="AI69" s="23">
        <v>0</v>
      </c>
      <c r="AJ69" s="23">
        <v>0</v>
      </c>
      <c r="AK69" s="23">
        <v>0</v>
      </c>
      <c r="AL69" s="21"/>
      <c r="AM69" s="24"/>
      <c r="AN69" s="24"/>
      <c r="AO69" s="24"/>
      <c r="AP69" s="24"/>
      <c r="AQ69" s="24"/>
      <c r="AR69" s="24"/>
      <c r="AS69" s="24"/>
      <c r="AT69" s="87"/>
      <c r="AU69" s="87"/>
      <c r="AV69" s="87"/>
      <c r="AW69" s="87"/>
      <c r="AX69" s="87"/>
      <c r="AY69" s="21"/>
      <c r="AZ69" s="24"/>
      <c r="BA69" s="24"/>
      <c r="BB69" s="24"/>
      <c r="BC69" s="24"/>
      <c r="BD69" s="24"/>
      <c r="BE69" s="35">
        <v>0</v>
      </c>
      <c r="BF69" s="21"/>
      <c r="BG69" s="21"/>
      <c r="BH69" s="21"/>
      <c r="BI69" s="21"/>
    </row>
    <row r="70" spans="1:61">
      <c r="A70" s="26">
        <v>1626</v>
      </c>
      <c r="B70" s="23">
        <v>0</v>
      </c>
      <c r="C70" s="23">
        <v>0</v>
      </c>
      <c r="D70" s="23">
        <v>0</v>
      </c>
      <c r="E70" s="23">
        <v>0</v>
      </c>
      <c r="F70" s="23">
        <v>0</v>
      </c>
      <c r="G70" s="23">
        <v>0</v>
      </c>
      <c r="H70" s="21"/>
      <c r="I70" s="24"/>
      <c r="J70" s="24"/>
      <c r="K70" s="24"/>
      <c r="L70" s="24"/>
      <c r="M70" s="24"/>
      <c r="N70" s="24"/>
      <c r="O70" s="24"/>
      <c r="P70" s="87"/>
      <c r="Q70" s="87"/>
      <c r="R70" s="87"/>
      <c r="S70" s="87"/>
      <c r="T70" s="87"/>
      <c r="U70" s="21"/>
      <c r="V70" s="24"/>
      <c r="W70" s="24"/>
      <c r="X70" s="24"/>
      <c r="Y70" s="24"/>
      <c r="Z70" s="24"/>
      <c r="AA70" s="35">
        <v>0</v>
      </c>
      <c r="AB70" s="24"/>
      <c r="AC70" s="21"/>
      <c r="AD70" s="21"/>
      <c r="AE70" s="26">
        <v>1626</v>
      </c>
      <c r="AF70" s="23">
        <v>0</v>
      </c>
      <c r="AG70" s="23">
        <v>0</v>
      </c>
      <c r="AH70" s="23">
        <v>0</v>
      </c>
      <c r="AI70" s="23">
        <v>0</v>
      </c>
      <c r="AJ70" s="23">
        <v>0</v>
      </c>
      <c r="AK70" s="23">
        <v>0</v>
      </c>
      <c r="AL70" s="21"/>
      <c r="AM70" s="24"/>
      <c r="AN70" s="24"/>
      <c r="AO70" s="24"/>
      <c r="AP70" s="24"/>
      <c r="AQ70" s="24"/>
      <c r="AR70" s="24"/>
      <c r="AS70" s="24"/>
      <c r="AT70" s="87"/>
      <c r="AU70" s="87"/>
      <c r="AV70" s="87"/>
      <c r="AW70" s="87"/>
      <c r="AX70" s="87"/>
      <c r="AY70" s="21"/>
      <c r="AZ70" s="24"/>
      <c r="BA70" s="24"/>
      <c r="BB70" s="24"/>
      <c r="BC70" s="24"/>
      <c r="BD70" s="24"/>
      <c r="BE70" s="35">
        <v>0</v>
      </c>
      <c r="BF70" s="21"/>
      <c r="BG70" s="21"/>
      <c r="BH70" s="21"/>
      <c r="BI70" s="21"/>
    </row>
    <row r="71" spans="1:61">
      <c r="A71" s="26">
        <v>1627</v>
      </c>
      <c r="B71" s="23">
        <v>0</v>
      </c>
      <c r="C71" s="23">
        <v>0</v>
      </c>
      <c r="D71" s="23">
        <v>0</v>
      </c>
      <c r="E71" s="23">
        <v>0</v>
      </c>
      <c r="F71" s="23">
        <v>0</v>
      </c>
      <c r="G71" s="23">
        <v>0</v>
      </c>
      <c r="H71" s="21"/>
      <c r="I71" s="24"/>
      <c r="J71" s="24"/>
      <c r="K71" s="24"/>
      <c r="L71" s="24"/>
      <c r="M71" s="24"/>
      <c r="N71" s="24"/>
      <c r="O71" s="24"/>
      <c r="P71" s="87"/>
      <c r="Q71" s="87"/>
      <c r="R71" s="87"/>
      <c r="S71" s="87"/>
      <c r="T71" s="87"/>
      <c r="U71" s="21"/>
      <c r="V71" s="24"/>
      <c r="W71" s="24"/>
      <c r="X71" s="24"/>
      <c r="Y71" s="24"/>
      <c r="Z71" s="24"/>
      <c r="AA71" s="35">
        <v>0</v>
      </c>
      <c r="AB71" s="24"/>
      <c r="AC71" s="21"/>
      <c r="AD71" s="21"/>
      <c r="AE71" s="26">
        <v>1627</v>
      </c>
      <c r="AF71" s="23">
        <v>0</v>
      </c>
      <c r="AG71" s="23">
        <v>0</v>
      </c>
      <c r="AH71" s="23">
        <v>0</v>
      </c>
      <c r="AI71" s="23">
        <v>0</v>
      </c>
      <c r="AJ71" s="23">
        <v>0</v>
      </c>
      <c r="AK71" s="23">
        <v>0</v>
      </c>
      <c r="AL71" s="21"/>
      <c r="AM71" s="24"/>
      <c r="AN71" s="24"/>
      <c r="AO71" s="24"/>
      <c r="AP71" s="24"/>
      <c r="AQ71" s="24"/>
      <c r="AR71" s="24"/>
      <c r="AS71" s="24"/>
      <c r="AT71" s="87"/>
      <c r="AU71" s="87"/>
      <c r="AV71" s="87"/>
      <c r="AW71" s="87"/>
      <c r="AX71" s="87"/>
      <c r="AY71" s="21"/>
      <c r="AZ71" s="24"/>
      <c r="BA71" s="24"/>
      <c r="BB71" s="24"/>
      <c r="BC71" s="24"/>
      <c r="BD71" s="24"/>
      <c r="BE71" s="35">
        <v>0</v>
      </c>
      <c r="BF71" s="21"/>
      <c r="BG71" s="21"/>
      <c r="BH71" s="21"/>
      <c r="BI71" s="21"/>
    </row>
    <row r="72" spans="1:61">
      <c r="A72" s="26">
        <v>1628</v>
      </c>
      <c r="B72" s="23">
        <v>140.69999999999999</v>
      </c>
      <c r="C72" s="23">
        <v>0</v>
      </c>
      <c r="D72" s="23">
        <v>0</v>
      </c>
      <c r="E72" s="23">
        <v>0</v>
      </c>
      <c r="F72" s="23">
        <v>0</v>
      </c>
      <c r="G72" s="23">
        <v>0</v>
      </c>
      <c r="H72" s="21"/>
      <c r="I72" s="24">
        <f>B72+((B72/($B72+$D72+$E72+$F72)*$G72))</f>
        <v>140.69999999999999</v>
      </c>
      <c r="J72" s="24">
        <f>C72</f>
        <v>0</v>
      </c>
      <c r="K72" s="24">
        <f>D72+((D72/($B72+$D72+$E72+$F72)*$G72))</f>
        <v>0</v>
      </c>
      <c r="L72" s="24">
        <f>E72+((E72/($B72+$D72+$E72+$F72)*$G72))</f>
        <v>0</v>
      </c>
      <c r="M72" s="24">
        <f>F72+((F72/($B72+$D72+$E72+$F72)*$G72))</f>
        <v>0</v>
      </c>
      <c r="N72" s="24">
        <f>SUM(I72:M72)</f>
        <v>140.69999999999999</v>
      </c>
      <c r="O72" s="24"/>
      <c r="P72" s="87">
        <v>1</v>
      </c>
      <c r="Q72" s="87"/>
      <c r="R72" s="87"/>
      <c r="S72" s="87"/>
      <c r="T72" s="87"/>
      <c r="U72" s="21"/>
      <c r="V72" s="24">
        <f>I72/P72</f>
        <v>140.69999999999999</v>
      </c>
      <c r="W72" s="24"/>
      <c r="X72" s="24"/>
      <c r="Y72" s="24"/>
      <c r="Z72" s="24"/>
      <c r="AA72" s="35">
        <f>SUM(I72:M72)</f>
        <v>140.69999999999999</v>
      </c>
      <c r="AB72" s="24"/>
      <c r="AC72" s="21"/>
      <c r="AD72" s="21"/>
      <c r="AE72" s="26">
        <v>1628</v>
      </c>
      <c r="AF72" s="23">
        <v>100</v>
      </c>
      <c r="AG72" s="23">
        <v>0</v>
      </c>
      <c r="AH72" s="23">
        <v>0</v>
      </c>
      <c r="AI72" s="23">
        <v>0</v>
      </c>
      <c r="AJ72" s="23">
        <v>0</v>
      </c>
      <c r="AK72" s="23">
        <v>0</v>
      </c>
      <c r="AL72" s="21"/>
      <c r="AM72" s="24">
        <f>AF72+((AF72/($AF72+$AH72+$AI72+$AJ72)*$AK72))</f>
        <v>100</v>
      </c>
      <c r="AN72" s="24">
        <f>AG72</f>
        <v>0</v>
      </c>
      <c r="AO72" s="24">
        <f>AH72+((AH72/($AF72+$AH72+$AI72+$AJ72)*$AK72))</f>
        <v>0</v>
      </c>
      <c r="AP72" s="24">
        <f>AI72+((AI72/($AF72+$AH72+$AI72+$AJ72)*$AK72))</f>
        <v>0</v>
      </c>
      <c r="AQ72" s="24">
        <f>AJ72+((AJ72/($AF72+$AH72+$AI72+$AJ72)*$AK72))</f>
        <v>0</v>
      </c>
      <c r="AR72" s="24">
        <f>SUM(AM72:AQ72)</f>
        <v>100</v>
      </c>
      <c r="AS72" s="24"/>
      <c r="AT72" s="87">
        <v>1</v>
      </c>
      <c r="AU72" s="87"/>
      <c r="AV72" s="87"/>
      <c r="AW72" s="87"/>
      <c r="AX72" s="87"/>
      <c r="AY72" s="21"/>
      <c r="AZ72" s="24">
        <f>AM72</f>
        <v>100</v>
      </c>
      <c r="BA72" s="24"/>
      <c r="BB72" s="24"/>
      <c r="BC72" s="24"/>
      <c r="BD72" s="24"/>
      <c r="BE72" s="35">
        <f>SUM(AM72:AQ72)</f>
        <v>100</v>
      </c>
      <c r="BF72" s="21"/>
      <c r="BG72" s="21"/>
      <c r="BH72" s="21"/>
      <c r="BI72" s="21"/>
    </row>
    <row r="73" spans="1:61">
      <c r="A73" s="26">
        <v>1629</v>
      </c>
      <c r="B73" s="23">
        <v>0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1"/>
      <c r="I73" s="24"/>
      <c r="J73" s="24"/>
      <c r="K73" s="24"/>
      <c r="L73" s="24"/>
      <c r="M73" s="24"/>
      <c r="N73" s="24"/>
      <c r="O73" s="24"/>
      <c r="P73" s="87"/>
      <c r="Q73" s="87"/>
      <c r="R73" s="87"/>
      <c r="S73" s="87"/>
      <c r="T73" s="87"/>
      <c r="U73" s="21"/>
      <c r="V73" s="24"/>
      <c r="W73" s="24"/>
      <c r="X73" s="24"/>
      <c r="Y73" s="24"/>
      <c r="Z73" s="24"/>
      <c r="AA73" s="35">
        <v>0</v>
      </c>
      <c r="AB73" s="24"/>
      <c r="AC73" s="21"/>
      <c r="AD73" s="21"/>
      <c r="AE73" s="26">
        <v>1629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1"/>
      <c r="AM73" s="24"/>
      <c r="AN73" s="24"/>
      <c r="AO73" s="24"/>
      <c r="AP73" s="24"/>
      <c r="AQ73" s="24"/>
      <c r="AR73" s="24"/>
      <c r="AS73" s="24"/>
      <c r="AT73" s="87"/>
      <c r="AU73" s="87"/>
      <c r="AV73" s="87"/>
      <c r="AW73" s="87"/>
      <c r="AX73" s="87"/>
      <c r="AY73" s="21"/>
      <c r="AZ73" s="24"/>
      <c r="BA73" s="24"/>
      <c r="BB73" s="24"/>
      <c r="BC73" s="24"/>
      <c r="BD73" s="24"/>
      <c r="BE73" s="35">
        <v>0</v>
      </c>
      <c r="BF73" s="21"/>
      <c r="BG73" s="21"/>
      <c r="BH73" s="21"/>
      <c r="BI73" s="21"/>
    </row>
    <row r="74" spans="1:61">
      <c r="A74" s="26">
        <v>1630</v>
      </c>
      <c r="B74" s="23">
        <v>0</v>
      </c>
      <c r="C74" s="23">
        <v>0</v>
      </c>
      <c r="D74" s="23">
        <v>0</v>
      </c>
      <c r="E74" s="23">
        <v>0</v>
      </c>
      <c r="F74" s="23">
        <v>0</v>
      </c>
      <c r="G74" s="23">
        <v>0</v>
      </c>
      <c r="H74" s="21"/>
      <c r="I74" s="24"/>
      <c r="J74" s="24"/>
      <c r="K74" s="24"/>
      <c r="L74" s="24"/>
      <c r="M74" s="24"/>
      <c r="N74" s="24"/>
      <c r="O74" s="24"/>
      <c r="P74" s="87"/>
      <c r="Q74" s="87"/>
      <c r="R74" s="87"/>
      <c r="S74" s="87"/>
      <c r="T74" s="87"/>
      <c r="U74" s="21"/>
      <c r="V74" s="24"/>
      <c r="W74" s="24"/>
      <c r="X74" s="24"/>
      <c r="Y74" s="24"/>
      <c r="Z74" s="24"/>
      <c r="AA74" s="35">
        <v>0</v>
      </c>
      <c r="AB74" s="24"/>
      <c r="AC74" s="21"/>
      <c r="AD74" s="21"/>
      <c r="AE74" s="26">
        <v>1630</v>
      </c>
      <c r="AF74" s="23">
        <v>0</v>
      </c>
      <c r="AG74" s="23">
        <v>0</v>
      </c>
      <c r="AH74" s="23">
        <v>0</v>
      </c>
      <c r="AI74" s="23">
        <v>0</v>
      </c>
      <c r="AJ74" s="23">
        <v>0</v>
      </c>
      <c r="AK74" s="23">
        <v>0</v>
      </c>
      <c r="AL74" s="21"/>
      <c r="AM74" s="24"/>
      <c r="AN74" s="24"/>
      <c r="AO74" s="24"/>
      <c r="AP74" s="24"/>
      <c r="AQ74" s="24"/>
      <c r="AR74" s="24"/>
      <c r="AS74" s="24"/>
      <c r="AT74" s="87"/>
      <c r="AU74" s="87"/>
      <c r="AV74" s="87"/>
      <c r="AW74" s="87"/>
      <c r="AX74" s="87"/>
      <c r="AY74" s="21"/>
      <c r="AZ74" s="24"/>
      <c r="BA74" s="24"/>
      <c r="BB74" s="24"/>
      <c r="BC74" s="24"/>
      <c r="BD74" s="24"/>
      <c r="BE74" s="35">
        <v>0</v>
      </c>
      <c r="BF74" s="21"/>
      <c r="BG74" s="21"/>
      <c r="BH74" s="21"/>
      <c r="BI74" s="21"/>
    </row>
    <row r="75" spans="1:61">
      <c r="A75" s="26">
        <v>1631</v>
      </c>
      <c r="B75" s="23">
        <v>0</v>
      </c>
      <c r="C75" s="23">
        <v>0</v>
      </c>
      <c r="D75" s="23">
        <v>0</v>
      </c>
      <c r="E75" s="23">
        <v>0</v>
      </c>
      <c r="F75" s="23">
        <v>0</v>
      </c>
      <c r="G75" s="23">
        <v>0</v>
      </c>
      <c r="H75" s="21"/>
      <c r="I75" s="24"/>
      <c r="J75" s="24"/>
      <c r="K75" s="24"/>
      <c r="L75" s="24"/>
      <c r="M75" s="24"/>
      <c r="N75" s="24"/>
      <c r="O75" s="24"/>
      <c r="P75" s="87"/>
      <c r="Q75" s="87"/>
      <c r="R75" s="87"/>
      <c r="S75" s="87"/>
      <c r="T75" s="87"/>
      <c r="U75" s="21"/>
      <c r="V75" s="24"/>
      <c r="W75" s="24"/>
      <c r="X75" s="24"/>
      <c r="Y75" s="24"/>
      <c r="Z75" s="24"/>
      <c r="AA75" s="35">
        <v>0</v>
      </c>
      <c r="AB75" s="24"/>
      <c r="AC75" s="21"/>
      <c r="AD75" s="21"/>
      <c r="AE75" s="26">
        <v>1631</v>
      </c>
      <c r="AF75" s="23">
        <v>0</v>
      </c>
      <c r="AG75" s="23">
        <v>0</v>
      </c>
      <c r="AH75" s="23">
        <v>0</v>
      </c>
      <c r="AI75" s="23">
        <v>0</v>
      </c>
      <c r="AJ75" s="23">
        <v>0</v>
      </c>
      <c r="AK75" s="23">
        <v>0</v>
      </c>
      <c r="AL75" s="21"/>
      <c r="AM75" s="24"/>
      <c r="AN75" s="24"/>
      <c r="AO75" s="24"/>
      <c r="AP75" s="24"/>
      <c r="AQ75" s="24"/>
      <c r="AR75" s="24"/>
      <c r="AS75" s="24"/>
      <c r="AT75" s="87"/>
      <c r="AU75" s="87"/>
      <c r="AV75" s="87"/>
      <c r="AW75" s="87"/>
      <c r="AX75" s="87"/>
      <c r="AY75" s="21"/>
      <c r="AZ75" s="24"/>
      <c r="BA75" s="24"/>
      <c r="BB75" s="24"/>
      <c r="BC75" s="24"/>
      <c r="BD75" s="24"/>
      <c r="BE75" s="35">
        <v>0</v>
      </c>
      <c r="BF75" s="21"/>
      <c r="BG75" s="21"/>
      <c r="BH75" s="21"/>
      <c r="BI75" s="21"/>
    </row>
    <row r="76" spans="1:61">
      <c r="A76" s="26">
        <v>1632</v>
      </c>
      <c r="B76" s="23">
        <v>0</v>
      </c>
      <c r="C76" s="23">
        <v>0</v>
      </c>
      <c r="D76" s="23">
        <v>0</v>
      </c>
      <c r="E76" s="23">
        <v>0</v>
      </c>
      <c r="F76" s="23">
        <v>0</v>
      </c>
      <c r="G76" s="23">
        <v>0</v>
      </c>
      <c r="H76" s="21"/>
      <c r="I76" s="24"/>
      <c r="J76" s="24"/>
      <c r="K76" s="24"/>
      <c r="L76" s="24"/>
      <c r="M76" s="24"/>
      <c r="N76" s="24"/>
      <c r="O76" s="24"/>
      <c r="P76" s="87"/>
      <c r="Q76" s="87"/>
      <c r="R76" s="87"/>
      <c r="S76" s="87"/>
      <c r="T76" s="87"/>
      <c r="U76" s="21"/>
      <c r="V76" s="24"/>
      <c r="W76" s="24"/>
      <c r="X76" s="24"/>
      <c r="Y76" s="24"/>
      <c r="Z76" s="24"/>
      <c r="AA76" s="35">
        <v>0</v>
      </c>
      <c r="AB76" s="24"/>
      <c r="AC76" s="21"/>
      <c r="AD76" s="21"/>
      <c r="AE76" s="26">
        <v>1632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1"/>
      <c r="AM76" s="24"/>
      <c r="AN76" s="24"/>
      <c r="AO76" s="24"/>
      <c r="AP76" s="24"/>
      <c r="AQ76" s="24"/>
      <c r="AR76" s="24"/>
      <c r="AS76" s="24"/>
      <c r="AT76" s="87"/>
      <c r="AU76" s="87"/>
      <c r="AV76" s="87"/>
      <c r="AW76" s="87"/>
      <c r="AX76" s="87"/>
      <c r="AY76" s="21"/>
      <c r="AZ76" s="24"/>
      <c r="BA76" s="24"/>
      <c r="BB76" s="24"/>
      <c r="BC76" s="24"/>
      <c r="BD76" s="24"/>
      <c r="BE76" s="35">
        <v>0</v>
      </c>
      <c r="BF76" s="21"/>
      <c r="BG76" s="21"/>
      <c r="BH76" s="21"/>
      <c r="BI76" s="21"/>
    </row>
    <row r="77" spans="1:61">
      <c r="A77" s="26">
        <v>1633</v>
      </c>
      <c r="B77" s="23">
        <v>381.2</v>
      </c>
      <c r="C77" s="23">
        <v>0</v>
      </c>
      <c r="D77" s="23">
        <v>0</v>
      </c>
      <c r="E77" s="23">
        <v>0</v>
      </c>
      <c r="F77" s="23">
        <v>0</v>
      </c>
      <c r="G77" s="23">
        <v>0</v>
      </c>
      <c r="H77" s="21"/>
      <c r="I77" s="24">
        <f>B77+((B77/($B77+$D77+$E77+$F77)*$G77))</f>
        <v>381.2</v>
      </c>
      <c r="J77" s="24">
        <f>C77</f>
        <v>0</v>
      </c>
      <c r="K77" s="24">
        <f>D77+((D77/($B77+$D77+$E77+$F77)*$G77))</f>
        <v>0</v>
      </c>
      <c r="L77" s="24">
        <f>E77+((E77/($B77+$D77+$E77+$F77)*$G77))</f>
        <v>0</v>
      </c>
      <c r="M77" s="24">
        <f>F77+((F77/($B77+$D77+$E77+$F77)*$G77))</f>
        <v>0</v>
      </c>
      <c r="N77" s="24">
        <f>SUM(I77:M77)</f>
        <v>381.2</v>
      </c>
      <c r="O77" s="24"/>
      <c r="P77" s="87">
        <v>1</v>
      </c>
      <c r="Q77" s="87"/>
      <c r="R77" s="87"/>
      <c r="S77" s="87"/>
      <c r="T77" s="87"/>
      <c r="U77" s="21"/>
      <c r="V77" s="24">
        <f>I77/P77</f>
        <v>381.2</v>
      </c>
      <c r="W77" s="24"/>
      <c r="X77" s="24"/>
      <c r="Y77" s="24"/>
      <c r="Z77" s="24"/>
      <c r="AA77" s="35">
        <f>SUM(I77:M77)</f>
        <v>381.2</v>
      </c>
      <c r="AB77" s="24"/>
      <c r="AC77" s="21"/>
      <c r="AD77" s="21"/>
      <c r="AE77" s="26">
        <v>1633</v>
      </c>
      <c r="AF77" s="23">
        <v>331</v>
      </c>
      <c r="AG77" s="23">
        <v>0</v>
      </c>
      <c r="AH77" s="23">
        <v>0</v>
      </c>
      <c r="AI77" s="23">
        <v>0</v>
      </c>
      <c r="AJ77" s="23">
        <v>0</v>
      </c>
      <c r="AK77" s="23">
        <v>0</v>
      </c>
      <c r="AL77" s="21"/>
      <c r="AM77" s="24">
        <f>AF77+((AF77/($AF77+$AH77+$AI77+$AJ77)*$AK77))</f>
        <v>331</v>
      </c>
      <c r="AN77" s="24">
        <f>AG77</f>
        <v>0</v>
      </c>
      <c r="AO77" s="24">
        <f>AH77+((AH77/($AF77+$AH77+$AI77+$AJ77)*$AK77))</f>
        <v>0</v>
      </c>
      <c r="AP77" s="24">
        <f>AI77+((AI77/($AF77+$AH77+$AI77+$AJ77)*$AK77))</f>
        <v>0</v>
      </c>
      <c r="AQ77" s="24">
        <f>AJ77+((AJ77/($AF77+$AH77+$AI77+$AJ77)*$AK77))</f>
        <v>0</v>
      </c>
      <c r="AR77" s="24">
        <f>SUM(AM77:AQ77)</f>
        <v>331</v>
      </c>
      <c r="AS77" s="24"/>
      <c r="AT77" s="87">
        <v>1</v>
      </c>
      <c r="AU77" s="87"/>
      <c r="AV77" s="87"/>
      <c r="AW77" s="87"/>
      <c r="AX77" s="87"/>
      <c r="AY77" s="21"/>
      <c r="AZ77" s="24">
        <v>331</v>
      </c>
      <c r="BA77" s="24"/>
      <c r="BB77" s="24"/>
      <c r="BC77" s="24"/>
      <c r="BD77" s="24"/>
      <c r="BE77" s="9">
        <f>SUM(AM77:AQ77)</f>
        <v>331</v>
      </c>
      <c r="BF77" s="21"/>
      <c r="BG77" s="21"/>
      <c r="BH77" s="21"/>
      <c r="BI77" s="21"/>
    </row>
    <row r="78" spans="1:61">
      <c r="A78" s="26">
        <v>1634</v>
      </c>
      <c r="B78" s="23">
        <v>0</v>
      </c>
      <c r="C78" s="23">
        <v>0</v>
      </c>
      <c r="D78" s="23">
        <v>0</v>
      </c>
      <c r="E78" s="23">
        <v>0</v>
      </c>
      <c r="F78" s="23">
        <v>0</v>
      </c>
      <c r="G78" s="23">
        <v>0</v>
      </c>
      <c r="H78" s="21"/>
      <c r="I78" s="24"/>
      <c r="J78" s="24"/>
      <c r="K78" s="24"/>
      <c r="L78" s="24"/>
      <c r="M78" s="24"/>
      <c r="N78" s="24"/>
      <c r="O78" s="24"/>
      <c r="P78" s="87"/>
      <c r="Q78" s="87"/>
      <c r="R78" s="87"/>
      <c r="S78" s="87"/>
      <c r="T78" s="87"/>
      <c r="U78" s="21"/>
      <c r="V78" s="24"/>
      <c r="W78" s="24"/>
      <c r="X78" s="24"/>
      <c r="Y78" s="24"/>
      <c r="Z78" s="24"/>
      <c r="AA78" s="35">
        <v>0</v>
      </c>
      <c r="AB78" s="24"/>
      <c r="AC78" s="21"/>
      <c r="AD78" s="21"/>
      <c r="AE78" s="26">
        <v>1634</v>
      </c>
      <c r="AF78" s="23">
        <v>0</v>
      </c>
      <c r="AG78" s="23">
        <v>0</v>
      </c>
      <c r="AH78" s="23">
        <v>0</v>
      </c>
      <c r="AI78" s="23">
        <v>0</v>
      </c>
      <c r="AJ78" s="23">
        <v>0</v>
      </c>
      <c r="AK78" s="23">
        <v>0</v>
      </c>
      <c r="AL78" s="21"/>
      <c r="AM78" s="24"/>
      <c r="AN78" s="24"/>
      <c r="AO78" s="24"/>
      <c r="AP78" s="24"/>
      <c r="AQ78" s="24"/>
      <c r="AR78" s="24"/>
      <c r="AS78" s="24"/>
      <c r="AT78" s="87"/>
      <c r="AU78" s="87"/>
      <c r="AV78" s="87"/>
      <c r="AW78" s="87"/>
      <c r="AX78" s="87"/>
      <c r="AY78" s="21"/>
      <c r="AZ78" s="24"/>
      <c r="BA78" s="24"/>
      <c r="BB78" s="24"/>
      <c r="BC78" s="24"/>
      <c r="BD78" s="24"/>
      <c r="BE78" s="35">
        <v>0</v>
      </c>
      <c r="BF78" s="21"/>
      <c r="BG78" s="21"/>
      <c r="BH78" s="21"/>
      <c r="BI78" s="21"/>
    </row>
    <row r="79" spans="1:61">
      <c r="A79" s="26">
        <v>1635</v>
      </c>
      <c r="B79" s="23">
        <v>0</v>
      </c>
      <c r="C79" s="23">
        <v>0</v>
      </c>
      <c r="D79" s="23">
        <v>0</v>
      </c>
      <c r="E79" s="23">
        <v>0</v>
      </c>
      <c r="F79" s="23">
        <v>0</v>
      </c>
      <c r="G79" s="23">
        <v>0</v>
      </c>
      <c r="H79" s="21"/>
      <c r="I79" s="24"/>
      <c r="J79" s="24"/>
      <c r="K79" s="24"/>
      <c r="L79" s="24"/>
      <c r="M79" s="24"/>
      <c r="N79" s="24"/>
      <c r="O79" s="24"/>
      <c r="P79" s="87"/>
      <c r="Q79" s="87"/>
      <c r="R79" s="87"/>
      <c r="S79" s="87"/>
      <c r="T79" s="87"/>
      <c r="U79" s="21"/>
      <c r="V79" s="24"/>
      <c r="W79" s="24"/>
      <c r="X79" s="24"/>
      <c r="Y79" s="24"/>
      <c r="Z79" s="24"/>
      <c r="AA79" s="35">
        <v>0</v>
      </c>
      <c r="AB79" s="24"/>
      <c r="AC79" s="21"/>
      <c r="AD79" s="21"/>
      <c r="AE79" s="26">
        <v>1635</v>
      </c>
      <c r="AF79" s="23">
        <v>0</v>
      </c>
      <c r="AG79" s="23">
        <v>0</v>
      </c>
      <c r="AH79" s="23">
        <v>0</v>
      </c>
      <c r="AI79" s="23">
        <v>0</v>
      </c>
      <c r="AJ79" s="23">
        <v>0</v>
      </c>
      <c r="AK79" s="23">
        <v>0</v>
      </c>
      <c r="AL79" s="21"/>
      <c r="AM79" s="24"/>
      <c r="AN79" s="24"/>
      <c r="AO79" s="24"/>
      <c r="AP79" s="24"/>
      <c r="AQ79" s="24"/>
      <c r="AR79" s="24"/>
      <c r="AS79" s="24"/>
      <c r="AT79" s="87"/>
      <c r="AU79" s="87"/>
      <c r="AV79" s="87"/>
      <c r="AW79" s="87"/>
      <c r="AX79" s="87"/>
      <c r="AY79" s="21"/>
      <c r="AZ79" s="24"/>
      <c r="BA79" s="24"/>
      <c r="BB79" s="24"/>
      <c r="BC79" s="24"/>
      <c r="BD79" s="24"/>
      <c r="BE79" s="35">
        <v>0</v>
      </c>
      <c r="BF79" s="21"/>
      <c r="BG79" s="21"/>
      <c r="BH79" s="21"/>
      <c r="BI79" s="21"/>
    </row>
    <row r="80" spans="1:61">
      <c r="A80" s="26">
        <v>1636</v>
      </c>
      <c r="B80" s="23">
        <v>0</v>
      </c>
      <c r="C80" s="23">
        <v>0</v>
      </c>
      <c r="D80" s="23">
        <v>0</v>
      </c>
      <c r="E80" s="23">
        <v>0</v>
      </c>
      <c r="F80" s="23">
        <v>0</v>
      </c>
      <c r="G80" s="23">
        <v>0</v>
      </c>
      <c r="H80" s="21"/>
      <c r="I80" s="24"/>
      <c r="J80" s="24"/>
      <c r="K80" s="24"/>
      <c r="L80" s="24"/>
      <c r="M80" s="24"/>
      <c r="N80" s="24"/>
      <c r="O80" s="24"/>
      <c r="P80" s="87"/>
      <c r="Q80" s="87"/>
      <c r="R80" s="87"/>
      <c r="S80" s="87"/>
      <c r="T80" s="87"/>
      <c r="U80" s="21"/>
      <c r="V80" s="24"/>
      <c r="W80" s="24"/>
      <c r="X80" s="24"/>
      <c r="Y80" s="24"/>
      <c r="Z80" s="24"/>
      <c r="AA80" s="35">
        <v>0</v>
      </c>
      <c r="AB80" s="24"/>
      <c r="AC80" s="21"/>
      <c r="AD80" s="21"/>
      <c r="AE80" s="26">
        <v>1636</v>
      </c>
      <c r="AF80" s="23">
        <v>0</v>
      </c>
      <c r="AG80" s="23">
        <v>0</v>
      </c>
      <c r="AH80" s="23">
        <v>0</v>
      </c>
      <c r="AI80" s="23">
        <v>0</v>
      </c>
      <c r="AJ80" s="23">
        <v>0</v>
      </c>
      <c r="AK80" s="23">
        <v>0</v>
      </c>
      <c r="AL80" s="21"/>
      <c r="AM80" s="24"/>
      <c r="AN80" s="24"/>
      <c r="AO80" s="24"/>
      <c r="AP80" s="24"/>
      <c r="AQ80" s="24"/>
      <c r="AR80" s="24"/>
      <c r="AS80" s="24"/>
      <c r="AT80" s="87"/>
      <c r="AU80" s="87"/>
      <c r="AV80" s="87"/>
      <c r="AW80" s="87"/>
      <c r="AX80" s="87"/>
      <c r="AY80" s="21"/>
      <c r="AZ80" s="24"/>
      <c r="BA80" s="24"/>
      <c r="BB80" s="24"/>
      <c r="BC80" s="24"/>
      <c r="BD80" s="24"/>
      <c r="BE80" s="35">
        <v>0</v>
      </c>
      <c r="BF80" s="21"/>
      <c r="BG80" s="21"/>
      <c r="BH80" s="21"/>
      <c r="BI80" s="21"/>
    </row>
    <row r="81" spans="1:61">
      <c r="A81" s="26">
        <v>1637</v>
      </c>
      <c r="B81" s="23">
        <v>0</v>
      </c>
      <c r="C81" s="23">
        <v>0</v>
      </c>
      <c r="D81" s="23">
        <v>0</v>
      </c>
      <c r="E81" s="23">
        <v>0</v>
      </c>
      <c r="F81" s="23">
        <v>0</v>
      </c>
      <c r="G81" s="23">
        <v>0</v>
      </c>
      <c r="H81" s="21"/>
      <c r="I81" s="24"/>
      <c r="J81" s="24"/>
      <c r="K81" s="24"/>
      <c r="L81" s="24"/>
      <c r="M81" s="24"/>
      <c r="N81" s="24"/>
      <c r="O81" s="24"/>
      <c r="P81" s="87"/>
      <c r="Q81" s="87"/>
      <c r="R81" s="87"/>
      <c r="S81" s="87"/>
      <c r="T81" s="87"/>
      <c r="U81" s="21"/>
      <c r="V81" s="24"/>
      <c r="W81" s="24"/>
      <c r="X81" s="24"/>
      <c r="Y81" s="24"/>
      <c r="Z81" s="24"/>
      <c r="AA81" s="35">
        <v>0</v>
      </c>
      <c r="AB81" s="24"/>
      <c r="AC81" s="21"/>
      <c r="AD81" s="21"/>
      <c r="AE81" s="26">
        <v>1637</v>
      </c>
      <c r="AF81" s="23">
        <v>0</v>
      </c>
      <c r="AG81" s="23">
        <v>0</v>
      </c>
      <c r="AH81" s="23">
        <v>0</v>
      </c>
      <c r="AI81" s="23">
        <v>0</v>
      </c>
      <c r="AJ81" s="23">
        <v>0</v>
      </c>
      <c r="AK81" s="23">
        <v>0</v>
      </c>
      <c r="AL81" s="21"/>
      <c r="AM81" s="24"/>
      <c r="AN81" s="24"/>
      <c r="AO81" s="24"/>
      <c r="AP81" s="24"/>
      <c r="AQ81" s="24"/>
      <c r="AR81" s="24"/>
      <c r="AS81" s="24"/>
      <c r="AT81" s="87"/>
      <c r="AU81" s="87"/>
      <c r="AV81" s="87"/>
      <c r="AW81" s="87"/>
      <c r="AX81" s="87"/>
      <c r="AY81" s="21"/>
      <c r="AZ81" s="24"/>
      <c r="BA81" s="24"/>
      <c r="BB81" s="24"/>
      <c r="BC81" s="24"/>
      <c r="BD81" s="24"/>
      <c r="BE81" s="35">
        <v>0</v>
      </c>
      <c r="BF81" s="21"/>
      <c r="BG81" s="21"/>
      <c r="BH81" s="21"/>
      <c r="BI81" s="21"/>
    </row>
    <row r="82" spans="1:61">
      <c r="A82" s="26">
        <v>1638</v>
      </c>
      <c r="B82" s="23">
        <v>0</v>
      </c>
      <c r="C82" s="23">
        <v>0</v>
      </c>
      <c r="D82" s="23">
        <v>0</v>
      </c>
      <c r="E82" s="23">
        <v>0</v>
      </c>
      <c r="F82" s="23">
        <v>0</v>
      </c>
      <c r="G82" s="23">
        <v>0</v>
      </c>
      <c r="H82" s="21"/>
      <c r="I82" s="24"/>
      <c r="J82" s="24"/>
      <c r="K82" s="24"/>
      <c r="L82" s="24"/>
      <c r="M82" s="24"/>
      <c r="N82" s="24"/>
      <c r="O82" s="24"/>
      <c r="P82" s="87"/>
      <c r="Q82" s="87"/>
      <c r="R82" s="87"/>
      <c r="S82" s="87"/>
      <c r="T82" s="87"/>
      <c r="U82" s="21"/>
      <c r="V82" s="24"/>
      <c r="W82" s="24"/>
      <c r="X82" s="24"/>
      <c r="Y82" s="24"/>
      <c r="Z82" s="24"/>
      <c r="AA82" s="35">
        <v>0</v>
      </c>
      <c r="AB82" s="24"/>
      <c r="AC82" s="21"/>
      <c r="AD82" s="21"/>
      <c r="AE82" s="26">
        <v>1638</v>
      </c>
      <c r="AF82" s="23">
        <v>0</v>
      </c>
      <c r="AG82" s="23">
        <v>0</v>
      </c>
      <c r="AH82" s="23">
        <v>0</v>
      </c>
      <c r="AI82" s="23">
        <v>0</v>
      </c>
      <c r="AJ82" s="23">
        <v>0</v>
      </c>
      <c r="AK82" s="23">
        <v>0</v>
      </c>
      <c r="AL82" s="21"/>
      <c r="AM82" s="24"/>
      <c r="AN82" s="24"/>
      <c r="AO82" s="24"/>
      <c r="AP82" s="24"/>
      <c r="AQ82" s="24"/>
      <c r="AR82" s="24"/>
      <c r="AS82" s="24"/>
      <c r="AT82" s="87"/>
      <c r="AU82" s="87"/>
      <c r="AV82" s="87"/>
      <c r="AW82" s="87"/>
      <c r="AX82" s="87"/>
      <c r="AY82" s="21"/>
      <c r="AZ82" s="24"/>
      <c r="BA82" s="24"/>
      <c r="BB82" s="24"/>
      <c r="BC82" s="24"/>
      <c r="BD82" s="24"/>
      <c r="BE82" s="35">
        <v>0</v>
      </c>
      <c r="BF82" s="21"/>
      <c r="BG82" s="21"/>
      <c r="BH82" s="21"/>
      <c r="BI82" s="21"/>
    </row>
    <row r="83" spans="1:61">
      <c r="A83" s="26">
        <v>1639</v>
      </c>
      <c r="B83" s="23">
        <v>0</v>
      </c>
      <c r="C83" s="23">
        <v>0</v>
      </c>
      <c r="D83" s="23">
        <v>0</v>
      </c>
      <c r="E83" s="23">
        <v>0</v>
      </c>
      <c r="F83" s="23">
        <v>0</v>
      </c>
      <c r="G83" s="23">
        <v>0</v>
      </c>
      <c r="H83" s="21"/>
      <c r="I83" s="24"/>
      <c r="J83" s="24"/>
      <c r="K83" s="24"/>
      <c r="L83" s="24"/>
      <c r="M83" s="24"/>
      <c r="N83" s="24"/>
      <c r="O83" s="24"/>
      <c r="P83" s="87"/>
      <c r="Q83" s="87"/>
      <c r="R83" s="87"/>
      <c r="S83" s="87"/>
      <c r="T83" s="87"/>
      <c r="U83" s="21"/>
      <c r="V83" s="24"/>
      <c r="W83" s="24"/>
      <c r="X83" s="24"/>
      <c r="Y83" s="24"/>
      <c r="Z83" s="24"/>
      <c r="AA83" s="35">
        <v>0</v>
      </c>
      <c r="AB83" s="24"/>
      <c r="AC83" s="21"/>
      <c r="AD83" s="21"/>
      <c r="AE83" s="26">
        <v>1639</v>
      </c>
      <c r="AF83" s="23">
        <v>0</v>
      </c>
      <c r="AG83" s="23">
        <v>0</v>
      </c>
      <c r="AH83" s="23">
        <v>0</v>
      </c>
      <c r="AI83" s="23">
        <v>0</v>
      </c>
      <c r="AJ83" s="23">
        <v>0</v>
      </c>
      <c r="AK83" s="23">
        <v>0</v>
      </c>
      <c r="AL83" s="21"/>
      <c r="AM83" s="24"/>
      <c r="AN83" s="24"/>
      <c r="AO83" s="24"/>
      <c r="AP83" s="24"/>
      <c r="AQ83" s="24"/>
      <c r="AR83" s="24"/>
      <c r="AS83" s="24"/>
      <c r="AT83" s="87"/>
      <c r="AU83" s="87"/>
      <c r="AV83" s="87"/>
      <c r="AW83" s="87"/>
      <c r="AX83" s="87"/>
      <c r="AY83" s="21"/>
      <c r="AZ83" s="24"/>
      <c r="BA83" s="24"/>
      <c r="BB83" s="24"/>
      <c r="BC83" s="24"/>
      <c r="BD83" s="24"/>
      <c r="BE83" s="35">
        <v>0</v>
      </c>
      <c r="BF83" s="21"/>
      <c r="BG83" s="21"/>
      <c r="BH83" s="21"/>
      <c r="BI83" s="21"/>
    </row>
    <row r="84" spans="1:61">
      <c r="A84" s="26">
        <v>1640</v>
      </c>
      <c r="B84" s="23">
        <v>0</v>
      </c>
      <c r="C84" s="23">
        <v>0</v>
      </c>
      <c r="D84" s="23">
        <v>0</v>
      </c>
      <c r="E84" s="23">
        <v>0</v>
      </c>
      <c r="F84" s="23">
        <v>0</v>
      </c>
      <c r="G84" s="23">
        <v>0</v>
      </c>
      <c r="H84" s="21"/>
      <c r="I84" s="24"/>
      <c r="J84" s="24"/>
      <c r="K84" s="24"/>
      <c r="L84" s="24"/>
      <c r="M84" s="24"/>
      <c r="N84" s="24"/>
      <c r="O84" s="24"/>
      <c r="P84" s="87"/>
      <c r="Q84" s="87"/>
      <c r="R84" s="87"/>
      <c r="S84" s="87"/>
      <c r="T84" s="87"/>
      <c r="U84" s="21"/>
      <c r="V84" s="24"/>
      <c r="W84" s="24"/>
      <c r="X84" s="24"/>
      <c r="Y84" s="24"/>
      <c r="Z84" s="24"/>
      <c r="AA84" s="35">
        <v>0</v>
      </c>
      <c r="AB84" s="24"/>
      <c r="AC84" s="21"/>
      <c r="AD84" s="21"/>
      <c r="AE84" s="26">
        <v>1640</v>
      </c>
      <c r="AF84" s="23">
        <v>0</v>
      </c>
      <c r="AG84" s="23">
        <v>0</v>
      </c>
      <c r="AH84" s="23">
        <v>0</v>
      </c>
      <c r="AI84" s="23">
        <v>0</v>
      </c>
      <c r="AJ84" s="23">
        <v>0</v>
      </c>
      <c r="AK84" s="23">
        <v>0</v>
      </c>
      <c r="AL84" s="21"/>
      <c r="AM84" s="24"/>
      <c r="AN84" s="24"/>
      <c r="AO84" s="24"/>
      <c r="AP84" s="24"/>
      <c r="AQ84" s="24"/>
      <c r="AR84" s="24"/>
      <c r="AS84" s="24"/>
      <c r="AT84" s="87"/>
      <c r="AU84" s="87"/>
      <c r="AV84" s="87"/>
      <c r="AW84" s="87"/>
      <c r="AX84" s="87"/>
      <c r="AY84" s="21"/>
      <c r="AZ84" s="24"/>
      <c r="BA84" s="24"/>
      <c r="BB84" s="24"/>
      <c r="BC84" s="24"/>
      <c r="BD84" s="24"/>
      <c r="BE84" s="35">
        <v>0</v>
      </c>
      <c r="BF84" s="21"/>
      <c r="BG84" s="21"/>
      <c r="BH84" s="21"/>
      <c r="BI84" s="21"/>
    </row>
    <row r="85" spans="1:61">
      <c r="A85" s="25">
        <v>1641</v>
      </c>
      <c r="B85" s="23">
        <v>316.3</v>
      </c>
      <c r="C85" s="23">
        <v>0</v>
      </c>
      <c r="D85" s="23">
        <v>0</v>
      </c>
      <c r="E85" s="23">
        <v>0</v>
      </c>
      <c r="F85" s="23">
        <v>0</v>
      </c>
      <c r="G85" s="23">
        <v>0</v>
      </c>
      <c r="H85" s="21"/>
      <c r="I85" s="24">
        <f>B85+((B85/($B85+$D85+$E85+$F85)*$G85))</f>
        <v>316.3</v>
      </c>
      <c r="J85" s="24">
        <f t="shared" ref="J85:J116" si="4">C85</f>
        <v>0</v>
      </c>
      <c r="K85" s="24">
        <f t="shared" ref="K85:M86" si="5">D85+((D85/($B85+$D85+$E85+$F85)*$G85))</f>
        <v>0</v>
      </c>
      <c r="L85" s="24">
        <f t="shared" si="5"/>
        <v>0</v>
      </c>
      <c r="M85" s="24">
        <f t="shared" si="5"/>
        <v>0</v>
      </c>
      <c r="N85" s="24">
        <f t="shared" ref="N85:N104" si="6">SUM(I85:M85)</f>
        <v>316.3</v>
      </c>
      <c r="O85" s="24"/>
      <c r="P85" s="87">
        <v>0.33329999999999999</v>
      </c>
      <c r="Q85" s="87"/>
      <c r="R85" s="87"/>
      <c r="S85" s="87"/>
      <c r="T85" s="87"/>
      <c r="U85" s="21"/>
      <c r="V85" s="24">
        <f>I85/0.3333</f>
        <v>948.99489948994903</v>
      </c>
      <c r="W85" s="24"/>
      <c r="X85" s="24"/>
      <c r="Y85" s="24"/>
      <c r="Z85" s="24">
        <f>M85/(1-0.237)</f>
        <v>0</v>
      </c>
      <c r="AA85" s="35">
        <f>SUM(I85:M85)/0.3333</f>
        <v>948.99489948994903</v>
      </c>
      <c r="AB85" s="24"/>
      <c r="AC85" s="21"/>
      <c r="AD85" s="21"/>
      <c r="AE85" s="25">
        <v>1641</v>
      </c>
      <c r="AF85" s="23">
        <v>247.03030000000001</v>
      </c>
      <c r="AG85" s="23">
        <v>0</v>
      </c>
      <c r="AH85" s="23">
        <v>0</v>
      </c>
      <c r="AI85" s="23">
        <v>0</v>
      </c>
      <c r="AJ85" s="23">
        <v>0</v>
      </c>
      <c r="AK85" s="23">
        <v>0</v>
      </c>
      <c r="AL85" s="21"/>
      <c r="AM85" s="24">
        <f t="shared" ref="AM85:AM92" si="7">AF85+((AF85/($AF85+$AH85+$AI85+$AJ85)*$AK85))</f>
        <v>247.03030000000001</v>
      </c>
      <c r="AN85" s="24">
        <f>AG85</f>
        <v>0</v>
      </c>
      <c r="AO85" s="24">
        <f t="shared" ref="AO85:AQ92" si="8">AH85+((AH85/($AF85+$AH85+$AI85+$AJ85)*$AK85))</f>
        <v>0</v>
      </c>
      <c r="AP85" s="24">
        <f t="shared" si="8"/>
        <v>0</v>
      </c>
      <c r="AQ85" s="24">
        <f t="shared" si="8"/>
        <v>0</v>
      </c>
      <c r="AR85" s="24">
        <f>SUM(AM85:AQ85)</f>
        <v>247.03030000000001</v>
      </c>
      <c r="AS85" s="24"/>
      <c r="AT85" s="87">
        <v>0.33329999999999999</v>
      </c>
      <c r="AU85" s="87">
        <v>1</v>
      </c>
      <c r="AV85" s="87"/>
      <c r="AW85" s="87"/>
      <c r="AX85" s="87"/>
      <c r="AY85" s="21"/>
      <c r="AZ85" s="24">
        <f>AM85/0.3333</f>
        <v>741.16501650165026</v>
      </c>
      <c r="BA85" s="24"/>
      <c r="BB85" s="24"/>
      <c r="BC85" s="24"/>
      <c r="BD85" s="24">
        <f>AQ85/(1-0.237)</f>
        <v>0</v>
      </c>
      <c r="BE85" s="35">
        <f>SUM(AM85:AQ85)/0.3333</f>
        <v>741.16501650165026</v>
      </c>
      <c r="BF85" s="21"/>
      <c r="BG85" s="21"/>
      <c r="BH85" s="21"/>
      <c r="BI85" s="21"/>
    </row>
    <row r="86" spans="1:61">
      <c r="A86" s="25">
        <v>1642</v>
      </c>
      <c r="B86" s="23">
        <v>574</v>
      </c>
      <c r="C86" s="23">
        <v>0</v>
      </c>
      <c r="D86" s="23">
        <v>0</v>
      </c>
      <c r="E86" s="23">
        <v>0</v>
      </c>
      <c r="F86" s="23">
        <v>0</v>
      </c>
      <c r="G86" s="23">
        <v>0</v>
      </c>
      <c r="H86" s="21"/>
      <c r="I86" s="24">
        <f>B86+((B86/($B86+$D86+$E86+$F86)*$G86))</f>
        <v>574</v>
      </c>
      <c r="J86" s="24">
        <f t="shared" si="4"/>
        <v>0</v>
      </c>
      <c r="K86" s="24">
        <f t="shared" si="5"/>
        <v>0</v>
      </c>
      <c r="L86" s="24">
        <f t="shared" si="5"/>
        <v>0</v>
      </c>
      <c r="M86" s="24">
        <f t="shared" si="5"/>
        <v>0</v>
      </c>
      <c r="N86" s="24">
        <f t="shared" si="6"/>
        <v>574</v>
      </c>
      <c r="O86" s="24"/>
      <c r="P86" s="87">
        <v>0.33329999999999999</v>
      </c>
      <c r="Q86" s="87"/>
      <c r="R86" s="87"/>
      <c r="S86" s="87"/>
      <c r="T86" s="87"/>
      <c r="U86" s="21"/>
      <c r="V86" s="24">
        <f t="shared" ref="V86:V105" si="9">I86/0.3333</f>
        <v>1722.1722172217223</v>
      </c>
      <c r="W86" s="24"/>
      <c r="X86" s="24"/>
      <c r="Y86" s="24"/>
      <c r="Z86" s="24">
        <f>M86/(1-0.237)</f>
        <v>0</v>
      </c>
      <c r="AA86" s="35">
        <f t="shared" ref="AA86:AA105" si="10">SUM(I86:M86)/0.3333</f>
        <v>1722.1722172217223</v>
      </c>
      <c r="AB86" s="24"/>
      <c r="AC86" s="21"/>
      <c r="AD86" s="21"/>
      <c r="AE86" s="25">
        <v>1642</v>
      </c>
      <c r="AF86" s="23">
        <v>473</v>
      </c>
      <c r="AG86" s="23">
        <v>0</v>
      </c>
      <c r="AH86" s="23">
        <v>0</v>
      </c>
      <c r="AI86" s="23">
        <v>0</v>
      </c>
      <c r="AJ86" s="23">
        <v>0</v>
      </c>
      <c r="AK86" s="23">
        <v>0</v>
      </c>
      <c r="AL86" s="21"/>
      <c r="AM86" s="24">
        <f t="shared" si="7"/>
        <v>473</v>
      </c>
      <c r="AN86" s="24">
        <f>AG86</f>
        <v>0</v>
      </c>
      <c r="AO86" s="24">
        <f t="shared" si="8"/>
        <v>0</v>
      </c>
      <c r="AP86" s="24">
        <f t="shared" si="8"/>
        <v>0</v>
      </c>
      <c r="AQ86" s="24">
        <f t="shared" si="8"/>
        <v>0</v>
      </c>
      <c r="AR86" s="24">
        <f>SUM(AM86:AQ86)</f>
        <v>473</v>
      </c>
      <c r="AS86" s="24"/>
      <c r="AT86" s="87">
        <v>0.33329999999999999</v>
      </c>
      <c r="AU86" s="87">
        <v>1</v>
      </c>
      <c r="AV86" s="87"/>
      <c r="AW86" s="87"/>
      <c r="AX86" s="87"/>
      <c r="AY86" s="21"/>
      <c r="AZ86" s="24">
        <f t="shared" ref="AZ86:AZ104" si="11">AM86/0.3333</f>
        <v>1419.1419141914191</v>
      </c>
      <c r="BA86" s="24"/>
      <c r="BB86" s="24"/>
      <c r="BC86" s="24"/>
      <c r="BD86" s="24">
        <f>AQ86/(1-0.237)</f>
        <v>0</v>
      </c>
      <c r="BE86" s="35">
        <f t="shared" ref="BE86:BE104" si="12">SUM(AM86:AQ86)/0.3333</f>
        <v>1419.1419141914191</v>
      </c>
      <c r="BF86" s="21"/>
      <c r="BG86" s="21"/>
      <c r="BH86" s="21"/>
      <c r="BI86" s="21"/>
    </row>
    <row r="87" spans="1:61">
      <c r="A87" s="25">
        <v>1643</v>
      </c>
      <c r="B87" s="23">
        <v>0</v>
      </c>
      <c r="C87" s="23">
        <v>0</v>
      </c>
      <c r="D87" s="23">
        <v>0</v>
      </c>
      <c r="E87" s="23">
        <v>0</v>
      </c>
      <c r="F87" s="23">
        <v>0</v>
      </c>
      <c r="G87" s="23">
        <v>0</v>
      </c>
      <c r="H87" s="21"/>
      <c r="I87" s="24"/>
      <c r="J87" s="24">
        <f t="shared" si="4"/>
        <v>0</v>
      </c>
      <c r="K87" s="24">
        <f>D87</f>
        <v>0</v>
      </c>
      <c r="L87" s="24">
        <f>E87</f>
        <v>0</v>
      </c>
      <c r="M87" s="24">
        <f>F87</f>
        <v>0</v>
      </c>
      <c r="N87" s="24">
        <f t="shared" si="6"/>
        <v>0</v>
      </c>
      <c r="O87" s="24"/>
      <c r="P87" s="87">
        <v>0.33329999999999999</v>
      </c>
      <c r="Q87" s="87"/>
      <c r="R87" s="87"/>
      <c r="S87" s="87"/>
      <c r="T87" s="87"/>
      <c r="U87" s="21"/>
      <c r="V87" s="24">
        <f t="shared" si="9"/>
        <v>0</v>
      </c>
      <c r="W87" s="24"/>
      <c r="X87" s="24"/>
      <c r="Y87" s="24"/>
      <c r="Z87" s="24">
        <f>M87/(1-0.237)</f>
        <v>0</v>
      </c>
      <c r="AA87" s="35">
        <f t="shared" si="10"/>
        <v>0</v>
      </c>
      <c r="AB87" s="24"/>
      <c r="AC87" s="21"/>
      <c r="AD87" s="21"/>
      <c r="AE87" s="25">
        <v>1643</v>
      </c>
      <c r="AF87" s="23">
        <v>0</v>
      </c>
      <c r="AG87" s="23">
        <v>0</v>
      </c>
      <c r="AH87" s="23">
        <v>0</v>
      </c>
      <c r="AI87" s="23">
        <v>0</v>
      </c>
      <c r="AJ87" s="23">
        <v>0</v>
      </c>
      <c r="AK87" s="23">
        <v>0</v>
      </c>
      <c r="AL87" s="21"/>
      <c r="AM87" s="24"/>
      <c r="AN87" s="24"/>
      <c r="AO87" s="24"/>
      <c r="AP87" s="24"/>
      <c r="AQ87" s="24"/>
      <c r="AR87" s="10"/>
      <c r="AS87" s="10"/>
      <c r="AT87" s="87">
        <v>0.33329999999999999</v>
      </c>
      <c r="AU87" s="87">
        <v>1</v>
      </c>
      <c r="AV87" s="87"/>
      <c r="AW87" s="87"/>
      <c r="AX87" s="87"/>
      <c r="AY87" s="21"/>
      <c r="AZ87" s="24">
        <f t="shared" si="11"/>
        <v>0</v>
      </c>
      <c r="BA87" s="24"/>
      <c r="BB87" s="24"/>
      <c r="BC87" s="24"/>
      <c r="BD87" s="24">
        <f>AQ87/(1-0.237)</f>
        <v>0</v>
      </c>
      <c r="BE87" s="35">
        <f t="shared" si="12"/>
        <v>0</v>
      </c>
      <c r="BF87" s="21"/>
      <c r="BG87" s="21"/>
      <c r="BH87" s="21"/>
      <c r="BI87" s="21"/>
    </row>
    <row r="88" spans="1:61">
      <c r="A88" s="25">
        <v>1644</v>
      </c>
      <c r="B88" s="23">
        <v>647.6583021223471</v>
      </c>
      <c r="C88" s="23">
        <v>0</v>
      </c>
      <c r="D88" s="23">
        <v>0</v>
      </c>
      <c r="E88" s="23">
        <v>0</v>
      </c>
      <c r="F88" s="23">
        <v>0</v>
      </c>
      <c r="G88" s="23">
        <v>1195.5</v>
      </c>
      <c r="H88" s="21"/>
      <c r="I88" s="24">
        <f>B88+((B88/($B88+$D88+$E88+$F88)*$G88))</f>
        <v>1843.1583021223471</v>
      </c>
      <c r="J88" s="24">
        <f t="shared" si="4"/>
        <v>0</v>
      </c>
      <c r="K88" s="24">
        <f t="shared" ref="K88:M92" si="13">D88+((D88/($B88+$D88+$E88+$F88)*$G88))</f>
        <v>0</v>
      </c>
      <c r="L88" s="24">
        <f t="shared" si="13"/>
        <v>0</v>
      </c>
      <c r="M88" s="24">
        <f t="shared" si="13"/>
        <v>0</v>
      </c>
      <c r="N88" s="24">
        <f t="shared" si="6"/>
        <v>1843.1583021223471</v>
      </c>
      <c r="O88" s="24"/>
      <c r="P88" s="87">
        <v>0.33329999999999999</v>
      </c>
      <c r="Q88" s="87"/>
      <c r="R88" s="87"/>
      <c r="S88" s="87"/>
      <c r="T88" s="87"/>
      <c r="U88" s="21"/>
      <c r="V88" s="24">
        <f t="shared" si="9"/>
        <v>5530.0279091579578</v>
      </c>
      <c r="W88" s="24"/>
      <c r="X88" s="24"/>
      <c r="Y88" s="24"/>
      <c r="Z88" s="24">
        <f>M88/(1-0.237)</f>
        <v>0</v>
      </c>
      <c r="AA88" s="35">
        <f t="shared" si="10"/>
        <v>5530.0279091579578</v>
      </c>
      <c r="AB88" s="24"/>
      <c r="AC88" s="21"/>
      <c r="AD88" s="21"/>
      <c r="AE88" s="25">
        <v>1644</v>
      </c>
      <c r="AF88" s="23">
        <v>536.91649999999993</v>
      </c>
      <c r="AG88" s="23">
        <v>0</v>
      </c>
      <c r="AH88" s="23">
        <v>0</v>
      </c>
      <c r="AI88" s="23">
        <v>0</v>
      </c>
      <c r="AJ88" s="23">
        <v>0</v>
      </c>
      <c r="AK88" s="23">
        <v>1001.5897000000001</v>
      </c>
      <c r="AL88" s="21"/>
      <c r="AM88" s="24">
        <f t="shared" si="7"/>
        <v>1538.5062</v>
      </c>
      <c r="AN88" s="24">
        <f t="shared" ref="AN88:AN104" si="14">AG88</f>
        <v>0</v>
      </c>
      <c r="AO88" s="24">
        <f t="shared" si="8"/>
        <v>0</v>
      </c>
      <c r="AP88" s="24">
        <f t="shared" si="8"/>
        <v>0</v>
      </c>
      <c r="AQ88" s="24">
        <f t="shared" si="8"/>
        <v>0</v>
      </c>
      <c r="AR88" s="24">
        <f t="shared" ref="AR88:AR151" si="15">SUM(AM88:AQ88)</f>
        <v>1538.5062</v>
      </c>
      <c r="AS88" s="24"/>
      <c r="AT88" s="87">
        <v>0.33329999999999999</v>
      </c>
      <c r="AU88" s="87">
        <v>1</v>
      </c>
      <c r="AV88" s="87"/>
      <c r="AW88" s="87"/>
      <c r="AX88" s="87"/>
      <c r="AY88" s="21"/>
      <c r="AZ88" s="24">
        <f t="shared" si="11"/>
        <v>4615.9801980198026</v>
      </c>
      <c r="BA88" s="24"/>
      <c r="BB88" s="24"/>
      <c r="BC88" s="24"/>
      <c r="BD88" s="24">
        <f>AQ88/(1-0.237)</f>
        <v>0</v>
      </c>
      <c r="BE88" s="35">
        <f t="shared" si="12"/>
        <v>4615.9801980198026</v>
      </c>
      <c r="BF88" s="21"/>
      <c r="BG88" s="21"/>
      <c r="BH88" s="21"/>
      <c r="BI88" s="21"/>
    </row>
    <row r="89" spans="1:61">
      <c r="A89" s="25">
        <v>1645</v>
      </c>
      <c r="B89" s="23">
        <v>707.35942571785267</v>
      </c>
      <c r="C89" s="23">
        <v>0</v>
      </c>
      <c r="D89" s="23">
        <v>0</v>
      </c>
      <c r="E89" s="23">
        <v>210.7</v>
      </c>
      <c r="F89" s="23">
        <v>595.16455331412112</v>
      </c>
      <c r="G89" s="23">
        <v>525</v>
      </c>
      <c r="H89" s="21"/>
      <c r="I89" s="24">
        <f>B89+((B89/($B89+$D89+$E89+$F89)*$G89))</f>
        <v>952.77167377080661</v>
      </c>
      <c r="J89" s="24">
        <f t="shared" si="4"/>
        <v>0</v>
      </c>
      <c r="K89" s="24">
        <f t="shared" si="13"/>
        <v>0</v>
      </c>
      <c r="L89" s="24">
        <f t="shared" si="13"/>
        <v>283.80054660299743</v>
      </c>
      <c r="M89" s="24">
        <f t="shared" si="13"/>
        <v>801.6517586581698</v>
      </c>
      <c r="N89" s="24">
        <f t="shared" si="6"/>
        <v>2038.2239790319741</v>
      </c>
      <c r="O89" s="24"/>
      <c r="P89" s="87">
        <v>0.33329999999999999</v>
      </c>
      <c r="Q89" s="87"/>
      <c r="R89" s="87"/>
      <c r="S89" s="87">
        <v>0.33329999999999999</v>
      </c>
      <c r="T89" s="87">
        <v>0.33329999999999999</v>
      </c>
      <c r="U89" s="21"/>
      <c r="V89" s="24">
        <f t="shared" si="9"/>
        <v>2858.60088140056</v>
      </c>
      <c r="W89" s="24"/>
      <c r="X89" s="24"/>
      <c r="Y89" s="24">
        <f t="shared" ref="Y89:Z91" si="16">L89/0.3333</f>
        <v>851.48678848784107</v>
      </c>
      <c r="Z89" s="24">
        <f t="shared" si="16"/>
        <v>2405.1957955540647</v>
      </c>
      <c r="AA89" s="9">
        <f t="shared" si="10"/>
        <v>6115.2834654424669</v>
      </c>
      <c r="AB89" s="10"/>
      <c r="AC89" s="21"/>
      <c r="AD89" s="21"/>
      <c r="AE89" s="25">
        <v>1645</v>
      </c>
      <c r="AF89" s="23">
        <v>534.4</v>
      </c>
      <c r="AG89" s="23">
        <v>0</v>
      </c>
      <c r="AH89" s="23">
        <v>0</v>
      </c>
      <c r="AI89" s="23">
        <v>188.4</v>
      </c>
      <c r="AJ89" s="23">
        <v>254.1</v>
      </c>
      <c r="AK89" s="23">
        <v>459.11</v>
      </c>
      <c r="AL89" s="21"/>
      <c r="AM89" s="24">
        <f t="shared" si="7"/>
        <v>785.5499477940424</v>
      </c>
      <c r="AN89" s="24">
        <f t="shared" si="14"/>
        <v>0</v>
      </c>
      <c r="AO89" s="24">
        <f t="shared" si="8"/>
        <v>0</v>
      </c>
      <c r="AP89" s="24">
        <f t="shared" si="8"/>
        <v>276.94163578667212</v>
      </c>
      <c r="AQ89" s="24">
        <f t="shared" si="8"/>
        <v>373.51841641928547</v>
      </c>
      <c r="AR89" s="24">
        <f t="shared" si="15"/>
        <v>1436.0100000000002</v>
      </c>
      <c r="AS89" s="24"/>
      <c r="AT89" s="21">
        <v>0.33329999999999999</v>
      </c>
      <c r="AU89" s="21">
        <v>1</v>
      </c>
      <c r="AV89" s="21"/>
      <c r="AW89" s="21">
        <v>0.33329999999999999</v>
      </c>
      <c r="AX89" s="21">
        <v>0.33329999999999999</v>
      </c>
      <c r="AY89" s="21"/>
      <c r="AZ89" s="24">
        <f t="shared" si="11"/>
        <v>2356.8855319353206</v>
      </c>
      <c r="BA89" s="24"/>
      <c r="BB89" s="24"/>
      <c r="BC89" s="24">
        <f t="shared" ref="BC89:BD91" si="17">AP89/0.3333</f>
        <v>830.90799815983235</v>
      </c>
      <c r="BD89" s="24">
        <f t="shared" si="17"/>
        <v>1120.6673159894553</v>
      </c>
      <c r="BE89" s="9">
        <f t="shared" si="12"/>
        <v>4308.4608460846093</v>
      </c>
      <c r="BF89" s="21"/>
      <c r="BG89" s="11"/>
      <c r="BH89" s="11"/>
      <c r="BI89" s="21"/>
    </row>
    <row r="90" spans="1:61">
      <c r="A90" s="25">
        <v>1646</v>
      </c>
      <c r="B90" s="23">
        <v>1985.8128589263424</v>
      </c>
      <c r="C90" s="23">
        <v>0</v>
      </c>
      <c r="D90" s="23">
        <v>0</v>
      </c>
      <c r="E90" s="23">
        <v>0</v>
      </c>
      <c r="F90" s="23">
        <v>752.59365994236316</v>
      </c>
      <c r="G90" s="23">
        <v>421.4</v>
      </c>
      <c r="H90" s="21"/>
      <c r="I90" s="24">
        <f>B90+((B90/($B90+$D90+$E90+$F90)*$G90))</f>
        <v>2291.3998975875234</v>
      </c>
      <c r="J90" s="24">
        <f t="shared" si="4"/>
        <v>0</v>
      </c>
      <c r="K90" s="24">
        <f t="shared" si="13"/>
        <v>0</v>
      </c>
      <c r="L90" s="24">
        <f t="shared" si="13"/>
        <v>0</v>
      </c>
      <c r="M90" s="24">
        <f t="shared" si="13"/>
        <v>868.40662128118231</v>
      </c>
      <c r="N90" s="24">
        <f t="shared" si="6"/>
        <v>3159.8065188687056</v>
      </c>
      <c r="O90" s="24"/>
      <c r="P90" s="87">
        <v>0.33329999999999999</v>
      </c>
      <c r="Q90" s="87"/>
      <c r="R90" s="87"/>
      <c r="S90" s="87">
        <v>0.33329999999999999</v>
      </c>
      <c r="T90" s="87">
        <v>0.33329999999999999</v>
      </c>
      <c r="U90" s="21"/>
      <c r="V90" s="24">
        <f t="shared" si="9"/>
        <v>6874.887181480718</v>
      </c>
      <c r="W90" s="24"/>
      <c r="X90" s="24"/>
      <c r="Y90" s="24">
        <f t="shared" si="16"/>
        <v>0</v>
      </c>
      <c r="Z90" s="24">
        <f t="shared" si="16"/>
        <v>2605.4804118847355</v>
      </c>
      <c r="AA90" s="9">
        <f t="shared" si="10"/>
        <v>9480.367593365454</v>
      </c>
      <c r="AB90" s="10"/>
      <c r="AC90" s="21"/>
      <c r="AD90" s="21"/>
      <c r="AE90" s="25">
        <v>1646</v>
      </c>
      <c r="AF90" s="23">
        <v>1615.8</v>
      </c>
      <c r="AG90" s="23">
        <v>0</v>
      </c>
      <c r="AH90" s="23">
        <v>0</v>
      </c>
      <c r="AI90" s="23">
        <v>0</v>
      </c>
      <c r="AJ90" s="23">
        <v>522.29999999999995</v>
      </c>
      <c r="AK90" s="23">
        <v>376.8</v>
      </c>
      <c r="AL90" s="21"/>
      <c r="AM90" s="24">
        <f t="shared" si="7"/>
        <v>1900.5544268275571</v>
      </c>
      <c r="AN90" s="24">
        <f t="shared" si="14"/>
        <v>0</v>
      </c>
      <c r="AO90" s="24">
        <f t="shared" si="8"/>
        <v>0</v>
      </c>
      <c r="AP90" s="24">
        <f t="shared" si="8"/>
        <v>0</v>
      </c>
      <c r="AQ90" s="24">
        <f t="shared" si="8"/>
        <v>614.34557317244276</v>
      </c>
      <c r="AR90" s="24">
        <f t="shared" si="15"/>
        <v>2514.8999999999996</v>
      </c>
      <c r="AS90" s="24"/>
      <c r="AT90" s="21">
        <v>0.33329999999999999</v>
      </c>
      <c r="AU90" s="21">
        <v>1</v>
      </c>
      <c r="AV90" s="21"/>
      <c r="AW90" s="21">
        <v>0.33329999999999999</v>
      </c>
      <c r="AX90" s="21">
        <v>0.33329999999999999</v>
      </c>
      <c r="AY90" s="21"/>
      <c r="AZ90" s="24">
        <f t="shared" si="11"/>
        <v>5702.2335038330548</v>
      </c>
      <c r="BA90" s="24"/>
      <c r="BB90" s="24"/>
      <c r="BC90" s="24">
        <f t="shared" si="17"/>
        <v>0</v>
      </c>
      <c r="BD90" s="24">
        <f t="shared" si="17"/>
        <v>1843.2210416214905</v>
      </c>
      <c r="BE90" s="9">
        <f t="shared" si="12"/>
        <v>7545.454545454545</v>
      </c>
      <c r="BF90" s="21"/>
      <c r="BG90" s="11"/>
      <c r="BH90" s="11"/>
      <c r="BI90" s="21"/>
    </row>
    <row r="91" spans="1:61">
      <c r="A91" s="25">
        <v>1647</v>
      </c>
      <c r="B91" s="23">
        <v>595.20000000000005</v>
      </c>
      <c r="C91" s="23">
        <v>0</v>
      </c>
      <c r="D91" s="23">
        <v>0</v>
      </c>
      <c r="E91" s="23">
        <v>250.9</v>
      </c>
      <c r="F91" s="23">
        <v>392.15686274509807</v>
      </c>
      <c r="G91" s="23">
        <v>712.5</v>
      </c>
      <c r="H91" s="21"/>
      <c r="I91" s="24">
        <f>B91+((B91/($B91+$D91+$E91+$F91)*$G91))</f>
        <v>937.68144529548977</v>
      </c>
      <c r="J91" s="24">
        <f t="shared" si="4"/>
        <v>0</v>
      </c>
      <c r="K91" s="24">
        <f t="shared" si="13"/>
        <v>0</v>
      </c>
      <c r="L91" s="24">
        <f t="shared" si="13"/>
        <v>395.26927860322309</v>
      </c>
      <c r="M91" s="24">
        <f t="shared" si="13"/>
        <v>617.80613884638535</v>
      </c>
      <c r="N91" s="24">
        <f t="shared" si="6"/>
        <v>1950.7568627450983</v>
      </c>
      <c r="O91" s="24"/>
      <c r="P91" s="87">
        <v>0.33329999999999999</v>
      </c>
      <c r="Q91" s="87"/>
      <c r="R91" s="87"/>
      <c r="S91" s="87">
        <v>0.33329999999999999</v>
      </c>
      <c r="T91" s="87">
        <v>0.33329999999999999</v>
      </c>
      <c r="U91" s="21"/>
      <c r="V91" s="24">
        <f t="shared" si="9"/>
        <v>2813.3256684533148</v>
      </c>
      <c r="W91" s="24"/>
      <c r="X91" s="24"/>
      <c r="Y91" s="24">
        <f t="shared" si="16"/>
        <v>1185.9264284525145</v>
      </c>
      <c r="Z91" s="24">
        <f t="shared" si="16"/>
        <v>1853.6037769168479</v>
      </c>
      <c r="AA91" s="9">
        <f t="shared" si="10"/>
        <v>5852.8558738226775</v>
      </c>
      <c r="AB91" s="10"/>
      <c r="AC91" s="21"/>
      <c r="AD91" s="21"/>
      <c r="AE91" s="25">
        <v>1647</v>
      </c>
      <c r="AF91" s="23">
        <v>468.5</v>
      </c>
      <c r="AG91" s="23">
        <v>0</v>
      </c>
      <c r="AH91" s="23">
        <v>0</v>
      </c>
      <c r="AI91" s="23">
        <v>174.1</v>
      </c>
      <c r="AJ91" s="23">
        <v>320</v>
      </c>
      <c r="AK91" s="23">
        <v>536.6</v>
      </c>
      <c r="AL91" s="21"/>
      <c r="AM91" s="24">
        <f t="shared" si="7"/>
        <v>729.66465821732811</v>
      </c>
      <c r="AN91" s="24">
        <f t="shared" si="14"/>
        <v>0</v>
      </c>
      <c r="AO91" s="24">
        <f t="shared" si="8"/>
        <v>0</v>
      </c>
      <c r="AP91" s="24">
        <f t="shared" si="8"/>
        <v>271.15179721587367</v>
      </c>
      <c r="AQ91" s="24">
        <f t="shared" si="8"/>
        <v>498.38354456679826</v>
      </c>
      <c r="AR91" s="24">
        <f t="shared" si="15"/>
        <v>1499.2</v>
      </c>
      <c r="AS91" s="24"/>
      <c r="AT91" s="21">
        <v>0.33329999999999999</v>
      </c>
      <c r="AU91" s="21">
        <v>1</v>
      </c>
      <c r="AV91" s="21"/>
      <c r="AW91" s="21">
        <v>0.33329999999999999</v>
      </c>
      <c r="AX91" s="21">
        <v>0.33329999999999999</v>
      </c>
      <c r="AY91" s="21"/>
      <c r="AZ91" s="24">
        <f t="shared" si="11"/>
        <v>2189.2128959415786</v>
      </c>
      <c r="BA91" s="24"/>
      <c r="BB91" s="24"/>
      <c r="BC91" s="24">
        <f t="shared" si="17"/>
        <v>813.53674532215325</v>
      </c>
      <c r="BD91" s="24">
        <f t="shared" si="17"/>
        <v>1495.3001637167665</v>
      </c>
      <c r="BE91" s="9">
        <f t="shared" si="12"/>
        <v>4498.0498049804983</v>
      </c>
      <c r="BF91" s="21"/>
      <c r="BG91" s="11"/>
      <c r="BH91" s="11"/>
      <c r="BI91" s="21"/>
    </row>
    <row r="92" spans="1:61">
      <c r="A92" s="25">
        <v>1648</v>
      </c>
      <c r="B92" s="23">
        <v>700.9</v>
      </c>
      <c r="C92" s="23">
        <v>0</v>
      </c>
      <c r="D92" s="23">
        <v>0</v>
      </c>
      <c r="E92" s="23">
        <v>0</v>
      </c>
      <c r="F92" s="23">
        <v>0</v>
      </c>
      <c r="G92" s="23">
        <v>0</v>
      </c>
      <c r="H92" s="21"/>
      <c r="I92" s="24">
        <f>B92+((B92/($B92+$D92+$E92+$F92)*$G92))</f>
        <v>700.9</v>
      </c>
      <c r="J92" s="24">
        <f t="shared" si="4"/>
        <v>0</v>
      </c>
      <c r="K92" s="24">
        <f t="shared" si="13"/>
        <v>0</v>
      </c>
      <c r="L92" s="24">
        <f t="shared" si="13"/>
        <v>0</v>
      </c>
      <c r="M92" s="24">
        <f t="shared" si="13"/>
        <v>0</v>
      </c>
      <c r="N92" s="24">
        <f t="shared" si="6"/>
        <v>700.9</v>
      </c>
      <c r="O92" s="24"/>
      <c r="P92" s="87">
        <v>0.33329999999999999</v>
      </c>
      <c r="Q92" s="87"/>
      <c r="R92" s="87"/>
      <c r="S92" s="87"/>
      <c r="T92" s="87"/>
      <c r="U92" s="21"/>
      <c r="V92" s="24">
        <f t="shared" si="9"/>
        <v>2102.9102910291031</v>
      </c>
      <c r="W92" s="24"/>
      <c r="X92" s="24"/>
      <c r="Y92" s="24"/>
      <c r="Z92" s="24">
        <f t="shared" ref="Z92:Z105" si="18">M92/(1-0.237)</f>
        <v>0</v>
      </c>
      <c r="AA92" s="35">
        <f t="shared" si="10"/>
        <v>2102.9102910291031</v>
      </c>
      <c r="AB92" s="24"/>
      <c r="AC92" s="21"/>
      <c r="AD92" s="21"/>
      <c r="AE92" s="25">
        <v>1648</v>
      </c>
      <c r="AF92" s="23">
        <v>533.22460000000001</v>
      </c>
      <c r="AG92" s="23">
        <v>0</v>
      </c>
      <c r="AH92" s="23">
        <v>0</v>
      </c>
      <c r="AI92" s="23">
        <v>0</v>
      </c>
      <c r="AJ92" s="23">
        <v>0</v>
      </c>
      <c r="AK92" s="23">
        <v>0</v>
      </c>
      <c r="AL92" s="21"/>
      <c r="AM92" s="24">
        <f t="shared" si="7"/>
        <v>533.22460000000001</v>
      </c>
      <c r="AN92" s="24">
        <f t="shared" si="14"/>
        <v>0</v>
      </c>
      <c r="AO92" s="24">
        <f t="shared" si="8"/>
        <v>0</v>
      </c>
      <c r="AP92" s="24">
        <f t="shared" si="8"/>
        <v>0</v>
      </c>
      <c r="AQ92" s="24">
        <f t="shared" si="8"/>
        <v>0</v>
      </c>
      <c r="AR92" s="24">
        <f t="shared" si="15"/>
        <v>533.22460000000001</v>
      </c>
      <c r="AS92" s="24"/>
      <c r="AT92" s="21">
        <v>0.33329999999999999</v>
      </c>
      <c r="AU92" s="21">
        <v>1</v>
      </c>
      <c r="AV92" s="21"/>
      <c r="AW92" s="21"/>
      <c r="AX92" s="21"/>
      <c r="AY92" s="21"/>
      <c r="AZ92" s="24">
        <f t="shared" si="11"/>
        <v>1599.833783378338</v>
      </c>
      <c r="BA92" s="24"/>
      <c r="BB92" s="24"/>
      <c r="BC92" s="24"/>
      <c r="BD92" s="24">
        <f t="shared" ref="BD92:BD105" si="19">AQ92/(1-0.237)</f>
        <v>0</v>
      </c>
      <c r="BE92" s="35">
        <f t="shared" si="12"/>
        <v>1599.833783378338</v>
      </c>
      <c r="BF92" s="21"/>
      <c r="BG92" s="11"/>
      <c r="BH92" s="11"/>
      <c r="BI92" s="21"/>
    </row>
    <row r="93" spans="1:61">
      <c r="A93" s="25">
        <v>1649</v>
      </c>
      <c r="B93" s="23">
        <v>0</v>
      </c>
      <c r="C93" s="23">
        <v>0</v>
      </c>
      <c r="D93" s="23">
        <v>0</v>
      </c>
      <c r="E93" s="23">
        <v>0</v>
      </c>
      <c r="F93" s="23">
        <v>0</v>
      </c>
      <c r="G93" s="23">
        <v>473.59033626468994</v>
      </c>
      <c r="H93" s="21"/>
      <c r="I93" s="24">
        <f>G93</f>
        <v>473.59033626468994</v>
      </c>
      <c r="J93" s="24">
        <f t="shared" si="4"/>
        <v>0</v>
      </c>
      <c r="K93" s="24">
        <f t="shared" ref="K93:M94" si="20">D93</f>
        <v>0</v>
      </c>
      <c r="L93" s="24">
        <f t="shared" si="20"/>
        <v>0</v>
      </c>
      <c r="M93" s="24">
        <f t="shared" si="20"/>
        <v>0</v>
      </c>
      <c r="N93" s="24">
        <f t="shared" si="6"/>
        <v>473.59033626468994</v>
      </c>
      <c r="O93" s="24"/>
      <c r="P93" s="87">
        <v>0.33329999999999999</v>
      </c>
      <c r="Q93" s="87"/>
      <c r="R93" s="87"/>
      <c r="S93" s="87"/>
      <c r="T93" s="87"/>
      <c r="U93" s="21"/>
      <c r="V93" s="24">
        <f t="shared" si="9"/>
        <v>1420.9131001040803</v>
      </c>
      <c r="W93" s="24"/>
      <c r="X93" s="24"/>
      <c r="Y93" s="24"/>
      <c r="Z93" s="24">
        <f t="shared" si="18"/>
        <v>0</v>
      </c>
      <c r="AA93" s="35">
        <f t="shared" si="10"/>
        <v>1420.9131001040803</v>
      </c>
      <c r="AB93" s="24"/>
      <c r="AC93" s="21"/>
      <c r="AD93" s="21"/>
      <c r="AE93" s="25">
        <v>1649</v>
      </c>
      <c r="AF93" s="23">
        <v>0</v>
      </c>
      <c r="AG93" s="23">
        <v>0</v>
      </c>
      <c r="AH93" s="23">
        <v>0</v>
      </c>
      <c r="AI93" s="23">
        <v>0</v>
      </c>
      <c r="AJ93" s="23">
        <v>0</v>
      </c>
      <c r="AK93" s="23">
        <v>385.5</v>
      </c>
      <c r="AL93" s="21"/>
      <c r="AM93" s="24">
        <f>AK93</f>
        <v>385.5</v>
      </c>
      <c r="AN93" s="24">
        <f t="shared" si="14"/>
        <v>0</v>
      </c>
      <c r="AO93" s="24">
        <f t="shared" ref="AO93:AQ95" si="21">AH93</f>
        <v>0</v>
      </c>
      <c r="AP93" s="24">
        <f t="shared" si="21"/>
        <v>0</v>
      </c>
      <c r="AQ93" s="24">
        <f t="shared" si="21"/>
        <v>0</v>
      </c>
      <c r="AR93" s="24">
        <f t="shared" si="15"/>
        <v>385.5</v>
      </c>
      <c r="AS93" s="24"/>
      <c r="AT93" s="21">
        <v>0.33329999999999999</v>
      </c>
      <c r="AU93" s="21">
        <v>1</v>
      </c>
      <c r="AV93" s="21"/>
      <c r="AW93" s="21"/>
      <c r="AX93" s="21"/>
      <c r="AY93" s="21"/>
      <c r="AZ93" s="24">
        <f t="shared" si="11"/>
        <v>1156.6156615661566</v>
      </c>
      <c r="BA93" s="24"/>
      <c r="BB93" s="24"/>
      <c r="BC93" s="24"/>
      <c r="BD93" s="24">
        <f t="shared" si="19"/>
        <v>0</v>
      </c>
      <c r="BE93" s="35">
        <f t="shared" si="12"/>
        <v>1156.6156615661566</v>
      </c>
      <c r="BF93" s="21"/>
      <c r="BG93" s="11"/>
      <c r="BH93" s="11"/>
      <c r="BI93" s="21"/>
    </row>
    <row r="94" spans="1:61">
      <c r="A94" s="25">
        <v>1650</v>
      </c>
      <c r="B94" s="23">
        <v>0</v>
      </c>
      <c r="C94" s="23">
        <v>0</v>
      </c>
      <c r="D94" s="23">
        <v>0</v>
      </c>
      <c r="E94" s="23">
        <v>0</v>
      </c>
      <c r="F94" s="23">
        <v>0</v>
      </c>
      <c r="G94" s="23">
        <v>0</v>
      </c>
      <c r="H94" s="21"/>
      <c r="I94" s="24">
        <f>G94</f>
        <v>0</v>
      </c>
      <c r="J94" s="24">
        <f t="shared" si="4"/>
        <v>0</v>
      </c>
      <c r="K94" s="24">
        <f t="shared" si="20"/>
        <v>0</v>
      </c>
      <c r="L94" s="24">
        <f t="shared" si="20"/>
        <v>0</v>
      </c>
      <c r="M94" s="24">
        <f t="shared" si="20"/>
        <v>0</v>
      </c>
      <c r="N94" s="24">
        <f t="shared" si="6"/>
        <v>0</v>
      </c>
      <c r="O94" s="24"/>
      <c r="P94" s="87">
        <v>0.33329999999999999</v>
      </c>
      <c r="Q94" s="87"/>
      <c r="R94" s="87"/>
      <c r="S94" s="87"/>
      <c r="T94" s="87"/>
      <c r="U94" s="21"/>
      <c r="V94" s="24">
        <f t="shared" si="9"/>
        <v>0</v>
      </c>
      <c r="W94" s="24"/>
      <c r="X94" s="24"/>
      <c r="Y94" s="24"/>
      <c r="Z94" s="24">
        <f t="shared" si="18"/>
        <v>0</v>
      </c>
      <c r="AA94" s="35">
        <f t="shared" si="10"/>
        <v>0</v>
      </c>
      <c r="AB94" s="24"/>
      <c r="AC94" s="21"/>
      <c r="AD94" s="21"/>
      <c r="AE94" s="25">
        <v>1650</v>
      </c>
      <c r="AF94" s="23">
        <v>0</v>
      </c>
      <c r="AG94" s="23">
        <v>0</v>
      </c>
      <c r="AH94" s="23">
        <v>0</v>
      </c>
      <c r="AI94" s="23">
        <v>0</v>
      </c>
      <c r="AJ94" s="23">
        <v>0</v>
      </c>
      <c r="AK94" s="23">
        <v>0</v>
      </c>
      <c r="AL94" s="21"/>
      <c r="AM94" s="24">
        <f>AK94</f>
        <v>0</v>
      </c>
      <c r="AN94" s="24">
        <f t="shared" si="14"/>
        <v>0</v>
      </c>
      <c r="AO94" s="24">
        <f t="shared" si="21"/>
        <v>0</v>
      </c>
      <c r="AP94" s="24">
        <f t="shared" si="21"/>
        <v>0</v>
      </c>
      <c r="AQ94" s="24">
        <f t="shared" si="21"/>
        <v>0</v>
      </c>
      <c r="AR94" s="24">
        <f t="shared" si="15"/>
        <v>0</v>
      </c>
      <c r="AS94" s="24"/>
      <c r="AT94" s="21">
        <v>0.33329999999999999</v>
      </c>
      <c r="AU94" s="21">
        <v>1</v>
      </c>
      <c r="AV94" s="21"/>
      <c r="AW94" s="21"/>
      <c r="AX94" s="21"/>
      <c r="AY94" s="21"/>
      <c r="AZ94" s="24">
        <f t="shared" si="11"/>
        <v>0</v>
      </c>
      <c r="BA94" s="24"/>
      <c r="BB94" s="24"/>
      <c r="BC94" s="24"/>
      <c r="BD94" s="24">
        <f t="shared" si="19"/>
        <v>0</v>
      </c>
      <c r="BE94" s="35">
        <f t="shared" si="12"/>
        <v>0</v>
      </c>
      <c r="BF94" s="21"/>
      <c r="BG94" s="11"/>
      <c r="BH94" s="11"/>
      <c r="BI94" s="21"/>
    </row>
    <row r="95" spans="1:61">
      <c r="A95" s="25">
        <v>1651</v>
      </c>
      <c r="B95" s="23">
        <v>200</v>
      </c>
      <c r="C95" s="23">
        <v>0</v>
      </c>
      <c r="D95" s="23">
        <v>0</v>
      </c>
      <c r="E95" s="23">
        <v>0</v>
      </c>
      <c r="F95" s="23">
        <v>0</v>
      </c>
      <c r="G95" s="23">
        <v>148.52767962308599</v>
      </c>
      <c r="H95" s="21"/>
      <c r="I95" s="24">
        <f>B95+((B95/($B95+$D95+$E95+$F95)*$G95))</f>
        <v>348.52767962308599</v>
      </c>
      <c r="J95" s="24">
        <f t="shared" si="4"/>
        <v>0</v>
      </c>
      <c r="K95" s="24">
        <f t="shared" ref="K95:M96" si="22">D95+((D95/($B95+$D95+$E95+$F95)*$G95))</f>
        <v>0</v>
      </c>
      <c r="L95" s="24">
        <f t="shared" si="22"/>
        <v>0</v>
      </c>
      <c r="M95" s="24">
        <f t="shared" si="22"/>
        <v>0</v>
      </c>
      <c r="N95" s="24">
        <f t="shared" si="6"/>
        <v>348.52767962308599</v>
      </c>
      <c r="O95" s="24"/>
      <c r="P95" s="87">
        <v>0.33329999999999999</v>
      </c>
      <c r="Q95" s="87"/>
      <c r="R95" s="87"/>
      <c r="S95" s="87"/>
      <c r="T95" s="87"/>
      <c r="U95" s="21"/>
      <c r="V95" s="24">
        <f t="shared" si="9"/>
        <v>1045.6876076300209</v>
      </c>
      <c r="W95" s="24"/>
      <c r="X95" s="24"/>
      <c r="Y95" s="24"/>
      <c r="Z95" s="24">
        <f t="shared" si="18"/>
        <v>0</v>
      </c>
      <c r="AA95" s="35">
        <f t="shared" si="10"/>
        <v>1045.6876076300209</v>
      </c>
      <c r="AB95" s="24"/>
      <c r="AC95" s="21"/>
      <c r="AD95" s="21"/>
      <c r="AE95" s="25">
        <v>1651</v>
      </c>
      <c r="AF95" s="23">
        <v>0</v>
      </c>
      <c r="AG95" s="23">
        <v>0</v>
      </c>
      <c r="AH95" s="23">
        <v>0</v>
      </c>
      <c r="AI95" s="23">
        <v>0</v>
      </c>
      <c r="AJ95" s="23">
        <v>0</v>
      </c>
      <c r="AK95" s="23">
        <v>126.1</v>
      </c>
      <c r="AL95" s="21"/>
      <c r="AM95" s="24">
        <f>AK95</f>
        <v>126.1</v>
      </c>
      <c r="AN95" s="24">
        <f t="shared" si="14"/>
        <v>0</v>
      </c>
      <c r="AO95" s="24">
        <f t="shared" si="21"/>
        <v>0</v>
      </c>
      <c r="AP95" s="24">
        <f t="shared" si="21"/>
        <v>0</v>
      </c>
      <c r="AQ95" s="24">
        <f t="shared" si="21"/>
        <v>0</v>
      </c>
      <c r="AR95" s="10">
        <f>AM95</f>
        <v>126.1</v>
      </c>
      <c r="AS95" s="10"/>
      <c r="AT95" s="21">
        <v>0.33329999999999999</v>
      </c>
      <c r="AU95" s="21">
        <v>1</v>
      </c>
      <c r="AV95" s="21"/>
      <c r="AW95" s="21"/>
      <c r="AX95" s="21"/>
      <c r="AY95" s="21"/>
      <c r="AZ95" s="24">
        <f t="shared" si="11"/>
        <v>378.33783378337836</v>
      </c>
      <c r="BA95" s="24"/>
      <c r="BB95" s="24"/>
      <c r="BC95" s="24"/>
      <c r="BD95" s="24">
        <f t="shared" si="19"/>
        <v>0</v>
      </c>
      <c r="BE95" s="35">
        <f t="shared" si="12"/>
        <v>378.33783378337836</v>
      </c>
      <c r="BF95" s="21"/>
      <c r="BG95" s="11"/>
      <c r="BH95" s="11"/>
      <c r="BI95" s="21"/>
    </row>
    <row r="96" spans="1:61">
      <c r="A96" s="25">
        <v>1652</v>
      </c>
      <c r="B96" s="23">
        <v>207</v>
      </c>
      <c r="C96" s="23">
        <v>0</v>
      </c>
      <c r="D96" s="23">
        <v>0</v>
      </c>
      <c r="E96" s="23">
        <v>0</v>
      </c>
      <c r="F96" s="23">
        <v>0</v>
      </c>
      <c r="G96" s="23">
        <v>178.7</v>
      </c>
      <c r="H96" s="21"/>
      <c r="I96" s="24">
        <f>B96+((B96/($B96+$D96+$E96+$F96)*$G96))</f>
        <v>385.7</v>
      </c>
      <c r="J96" s="24">
        <f t="shared" si="4"/>
        <v>0</v>
      </c>
      <c r="K96" s="24">
        <f t="shared" si="22"/>
        <v>0</v>
      </c>
      <c r="L96" s="24">
        <f t="shared" si="22"/>
        <v>0</v>
      </c>
      <c r="M96" s="24">
        <f t="shared" si="22"/>
        <v>0</v>
      </c>
      <c r="N96" s="24">
        <f t="shared" si="6"/>
        <v>385.7</v>
      </c>
      <c r="O96" s="24"/>
      <c r="P96" s="87">
        <v>0.33329999999999999</v>
      </c>
      <c r="Q96" s="87"/>
      <c r="R96" s="87"/>
      <c r="S96" s="87"/>
      <c r="T96" s="87"/>
      <c r="U96" s="21"/>
      <c r="V96" s="24">
        <f t="shared" si="9"/>
        <v>1157.2157215721572</v>
      </c>
      <c r="W96" s="24"/>
      <c r="X96" s="24"/>
      <c r="Y96" s="24"/>
      <c r="Z96" s="24">
        <f t="shared" si="18"/>
        <v>0</v>
      </c>
      <c r="AA96" s="35">
        <f t="shared" si="10"/>
        <v>1157.2157215721572</v>
      </c>
      <c r="AB96" s="24"/>
      <c r="AC96" s="21"/>
      <c r="AD96" s="21"/>
      <c r="AE96" s="25">
        <v>1652</v>
      </c>
      <c r="AF96" s="23">
        <v>125</v>
      </c>
      <c r="AG96" s="23">
        <v>0</v>
      </c>
      <c r="AH96" s="23">
        <v>0</v>
      </c>
      <c r="AI96" s="23">
        <v>0</v>
      </c>
      <c r="AJ96" s="23">
        <v>0</v>
      </c>
      <c r="AK96" s="23">
        <v>157.80000000000001</v>
      </c>
      <c r="AL96" s="21"/>
      <c r="AM96" s="24">
        <f>AF96+((AF96/($AF96+$AH96+$AI96+$AJ96)*$AK96))</f>
        <v>282.8</v>
      </c>
      <c r="AN96" s="24">
        <f t="shared" si="14"/>
        <v>0</v>
      </c>
      <c r="AO96" s="24">
        <f>AH96+((AH96/($AF96+$AH96+$AI96+$AJ96)*$AK96))</f>
        <v>0</v>
      </c>
      <c r="AP96" s="24">
        <f>AI96+((AI96/($AF96+$AH96+$AI96+$AJ96)*$AK96))</f>
        <v>0</v>
      </c>
      <c r="AQ96" s="24">
        <f>AJ96+((AJ96/($AF96+$AH96+$AI96+$AJ96)*$AK96))</f>
        <v>0</v>
      </c>
      <c r="AR96" s="24">
        <f t="shared" si="15"/>
        <v>282.8</v>
      </c>
      <c r="AS96" s="24"/>
      <c r="AT96" s="21">
        <v>0.33329999999999999</v>
      </c>
      <c r="AU96" s="21">
        <v>1</v>
      </c>
      <c r="AV96" s="21"/>
      <c r="AW96" s="21"/>
      <c r="AX96" s="21"/>
      <c r="AY96" s="21"/>
      <c r="AZ96" s="24">
        <f t="shared" si="11"/>
        <v>848.48484848484861</v>
      </c>
      <c r="BA96" s="24"/>
      <c r="BB96" s="24"/>
      <c r="BC96" s="24"/>
      <c r="BD96" s="24">
        <f t="shared" si="19"/>
        <v>0</v>
      </c>
      <c r="BE96" s="35">
        <f t="shared" si="12"/>
        <v>848.48484848484861</v>
      </c>
      <c r="BF96" s="21"/>
      <c r="BG96" s="21"/>
      <c r="BH96" s="21"/>
      <c r="BI96" s="21"/>
    </row>
    <row r="97" spans="1:61">
      <c r="A97" s="25">
        <v>1653</v>
      </c>
      <c r="B97" s="23">
        <v>0</v>
      </c>
      <c r="C97" s="23">
        <v>0</v>
      </c>
      <c r="D97" s="23">
        <v>0</v>
      </c>
      <c r="E97" s="23">
        <v>0</v>
      </c>
      <c r="F97" s="23">
        <v>0</v>
      </c>
      <c r="G97" s="23">
        <v>0</v>
      </c>
      <c r="H97" s="21"/>
      <c r="I97" s="24">
        <f>G97</f>
        <v>0</v>
      </c>
      <c r="J97" s="24">
        <f t="shared" si="4"/>
        <v>0</v>
      </c>
      <c r="K97" s="24">
        <f>D97</f>
        <v>0</v>
      </c>
      <c r="L97" s="24">
        <f>E97</f>
        <v>0</v>
      </c>
      <c r="M97" s="24">
        <f>F97</f>
        <v>0</v>
      </c>
      <c r="N97" s="24">
        <f t="shared" si="6"/>
        <v>0</v>
      </c>
      <c r="O97" s="24"/>
      <c r="P97" s="87">
        <v>0.33329999999999999</v>
      </c>
      <c r="Q97" s="87"/>
      <c r="R97" s="87"/>
      <c r="S97" s="87"/>
      <c r="T97" s="87"/>
      <c r="U97" s="21"/>
      <c r="V97" s="24">
        <f t="shared" si="9"/>
        <v>0</v>
      </c>
      <c r="W97" s="24"/>
      <c r="X97" s="24"/>
      <c r="Y97" s="24"/>
      <c r="Z97" s="24">
        <f t="shared" si="18"/>
        <v>0</v>
      </c>
      <c r="AA97" s="35">
        <f t="shared" si="10"/>
        <v>0</v>
      </c>
      <c r="AB97" s="24"/>
      <c r="AC97" s="21"/>
      <c r="AD97" s="21"/>
      <c r="AE97" s="25">
        <v>1653</v>
      </c>
      <c r="AF97" s="23">
        <v>0</v>
      </c>
      <c r="AG97" s="23">
        <v>0</v>
      </c>
      <c r="AH97" s="23">
        <v>0</v>
      </c>
      <c r="AI97" s="23">
        <v>0</v>
      </c>
      <c r="AJ97" s="23">
        <v>0</v>
      </c>
      <c r="AK97" s="23">
        <v>0</v>
      </c>
      <c r="AL97" s="21"/>
      <c r="AM97" s="24">
        <f>AK97</f>
        <v>0</v>
      </c>
      <c r="AN97" s="24">
        <f t="shared" si="14"/>
        <v>0</v>
      </c>
      <c r="AO97" s="24">
        <f>AH97</f>
        <v>0</v>
      </c>
      <c r="AP97" s="24">
        <f>AI97</f>
        <v>0</v>
      </c>
      <c r="AQ97" s="24">
        <f>AJ97</f>
        <v>0</v>
      </c>
      <c r="AR97" s="24">
        <f t="shared" si="15"/>
        <v>0</v>
      </c>
      <c r="AS97" s="24"/>
      <c r="AT97" s="21">
        <v>0.33329999999999999</v>
      </c>
      <c r="AU97" s="21">
        <v>1</v>
      </c>
      <c r="AV97" s="21"/>
      <c r="AW97" s="21"/>
      <c r="AX97" s="21"/>
      <c r="AY97" s="21"/>
      <c r="AZ97" s="24">
        <f t="shared" si="11"/>
        <v>0</v>
      </c>
      <c r="BA97" s="24"/>
      <c r="BB97" s="24"/>
      <c r="BC97" s="24"/>
      <c r="BD97" s="24">
        <f t="shared" si="19"/>
        <v>0</v>
      </c>
      <c r="BE97" s="35">
        <f t="shared" si="12"/>
        <v>0</v>
      </c>
      <c r="BF97" s="21"/>
      <c r="BG97" s="21"/>
      <c r="BH97" s="21"/>
      <c r="BI97" s="21"/>
    </row>
    <row r="98" spans="1:61">
      <c r="A98" s="25">
        <v>1654</v>
      </c>
      <c r="B98" s="23">
        <v>1014.0816479400748</v>
      </c>
      <c r="C98" s="23">
        <v>0</v>
      </c>
      <c r="D98" s="23">
        <v>0</v>
      </c>
      <c r="E98" s="23">
        <v>0</v>
      </c>
      <c r="F98" s="23">
        <v>0</v>
      </c>
      <c r="G98" s="23">
        <v>0</v>
      </c>
      <c r="H98" s="21"/>
      <c r="I98" s="24">
        <f>B98+((B98/($B98+$D98+$E98+$F98)*$G98))</f>
        <v>1014.0816479400748</v>
      </c>
      <c r="J98" s="24">
        <f t="shared" si="4"/>
        <v>0</v>
      </c>
      <c r="K98" s="24">
        <f>D98+((D98/($B98+$D98+$E98+$F98)*$G98))</f>
        <v>0</v>
      </c>
      <c r="L98" s="24">
        <f>E98+((E98/($B98+$D98+$E98+$F98)*$G98))</f>
        <v>0</v>
      </c>
      <c r="M98" s="24">
        <f>F98+((F98/($B98+$D98+$E98+$F98)*$G98))</f>
        <v>0</v>
      </c>
      <c r="N98" s="24">
        <f t="shared" si="6"/>
        <v>1014.0816479400748</v>
      </c>
      <c r="O98" s="24"/>
      <c r="P98" s="87">
        <v>0.33329999999999999</v>
      </c>
      <c r="Q98" s="87"/>
      <c r="R98" s="87"/>
      <c r="S98" s="87"/>
      <c r="T98" s="87"/>
      <c r="U98" s="21"/>
      <c r="V98" s="24">
        <f t="shared" si="9"/>
        <v>3042.5491987400987</v>
      </c>
      <c r="W98" s="24"/>
      <c r="X98" s="24"/>
      <c r="Y98" s="24"/>
      <c r="Z98" s="24">
        <f t="shared" si="18"/>
        <v>0</v>
      </c>
      <c r="AA98" s="35">
        <f t="shared" si="10"/>
        <v>3042.5491987400987</v>
      </c>
      <c r="AB98" s="24"/>
      <c r="AC98" s="21"/>
      <c r="AD98" s="21"/>
      <c r="AE98" s="25">
        <v>1654</v>
      </c>
      <c r="AF98" s="23">
        <v>812.3</v>
      </c>
      <c r="AG98" s="23">
        <v>0</v>
      </c>
      <c r="AH98" s="23">
        <v>0</v>
      </c>
      <c r="AI98" s="23">
        <v>0</v>
      </c>
      <c r="AJ98" s="23">
        <v>0</v>
      </c>
      <c r="AK98" s="23">
        <v>0</v>
      </c>
      <c r="AL98" s="21"/>
      <c r="AM98" s="24">
        <f>AF98+((AF98/($AF98+$AH98+$AI98+$AJ98)*$AK98))</f>
        <v>812.3</v>
      </c>
      <c r="AN98" s="24">
        <f t="shared" si="14"/>
        <v>0</v>
      </c>
      <c r="AO98" s="24">
        <f>AH98+((AH98/($AF98+$AH98+$AI98+$AJ98)*$AK98))</f>
        <v>0</v>
      </c>
      <c r="AP98" s="24">
        <f>AI98+((AI98/($AF98+$AH98+$AI98+$AJ98)*$AK98))</f>
        <v>0</v>
      </c>
      <c r="AQ98" s="24">
        <f>AJ98+((AJ98/($AF98+$AH98+$AI98+$AJ98)*$AK98))</f>
        <v>0</v>
      </c>
      <c r="AR98" s="24">
        <f t="shared" si="15"/>
        <v>812.3</v>
      </c>
      <c r="AS98" s="24"/>
      <c r="AT98" s="21">
        <v>0.33329999999999999</v>
      </c>
      <c r="AU98" s="21">
        <v>1</v>
      </c>
      <c r="AV98" s="21"/>
      <c r="AW98" s="21"/>
      <c r="AX98" s="21"/>
      <c r="AY98" s="21"/>
      <c r="AZ98" s="24">
        <f t="shared" si="11"/>
        <v>2437.143714371437</v>
      </c>
      <c r="BA98" s="24"/>
      <c r="BB98" s="24"/>
      <c r="BC98" s="24"/>
      <c r="BD98" s="24">
        <f t="shared" si="19"/>
        <v>0</v>
      </c>
      <c r="BE98" s="35">
        <f t="shared" si="12"/>
        <v>2437.143714371437</v>
      </c>
      <c r="BF98" s="21"/>
      <c r="BG98" s="21"/>
      <c r="BH98" s="21"/>
      <c r="BI98" s="21"/>
    </row>
    <row r="99" spans="1:61">
      <c r="A99" s="25">
        <v>1655</v>
      </c>
      <c r="B99" s="23">
        <v>329.7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1"/>
      <c r="I99" s="24">
        <f>B99+((B99/($B99+$D99+$E99+$F99)*$G99))</f>
        <v>329.7</v>
      </c>
      <c r="J99" s="24">
        <f t="shared" si="4"/>
        <v>0</v>
      </c>
      <c r="K99" s="24">
        <f>D99</f>
        <v>0</v>
      </c>
      <c r="L99" s="24">
        <f>E99</f>
        <v>0</v>
      </c>
      <c r="M99" s="24">
        <f>F99</f>
        <v>0</v>
      </c>
      <c r="N99" s="24">
        <f t="shared" si="6"/>
        <v>329.7</v>
      </c>
      <c r="O99" s="24"/>
      <c r="P99" s="87">
        <v>0.33329999999999999</v>
      </c>
      <c r="Q99" s="87"/>
      <c r="R99" s="87"/>
      <c r="S99" s="87"/>
      <c r="T99" s="87"/>
      <c r="U99" s="21"/>
      <c r="V99" s="24">
        <f t="shared" si="9"/>
        <v>989.19891989198925</v>
      </c>
      <c r="W99" s="24"/>
      <c r="X99" s="24"/>
      <c r="Y99" s="24"/>
      <c r="Z99" s="24">
        <f t="shared" si="18"/>
        <v>0</v>
      </c>
      <c r="AA99" s="35">
        <f t="shared" si="10"/>
        <v>989.19891989198925</v>
      </c>
      <c r="AB99" s="24"/>
      <c r="AC99" s="21"/>
      <c r="AD99" s="21"/>
      <c r="AE99" s="25">
        <v>1655</v>
      </c>
      <c r="AF99" s="23">
        <v>264.08969999999999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1"/>
      <c r="AM99" s="24">
        <f>AF99+((AF99/($AF99+$AH99+$AI99+$AJ99)*$AK99))</f>
        <v>264.08969999999999</v>
      </c>
      <c r="AN99" s="24">
        <f t="shared" si="14"/>
        <v>0</v>
      </c>
      <c r="AO99" s="24">
        <f>AH99</f>
        <v>0</v>
      </c>
      <c r="AP99" s="24">
        <f>AI99</f>
        <v>0</v>
      </c>
      <c r="AQ99" s="24">
        <f>AJ99</f>
        <v>0</v>
      </c>
      <c r="AR99" s="24">
        <f t="shared" si="15"/>
        <v>264.08969999999999</v>
      </c>
      <c r="AS99" s="24"/>
      <c r="AT99" s="21">
        <v>0.33329999999999999</v>
      </c>
      <c r="AU99" s="21">
        <v>1</v>
      </c>
      <c r="AV99" s="21"/>
      <c r="AW99" s="21"/>
      <c r="AX99" s="21"/>
      <c r="AY99" s="21"/>
      <c r="AZ99" s="24">
        <f t="shared" si="11"/>
        <v>792.34833483348336</v>
      </c>
      <c r="BA99" s="24"/>
      <c r="BB99" s="24"/>
      <c r="BC99" s="24"/>
      <c r="BD99" s="24">
        <f t="shared" si="19"/>
        <v>0</v>
      </c>
      <c r="BE99" s="35">
        <f t="shared" si="12"/>
        <v>792.34833483348336</v>
      </c>
      <c r="BF99" s="21"/>
      <c r="BG99" s="21"/>
      <c r="BH99" s="21"/>
      <c r="BI99" s="21"/>
    </row>
    <row r="100" spans="1:61">
      <c r="A100" s="25">
        <v>1656</v>
      </c>
      <c r="B100" s="23">
        <v>1221.264553314121</v>
      </c>
      <c r="C100" s="23">
        <v>0</v>
      </c>
      <c r="D100" s="23">
        <v>0</v>
      </c>
      <c r="E100" s="23">
        <v>0</v>
      </c>
      <c r="F100" s="23">
        <v>0</v>
      </c>
      <c r="G100" s="23">
        <v>831.51285892634223</v>
      </c>
      <c r="H100" s="21"/>
      <c r="I100" s="24">
        <f>B100+((B100/($B100+$D100+$E100+$F100)*$G100))</f>
        <v>2052.7774122404635</v>
      </c>
      <c r="J100" s="24">
        <f t="shared" si="4"/>
        <v>0</v>
      </c>
      <c r="K100" s="24">
        <f t="shared" ref="K100:M102" si="23">D100+((D100/($B100+$D100+$E100+$F100)*$G100))</f>
        <v>0</v>
      </c>
      <c r="L100" s="24">
        <f t="shared" si="23"/>
        <v>0</v>
      </c>
      <c r="M100" s="24">
        <f t="shared" si="23"/>
        <v>0</v>
      </c>
      <c r="N100" s="24">
        <f t="shared" si="6"/>
        <v>2052.7774122404635</v>
      </c>
      <c r="O100" s="24"/>
      <c r="P100" s="87">
        <v>0.33329999999999999</v>
      </c>
      <c r="Q100" s="87"/>
      <c r="R100" s="87"/>
      <c r="S100" s="87"/>
      <c r="T100" s="87"/>
      <c r="U100" s="21"/>
      <c r="V100" s="24">
        <f t="shared" si="9"/>
        <v>6158.9481315345438</v>
      </c>
      <c r="W100" s="24"/>
      <c r="X100" s="24"/>
      <c r="Y100" s="24"/>
      <c r="Z100" s="24">
        <f t="shared" si="18"/>
        <v>0</v>
      </c>
      <c r="AA100" s="35">
        <f t="shared" si="10"/>
        <v>6158.9481315345438</v>
      </c>
      <c r="AB100" s="24"/>
      <c r="AC100" s="21"/>
      <c r="AD100" s="21"/>
      <c r="AE100" s="25">
        <v>1656</v>
      </c>
      <c r="AF100" s="23">
        <v>934.37539999999979</v>
      </c>
      <c r="AG100" s="23">
        <v>0</v>
      </c>
      <c r="AH100" s="23">
        <v>0</v>
      </c>
      <c r="AI100" s="23">
        <v>0</v>
      </c>
      <c r="AJ100" s="23">
        <v>0</v>
      </c>
      <c r="AK100" s="23">
        <v>438.22460000000001</v>
      </c>
      <c r="AL100" s="21"/>
      <c r="AM100" s="24">
        <f>AF100+((AF100/($AF100+$AH100+$AI100+$AJ100)*$AK100))</f>
        <v>1372.6</v>
      </c>
      <c r="AN100" s="24">
        <f t="shared" si="14"/>
        <v>0</v>
      </c>
      <c r="AO100" s="24">
        <f t="shared" ref="AO100:AQ102" si="24">AH100+((AH100/($AF100+$AH100+$AI100+$AJ100)*$AK100))</f>
        <v>0</v>
      </c>
      <c r="AP100" s="24">
        <f t="shared" si="24"/>
        <v>0</v>
      </c>
      <c r="AQ100" s="24">
        <f t="shared" si="24"/>
        <v>0</v>
      </c>
      <c r="AR100" s="24">
        <f t="shared" si="15"/>
        <v>1372.6</v>
      </c>
      <c r="AS100" s="24"/>
      <c r="AT100" s="21">
        <v>0.33329999999999999</v>
      </c>
      <c r="AU100" s="21">
        <v>1</v>
      </c>
      <c r="AV100" s="21"/>
      <c r="AW100" s="21"/>
      <c r="AX100" s="21"/>
      <c r="AY100" s="21"/>
      <c r="AZ100" s="24">
        <f t="shared" si="11"/>
        <v>4118.211821182118</v>
      </c>
      <c r="BA100" s="24"/>
      <c r="BB100" s="24"/>
      <c r="BC100" s="24"/>
      <c r="BD100" s="24">
        <f t="shared" si="19"/>
        <v>0</v>
      </c>
      <c r="BE100" s="35">
        <f t="shared" si="12"/>
        <v>4118.211821182118</v>
      </c>
      <c r="BF100" s="21"/>
      <c r="BG100" s="21"/>
      <c r="BH100" s="21"/>
      <c r="BI100" s="21"/>
    </row>
    <row r="101" spans="1:61">
      <c r="A101" s="25">
        <v>1657</v>
      </c>
      <c r="B101" s="23">
        <v>910.3</v>
      </c>
      <c r="C101" s="23">
        <v>0</v>
      </c>
      <c r="D101" s="23">
        <v>0</v>
      </c>
      <c r="E101" s="23">
        <v>0</v>
      </c>
      <c r="F101" s="23">
        <v>0</v>
      </c>
      <c r="G101" s="23">
        <v>160</v>
      </c>
      <c r="H101" s="21"/>
      <c r="I101" s="24">
        <f>B101+((B101/($B101+$D101+$E101+$F101)*$G101))</f>
        <v>1070.3</v>
      </c>
      <c r="J101" s="24">
        <f t="shared" si="4"/>
        <v>0</v>
      </c>
      <c r="K101" s="24">
        <f t="shared" si="23"/>
        <v>0</v>
      </c>
      <c r="L101" s="24">
        <f t="shared" si="23"/>
        <v>0</v>
      </c>
      <c r="M101" s="24">
        <f t="shared" si="23"/>
        <v>0</v>
      </c>
      <c r="N101" s="24">
        <f t="shared" si="6"/>
        <v>1070.3</v>
      </c>
      <c r="O101" s="24"/>
      <c r="P101" s="87">
        <v>0.33329999999999999</v>
      </c>
      <c r="Q101" s="87"/>
      <c r="R101" s="87"/>
      <c r="S101" s="87"/>
      <c r="T101" s="87"/>
      <c r="U101" s="21"/>
      <c r="V101" s="24">
        <f t="shared" si="9"/>
        <v>3211.2211221122111</v>
      </c>
      <c r="W101" s="24"/>
      <c r="X101" s="24"/>
      <c r="Y101" s="24"/>
      <c r="Z101" s="24">
        <f t="shared" si="18"/>
        <v>0</v>
      </c>
      <c r="AA101" s="35">
        <f t="shared" si="10"/>
        <v>3211.2211221122111</v>
      </c>
      <c r="AB101" s="24"/>
      <c r="AC101" s="21"/>
      <c r="AD101" s="21"/>
      <c r="AE101" s="25">
        <v>1657</v>
      </c>
      <c r="AF101" s="23">
        <v>702.30399999999997</v>
      </c>
      <c r="AG101" s="23">
        <v>0</v>
      </c>
      <c r="AH101" s="23">
        <v>0</v>
      </c>
      <c r="AI101" s="23">
        <v>0</v>
      </c>
      <c r="AJ101" s="23">
        <v>0</v>
      </c>
      <c r="AK101" s="23">
        <v>128.16</v>
      </c>
      <c r="AL101" s="21"/>
      <c r="AM101" s="24">
        <f>AF101+((AF101/($AF101+$AH101+$AI101+$AJ101)*$AK101))</f>
        <v>830.46399999999994</v>
      </c>
      <c r="AN101" s="24">
        <f t="shared" si="14"/>
        <v>0</v>
      </c>
      <c r="AO101" s="24">
        <f t="shared" si="24"/>
        <v>0</v>
      </c>
      <c r="AP101" s="24">
        <f t="shared" si="24"/>
        <v>0</v>
      </c>
      <c r="AQ101" s="24">
        <f t="shared" si="24"/>
        <v>0</v>
      </c>
      <c r="AR101" s="24">
        <f t="shared" si="15"/>
        <v>830.46399999999994</v>
      </c>
      <c r="AS101" s="24"/>
      <c r="AT101" s="21">
        <v>0.33329999999999999</v>
      </c>
      <c r="AU101" s="21">
        <v>1</v>
      </c>
      <c r="AV101" s="21"/>
      <c r="AW101" s="21"/>
      <c r="AX101" s="21"/>
      <c r="AY101" s="21"/>
      <c r="AZ101" s="24">
        <f t="shared" si="11"/>
        <v>2491.6411641164118</v>
      </c>
      <c r="BA101" s="24"/>
      <c r="BB101" s="24"/>
      <c r="BC101" s="24"/>
      <c r="BD101" s="24">
        <f t="shared" si="19"/>
        <v>0</v>
      </c>
      <c r="BE101" s="35">
        <f t="shared" si="12"/>
        <v>2491.6411641164118</v>
      </c>
      <c r="BF101" s="21"/>
      <c r="BG101" s="21"/>
      <c r="BH101" s="21"/>
      <c r="BI101" s="21"/>
    </row>
    <row r="102" spans="1:61">
      <c r="A102" s="25">
        <v>1658</v>
      </c>
      <c r="B102" s="23">
        <v>1490.9</v>
      </c>
      <c r="C102" s="23">
        <v>0</v>
      </c>
      <c r="D102" s="23">
        <v>0</v>
      </c>
      <c r="E102" s="23">
        <v>0</v>
      </c>
      <c r="F102" s="23">
        <v>0</v>
      </c>
      <c r="G102" s="23">
        <v>1555.2123794010777</v>
      </c>
      <c r="H102" s="21"/>
      <c r="I102" s="24">
        <f>B102+((B102/($B102+$D102+$E102+$F102)*$G102))</f>
        <v>3046.1123794010778</v>
      </c>
      <c r="J102" s="24">
        <f t="shared" si="4"/>
        <v>0</v>
      </c>
      <c r="K102" s="24">
        <f t="shared" si="23"/>
        <v>0</v>
      </c>
      <c r="L102" s="24">
        <f t="shared" si="23"/>
        <v>0</v>
      </c>
      <c r="M102" s="24">
        <f t="shared" si="23"/>
        <v>0</v>
      </c>
      <c r="N102" s="24">
        <f t="shared" si="6"/>
        <v>3046.1123794010778</v>
      </c>
      <c r="O102" s="24"/>
      <c r="P102" s="87">
        <v>0.33329999999999999</v>
      </c>
      <c r="Q102" s="87"/>
      <c r="R102" s="87"/>
      <c r="S102" s="87"/>
      <c r="T102" s="87"/>
      <c r="U102" s="21"/>
      <c r="V102" s="24">
        <f t="shared" si="9"/>
        <v>9139.2510633095644</v>
      </c>
      <c r="W102" s="24"/>
      <c r="X102" s="24"/>
      <c r="Y102" s="24"/>
      <c r="Z102" s="24">
        <f t="shared" si="18"/>
        <v>0</v>
      </c>
      <c r="AA102" s="35">
        <f t="shared" si="10"/>
        <v>9139.2510633095644</v>
      </c>
      <c r="AB102" s="24"/>
      <c r="AC102" s="21"/>
      <c r="AD102" s="21"/>
      <c r="AE102" s="25">
        <v>1658</v>
      </c>
      <c r="AF102" s="23">
        <v>1140.5183</v>
      </c>
      <c r="AG102" s="23">
        <v>0</v>
      </c>
      <c r="AH102" s="23">
        <v>0</v>
      </c>
      <c r="AI102" s="23">
        <v>0</v>
      </c>
      <c r="AJ102" s="23">
        <v>0</v>
      </c>
      <c r="AK102" s="23">
        <v>1374.1</v>
      </c>
      <c r="AL102" s="21"/>
      <c r="AM102" s="10">
        <f>AF102+((AF102/($AF102+$AH102+$AI102+$AJ102)*$AK102))</f>
        <v>2514.6183000000001</v>
      </c>
      <c r="AN102" s="24">
        <f t="shared" si="14"/>
        <v>0</v>
      </c>
      <c r="AO102" s="24">
        <f t="shared" si="24"/>
        <v>0</v>
      </c>
      <c r="AP102" s="24">
        <f t="shared" si="24"/>
        <v>0</v>
      </c>
      <c r="AQ102" s="24">
        <f t="shared" si="24"/>
        <v>0</v>
      </c>
      <c r="AR102" s="24">
        <f t="shared" si="15"/>
        <v>2514.6183000000001</v>
      </c>
      <c r="AS102" s="24"/>
      <c r="AT102" s="21">
        <v>0.33329999999999999</v>
      </c>
      <c r="AU102" s="21">
        <v>1</v>
      </c>
      <c r="AV102" s="21"/>
      <c r="AW102" s="21"/>
      <c r="AX102" s="21"/>
      <c r="AY102" s="21"/>
      <c r="AZ102" s="24">
        <f t="shared" si="11"/>
        <v>7544.6093609360942</v>
      </c>
      <c r="BA102" s="24"/>
      <c r="BB102" s="24"/>
      <c r="BC102" s="24"/>
      <c r="BD102" s="24">
        <f t="shared" si="19"/>
        <v>0</v>
      </c>
      <c r="BE102" s="35">
        <f t="shared" si="12"/>
        <v>7544.6093609360942</v>
      </c>
      <c r="BF102" s="21"/>
      <c r="BG102" s="21"/>
      <c r="BH102" s="21"/>
      <c r="BI102" s="21"/>
    </row>
    <row r="103" spans="1:61">
      <c r="A103" s="25">
        <v>1659</v>
      </c>
      <c r="B103" s="23">
        <v>0</v>
      </c>
      <c r="C103" s="23">
        <v>0</v>
      </c>
      <c r="D103" s="23">
        <v>0</v>
      </c>
      <c r="E103" s="23">
        <v>0</v>
      </c>
      <c r="F103" s="23">
        <v>0</v>
      </c>
      <c r="G103" s="23">
        <v>329.7</v>
      </c>
      <c r="H103" s="21"/>
      <c r="I103" s="24">
        <f>G103</f>
        <v>329.7</v>
      </c>
      <c r="J103" s="24">
        <f t="shared" si="4"/>
        <v>0</v>
      </c>
      <c r="K103" s="24">
        <f t="shared" ref="K103:M104" si="25">D103</f>
        <v>0</v>
      </c>
      <c r="L103" s="24">
        <f t="shared" si="25"/>
        <v>0</v>
      </c>
      <c r="M103" s="24">
        <f t="shared" si="25"/>
        <v>0</v>
      </c>
      <c r="N103" s="24">
        <f t="shared" si="6"/>
        <v>329.7</v>
      </c>
      <c r="O103" s="24"/>
      <c r="P103" s="87">
        <v>0.33329999999999999</v>
      </c>
      <c r="Q103" s="87"/>
      <c r="R103" s="87"/>
      <c r="S103" s="87"/>
      <c r="T103" s="87"/>
      <c r="U103" s="21"/>
      <c r="V103" s="24">
        <f t="shared" si="9"/>
        <v>989.19891989198925</v>
      </c>
      <c r="W103" s="24"/>
      <c r="X103" s="24"/>
      <c r="Y103" s="24"/>
      <c r="Z103" s="24">
        <f t="shared" si="18"/>
        <v>0</v>
      </c>
      <c r="AA103" s="35">
        <f t="shared" si="10"/>
        <v>989.19891989198925</v>
      </c>
      <c r="AB103" s="24"/>
      <c r="AC103" s="21"/>
      <c r="AD103" s="21"/>
      <c r="AE103" s="25">
        <v>1659</v>
      </c>
      <c r="AF103" s="23">
        <v>0</v>
      </c>
      <c r="AG103" s="23">
        <v>0</v>
      </c>
      <c r="AH103" s="23">
        <v>0</v>
      </c>
      <c r="AI103" s="23">
        <v>0</v>
      </c>
      <c r="AJ103" s="23">
        <v>0</v>
      </c>
      <c r="AK103" s="23">
        <v>264.08969999999999</v>
      </c>
      <c r="AL103" s="21"/>
      <c r="AM103" s="24">
        <f>AK103</f>
        <v>264.08969999999999</v>
      </c>
      <c r="AN103" s="24">
        <f t="shared" si="14"/>
        <v>0</v>
      </c>
      <c r="AO103" s="24">
        <f t="shared" ref="AO103:AQ104" si="26">AH103</f>
        <v>0</v>
      </c>
      <c r="AP103" s="24">
        <f t="shared" si="26"/>
        <v>0</v>
      </c>
      <c r="AQ103" s="24">
        <f t="shared" si="26"/>
        <v>0</v>
      </c>
      <c r="AR103" s="24">
        <f t="shared" si="15"/>
        <v>264.08969999999999</v>
      </c>
      <c r="AS103" s="24"/>
      <c r="AT103" s="21">
        <v>0.33329999999999999</v>
      </c>
      <c r="AU103" s="21">
        <v>1</v>
      </c>
      <c r="AV103" s="21"/>
      <c r="AW103" s="21"/>
      <c r="AX103" s="21"/>
      <c r="AY103" s="21"/>
      <c r="AZ103" s="24">
        <f t="shared" si="11"/>
        <v>792.34833483348336</v>
      </c>
      <c r="BA103" s="24"/>
      <c r="BB103" s="24"/>
      <c r="BC103" s="24"/>
      <c r="BD103" s="24">
        <f t="shared" si="19"/>
        <v>0</v>
      </c>
      <c r="BE103" s="35">
        <f t="shared" si="12"/>
        <v>792.34833483348336</v>
      </c>
      <c r="BF103" s="21"/>
      <c r="BG103" s="21"/>
      <c r="BH103" s="21"/>
      <c r="BI103" s="21"/>
    </row>
    <row r="104" spans="1:61">
      <c r="A104" s="25">
        <v>1660</v>
      </c>
      <c r="B104" s="23">
        <v>0</v>
      </c>
      <c r="C104" s="23">
        <v>0</v>
      </c>
      <c r="D104" s="23">
        <v>0</v>
      </c>
      <c r="E104" s="23">
        <v>0</v>
      </c>
      <c r="F104" s="23">
        <v>0</v>
      </c>
      <c r="G104" s="23">
        <v>329.7</v>
      </c>
      <c r="H104" s="21"/>
      <c r="I104" s="24">
        <f>G104</f>
        <v>329.7</v>
      </c>
      <c r="J104" s="24">
        <f t="shared" si="4"/>
        <v>0</v>
      </c>
      <c r="K104" s="24">
        <f t="shared" si="25"/>
        <v>0</v>
      </c>
      <c r="L104" s="24">
        <f t="shared" si="25"/>
        <v>0</v>
      </c>
      <c r="M104" s="24">
        <f t="shared" si="25"/>
        <v>0</v>
      </c>
      <c r="N104" s="24">
        <f t="shared" si="6"/>
        <v>329.7</v>
      </c>
      <c r="O104" s="24"/>
      <c r="P104" s="87">
        <v>0.33329999999999999</v>
      </c>
      <c r="Q104" s="87"/>
      <c r="R104" s="87"/>
      <c r="S104" s="87"/>
      <c r="T104" s="87"/>
      <c r="U104" s="21"/>
      <c r="V104" s="24">
        <f t="shared" si="9"/>
        <v>989.19891989198925</v>
      </c>
      <c r="W104" s="24"/>
      <c r="X104" s="24"/>
      <c r="Y104" s="24"/>
      <c r="Z104" s="24">
        <f t="shared" si="18"/>
        <v>0</v>
      </c>
      <c r="AA104" s="35">
        <f t="shared" si="10"/>
        <v>989.19891989198925</v>
      </c>
      <c r="AB104" s="24"/>
      <c r="AC104" s="21"/>
      <c r="AD104" s="21"/>
      <c r="AE104" s="25">
        <v>1660</v>
      </c>
      <c r="AF104" s="23">
        <v>0</v>
      </c>
      <c r="AG104" s="23">
        <v>0</v>
      </c>
      <c r="AH104" s="23">
        <v>0</v>
      </c>
      <c r="AI104" s="23">
        <v>0</v>
      </c>
      <c r="AJ104" s="23">
        <v>0</v>
      </c>
      <c r="AK104" s="23">
        <v>264.10000000000002</v>
      </c>
      <c r="AL104" s="21"/>
      <c r="AM104" s="24">
        <f>AK104</f>
        <v>264.10000000000002</v>
      </c>
      <c r="AN104" s="24">
        <f t="shared" si="14"/>
        <v>0</v>
      </c>
      <c r="AO104" s="24">
        <f t="shared" si="26"/>
        <v>0</v>
      </c>
      <c r="AP104" s="24">
        <f t="shared" si="26"/>
        <v>0</v>
      </c>
      <c r="AQ104" s="24">
        <f t="shared" si="26"/>
        <v>0</v>
      </c>
      <c r="AR104" s="24">
        <f t="shared" si="15"/>
        <v>264.10000000000002</v>
      </c>
      <c r="AS104" s="24"/>
      <c r="AT104" s="21">
        <v>0.33329999999999999</v>
      </c>
      <c r="AU104" s="21">
        <v>1</v>
      </c>
      <c r="AV104" s="21"/>
      <c r="AW104" s="21"/>
      <c r="AX104" s="21"/>
      <c r="AY104" s="21"/>
      <c r="AZ104" s="24">
        <f t="shared" si="11"/>
        <v>792.37923792379252</v>
      </c>
      <c r="BA104" s="24"/>
      <c r="BB104" s="24"/>
      <c r="BC104" s="24"/>
      <c r="BD104" s="24">
        <f t="shared" si="19"/>
        <v>0</v>
      </c>
      <c r="BE104" s="35">
        <f t="shared" si="12"/>
        <v>792.37923792379252</v>
      </c>
      <c r="BF104" s="21"/>
      <c r="BG104" s="21"/>
      <c r="BH104" s="21"/>
      <c r="BI104" s="21"/>
    </row>
    <row r="105" spans="1:61">
      <c r="A105" s="25">
        <v>1661</v>
      </c>
      <c r="B105" s="23">
        <v>178.7</v>
      </c>
      <c r="C105" s="23">
        <v>0</v>
      </c>
      <c r="D105" s="23">
        <v>0</v>
      </c>
      <c r="E105" s="23">
        <v>351.3</v>
      </c>
      <c r="F105" s="23">
        <v>0</v>
      </c>
      <c r="G105" s="23">
        <v>1276.5363866549656</v>
      </c>
      <c r="H105" s="21"/>
      <c r="I105" s="24">
        <f t="shared" ref="I105:I113" si="27">B105+((B105/($B105+$D105+$E105+$F105)*$G105))</f>
        <v>609.10953263253259</v>
      </c>
      <c r="J105" s="24">
        <f t="shared" si="4"/>
        <v>0</v>
      </c>
      <c r="K105" s="24">
        <f t="shared" ref="K105:M113" si="28">D105+((D105/($B105+$D105+$E105+$F105)*$G105))</f>
        <v>0</v>
      </c>
      <c r="L105" s="24">
        <f t="shared" si="28"/>
        <v>1197.4268540224327</v>
      </c>
      <c r="M105" s="24">
        <f t="shared" si="28"/>
        <v>0</v>
      </c>
      <c r="N105" s="24">
        <f>SUM(I105:M105)</f>
        <v>1806.5363866549653</v>
      </c>
      <c r="O105" s="24"/>
      <c r="P105" s="87">
        <v>0.33329999999999999</v>
      </c>
      <c r="Q105" s="87"/>
      <c r="R105" s="87"/>
      <c r="S105" s="87">
        <v>0.33329999999999999</v>
      </c>
      <c r="T105" s="87"/>
      <c r="U105" s="21"/>
      <c r="V105" s="24">
        <f t="shared" si="9"/>
        <v>1827.5113490325011</v>
      </c>
      <c r="W105" s="24"/>
      <c r="X105" s="24"/>
      <c r="Y105" s="24">
        <f>L105/0.3333</f>
        <v>3592.6398260499031</v>
      </c>
      <c r="Z105" s="24">
        <f t="shared" si="18"/>
        <v>0</v>
      </c>
      <c r="AA105" s="9">
        <f t="shared" si="10"/>
        <v>5420.1511750824047</v>
      </c>
      <c r="AB105" s="10"/>
      <c r="AC105" s="21"/>
      <c r="AD105" s="21"/>
      <c r="AE105" s="25">
        <v>1661</v>
      </c>
      <c r="AF105" s="23">
        <v>0</v>
      </c>
      <c r="AG105" s="23">
        <v>0</v>
      </c>
      <c r="AH105" s="23">
        <v>0</v>
      </c>
      <c r="AI105" s="23">
        <v>274.53500000000003</v>
      </c>
      <c r="AJ105" s="23">
        <v>0</v>
      </c>
      <c r="AK105" s="23">
        <v>1046.9897000000001</v>
      </c>
      <c r="AL105" s="21"/>
      <c r="AM105" s="24">
        <f>IF(ISERROR(AF105+((AF105/($AF105+$AH105+$AI105+$AJ105)*$AK105))),"",AF105+((AF105/($AF105+$AH105+$AI105+$AJ105)*$AK105)))</f>
        <v>0</v>
      </c>
      <c r="AN105" s="24">
        <f t="shared" ref="AN105:AN168" si="29">AG105</f>
        <v>0</v>
      </c>
      <c r="AO105" s="24">
        <f>IF(ISERROR(AH105+((AH105/($AF105+$AH105+$AI105+$AJ105)*$AK105))),"",AH105+((AH105/($AF105+$AH105+$AI105+$AJ105)*$AK105)))</f>
        <v>0</v>
      </c>
      <c r="AP105" s="24">
        <f>IF(ISERROR(AI105+((AI105/($AF105+$AH105+$AI105+$AJ105)*$AK105))),"",AI105+((AI105/($AF105+$AH105+$AI105+$AJ105)*$AK105)))</f>
        <v>1321.5247000000002</v>
      </c>
      <c r="AQ105" s="24">
        <f>IF(ISERROR(AJ105+((AJ105/($AF105+$AH105+$AI105+$AJ105)*$AK105))),"",AJ105+((AJ105/($AF105+$AH105+$AI105+$AJ105)*$AK105)))</f>
        <v>0</v>
      </c>
      <c r="AR105" s="24">
        <f>IF(ISERROR(SUM(AM105:AQ105)),"",SUM(AM105:AQ105))</f>
        <v>1321.5247000000002</v>
      </c>
      <c r="AS105" s="24"/>
      <c r="AT105" s="21">
        <v>0.33329999999999999</v>
      </c>
      <c r="AU105" s="21">
        <v>1</v>
      </c>
      <c r="AV105" s="21"/>
      <c r="AW105" s="21">
        <v>0.33329999999999999</v>
      </c>
      <c r="AX105" s="21"/>
      <c r="AY105" s="21"/>
      <c r="AZ105" s="24">
        <f>IF(ISERROR(AM105/0.3333),"",AM105/0.3333)</f>
        <v>0</v>
      </c>
      <c r="BA105" s="24"/>
      <c r="BB105" s="24"/>
      <c r="BC105" s="24">
        <f>IF(ISERROR(AP105/0.3333),"",AP105/0.3333)</f>
        <v>3964.9705970597065</v>
      </c>
      <c r="BD105" s="24">
        <f t="shared" si="19"/>
        <v>0</v>
      </c>
      <c r="BE105" s="9">
        <f>IF(ISERROR(SUM(AM105:AQ105)/0.3333),"",SUM(AM105:AQ105)/0.3333)</f>
        <v>3964.9705970597065</v>
      </c>
      <c r="BF105" s="21"/>
      <c r="BG105" s="21"/>
      <c r="BH105" s="21"/>
      <c r="BI105" s="21"/>
    </row>
    <row r="106" spans="1:61">
      <c r="A106" s="25">
        <v>1662</v>
      </c>
      <c r="B106" s="23">
        <v>1796.5089467723669</v>
      </c>
      <c r="C106" s="23">
        <v>0</v>
      </c>
      <c r="D106" s="23">
        <v>0</v>
      </c>
      <c r="E106" s="23">
        <v>0</v>
      </c>
      <c r="F106" s="23">
        <v>316.51728553137002</v>
      </c>
      <c r="G106" s="23">
        <v>319.07953404109526</v>
      </c>
      <c r="H106" s="21"/>
      <c r="I106" s="24">
        <f t="shared" si="27"/>
        <v>2067.7924873518987</v>
      </c>
      <c r="J106" s="24">
        <f t="shared" si="4"/>
        <v>0</v>
      </c>
      <c r="K106" s="24">
        <f t="shared" si="28"/>
        <v>0</v>
      </c>
      <c r="L106" s="24">
        <f t="shared" si="28"/>
        <v>0</v>
      </c>
      <c r="M106" s="24">
        <f t="shared" si="28"/>
        <v>364.31327899293365</v>
      </c>
      <c r="N106" s="24">
        <f t="shared" ref="N106:N169" si="30">SUM(I106:M106)</f>
        <v>2432.1057663448323</v>
      </c>
      <c r="O106" s="24"/>
      <c r="P106" s="87">
        <v>0.5</v>
      </c>
      <c r="Q106" s="87"/>
      <c r="R106" s="87"/>
      <c r="S106" s="87"/>
      <c r="T106" s="87">
        <v>0.5</v>
      </c>
      <c r="U106" s="21"/>
      <c r="V106" s="24">
        <f>I106/0.5</f>
        <v>4135.5849747037973</v>
      </c>
      <c r="W106" s="24"/>
      <c r="X106" s="24"/>
      <c r="Y106" s="24"/>
      <c r="Z106" s="24">
        <f>M106/0.5</f>
        <v>728.62655798586729</v>
      </c>
      <c r="AA106" s="9">
        <f>SUM(I106:M106)/0.5</f>
        <v>4864.2115326896646</v>
      </c>
      <c r="AB106" s="10"/>
      <c r="AC106" s="24"/>
      <c r="AD106" s="21"/>
      <c r="AE106" s="25">
        <v>1662</v>
      </c>
      <c r="AF106" s="23">
        <v>1473.2317</v>
      </c>
      <c r="AG106" s="23">
        <v>0</v>
      </c>
      <c r="AH106" s="23">
        <v>0</v>
      </c>
      <c r="AI106" s="23">
        <v>0</v>
      </c>
      <c r="AJ106" s="23">
        <v>247.2</v>
      </c>
      <c r="AK106" s="23">
        <v>255</v>
      </c>
      <c r="AL106" s="21"/>
      <c r="AM106" s="24">
        <f t="shared" ref="AM106:AM114" si="31">AF106+((AF106/($AF106+$AH106+$AI106+$AJ106)*$AK106))</f>
        <v>1691.5920589145678</v>
      </c>
      <c r="AN106" s="24">
        <f t="shared" si="29"/>
        <v>0</v>
      </c>
      <c r="AO106" s="24">
        <f t="shared" ref="AO106:AQ139" si="32">AH106+((AH106/($AF106+$AH106+$AI106+$AJ106)*$AK106))</f>
        <v>0</v>
      </c>
      <c r="AP106" s="24">
        <f t="shared" si="32"/>
        <v>0</v>
      </c>
      <c r="AQ106" s="24">
        <f t="shared" si="32"/>
        <v>283.83964108543222</v>
      </c>
      <c r="AR106" s="24">
        <f t="shared" si="15"/>
        <v>1975.4317000000001</v>
      </c>
      <c r="AS106" s="24"/>
      <c r="AT106" s="87">
        <v>0.5</v>
      </c>
      <c r="AU106" s="87">
        <v>1</v>
      </c>
      <c r="AV106" s="87"/>
      <c r="AW106" s="87"/>
      <c r="AX106" s="87">
        <v>0.5</v>
      </c>
      <c r="AY106" s="21"/>
      <c r="AZ106" s="24">
        <f>AM106/0.5</f>
        <v>3383.1841178291356</v>
      </c>
      <c r="BA106" s="24"/>
      <c r="BB106" s="24"/>
      <c r="BC106" s="24"/>
      <c r="BD106" s="24">
        <f>AQ106/0.5</f>
        <v>567.67928217086444</v>
      </c>
      <c r="BE106" s="35">
        <f>SUM(AM106:AQ106)/0.5</f>
        <v>3950.8634000000002</v>
      </c>
      <c r="BF106" s="21"/>
      <c r="BG106" s="24"/>
      <c r="BH106" s="21"/>
      <c r="BI106" s="21"/>
    </row>
    <row r="107" spans="1:61">
      <c r="A107" s="25">
        <v>1663</v>
      </c>
      <c r="B107" s="23">
        <v>594.90771935780253</v>
      </c>
      <c r="C107" s="23">
        <v>0</v>
      </c>
      <c r="D107" s="23">
        <v>0</v>
      </c>
      <c r="E107" s="23">
        <v>0</v>
      </c>
      <c r="F107" s="23">
        <v>0</v>
      </c>
      <c r="G107" s="23">
        <v>2463.5696081999495</v>
      </c>
      <c r="H107" s="24"/>
      <c r="I107" s="24">
        <f t="shared" si="27"/>
        <v>3058.4773275577518</v>
      </c>
      <c r="J107" s="24">
        <f t="shared" si="4"/>
        <v>0</v>
      </c>
      <c r="K107" s="24">
        <f t="shared" si="28"/>
        <v>0</v>
      </c>
      <c r="L107" s="24">
        <f t="shared" si="28"/>
        <v>0</v>
      </c>
      <c r="M107" s="24">
        <f t="shared" si="28"/>
        <v>0</v>
      </c>
      <c r="N107" s="24">
        <f t="shared" si="30"/>
        <v>3058.4773275577518</v>
      </c>
      <c r="O107" s="24"/>
      <c r="P107" s="87"/>
      <c r="Q107" s="87"/>
      <c r="R107" s="87"/>
      <c r="S107" s="87"/>
      <c r="T107" s="87"/>
      <c r="U107" s="21"/>
      <c r="V107" s="24">
        <f>I107</f>
        <v>3058.4773275577518</v>
      </c>
      <c r="W107" s="24"/>
      <c r="X107" s="24"/>
      <c r="Y107" s="24"/>
      <c r="Z107" s="24">
        <f t="shared" ref="Z107:Z139" si="33">(M107/$N107)*$AA107</f>
        <v>0</v>
      </c>
      <c r="AA107" s="35">
        <f>I107</f>
        <v>3058.4773275577518</v>
      </c>
      <c r="AB107" s="24"/>
      <c r="AC107" s="24"/>
      <c r="AD107" s="21"/>
      <c r="AE107" s="25">
        <v>1663</v>
      </c>
      <c r="AF107" s="23">
        <v>427.1</v>
      </c>
      <c r="AG107" s="23">
        <v>0</v>
      </c>
      <c r="AH107" s="23">
        <v>0</v>
      </c>
      <c r="AI107" s="23">
        <v>0</v>
      </c>
      <c r="AJ107" s="23">
        <v>0</v>
      </c>
      <c r="AK107" s="23">
        <v>1740.2246</v>
      </c>
      <c r="AL107" s="21"/>
      <c r="AM107" s="24">
        <f t="shared" si="31"/>
        <v>2167.3245999999999</v>
      </c>
      <c r="AN107" s="24">
        <f t="shared" si="29"/>
        <v>0</v>
      </c>
      <c r="AO107" s="24">
        <f t="shared" si="32"/>
        <v>0</v>
      </c>
      <c r="AP107" s="24">
        <f t="shared" si="32"/>
        <v>0</v>
      </c>
      <c r="AQ107" s="24">
        <f t="shared" si="32"/>
        <v>0</v>
      </c>
      <c r="AR107" s="24">
        <f t="shared" si="15"/>
        <v>2167.3245999999999</v>
      </c>
      <c r="AS107" s="24"/>
      <c r="AT107" s="87"/>
      <c r="AU107" s="87">
        <v>1</v>
      </c>
      <c r="AV107" s="87"/>
      <c r="AW107" s="87"/>
      <c r="AX107" s="87"/>
      <c r="AY107" s="21"/>
      <c r="AZ107" s="24">
        <f t="shared" ref="AZ107:AZ139" si="34">(AM107/$AR107)*$BE107</f>
        <v>2300</v>
      </c>
      <c r="BA107" s="24"/>
      <c r="BB107" s="24"/>
      <c r="BC107" s="24"/>
      <c r="BD107" s="24">
        <f>AQ107/(1-0.237)</f>
        <v>0</v>
      </c>
      <c r="BE107" s="9">
        <f>BG107</f>
        <v>2300</v>
      </c>
      <c r="BF107" s="21"/>
      <c r="BG107" s="24">
        <v>2300</v>
      </c>
      <c r="BH107" s="21"/>
      <c r="BI107" s="21"/>
    </row>
    <row r="108" spans="1:61">
      <c r="A108" s="25">
        <f>A107+1</f>
        <v>1664</v>
      </c>
      <c r="B108" s="23">
        <v>2938.0570924906124</v>
      </c>
      <c r="C108" s="23">
        <v>0</v>
      </c>
      <c r="D108" s="23">
        <v>0</v>
      </c>
      <c r="E108" s="23">
        <v>335</v>
      </c>
      <c r="F108" s="23">
        <v>0</v>
      </c>
      <c r="G108" s="23">
        <v>5977.9662849770866</v>
      </c>
      <c r="H108" s="21"/>
      <c r="I108" s="24">
        <f t="shared" si="27"/>
        <v>8304.1737674923825</v>
      </c>
      <c r="J108" s="24">
        <f t="shared" si="4"/>
        <v>0</v>
      </c>
      <c r="K108" s="24">
        <f t="shared" si="28"/>
        <v>0</v>
      </c>
      <c r="L108" s="24">
        <f t="shared" si="28"/>
        <v>946.8496099753163</v>
      </c>
      <c r="M108" s="24">
        <f t="shared" si="28"/>
        <v>0</v>
      </c>
      <c r="N108" s="24">
        <f t="shared" si="30"/>
        <v>9251.0233774676981</v>
      </c>
      <c r="O108" s="24"/>
      <c r="P108" s="87"/>
      <c r="Q108" s="87"/>
      <c r="R108" s="87"/>
      <c r="S108" s="87"/>
      <c r="T108" s="87"/>
      <c r="U108" s="21"/>
      <c r="V108" s="24">
        <f>(I108/$N108)*$AA108</f>
        <v>10352.965913358616</v>
      </c>
      <c r="W108" s="24"/>
      <c r="X108" s="24"/>
      <c r="Y108" s="24"/>
      <c r="Z108" s="24">
        <f t="shared" si="33"/>
        <v>0</v>
      </c>
      <c r="AA108" s="9">
        <f t="shared" ref="AA108:AA133" si="35">AC108/(1-0.237)</f>
        <v>11533.420707732634</v>
      </c>
      <c r="AB108" s="10"/>
      <c r="AC108" s="24">
        <v>8800</v>
      </c>
      <c r="AD108" s="21"/>
      <c r="AE108" s="25">
        <f>AE107+1</f>
        <v>1664</v>
      </c>
      <c r="AF108" s="23">
        <v>2225.9245999999998</v>
      </c>
      <c r="AG108" s="23">
        <v>0</v>
      </c>
      <c r="AH108" s="23">
        <v>0</v>
      </c>
      <c r="AI108" s="23">
        <v>231.48500000000001</v>
      </c>
      <c r="AJ108" s="23">
        <v>0</v>
      </c>
      <c r="AK108" s="23">
        <v>4522.7277999999997</v>
      </c>
      <c r="AL108" s="21"/>
      <c r="AM108" s="24">
        <f t="shared" si="31"/>
        <v>6322.6169337175361</v>
      </c>
      <c r="AN108" s="24">
        <f t="shared" si="29"/>
        <v>0</v>
      </c>
      <c r="AO108" s="24">
        <f t="shared" si="32"/>
        <v>0</v>
      </c>
      <c r="AP108" s="24">
        <f t="shared" si="32"/>
        <v>657.52046628246262</v>
      </c>
      <c r="AQ108" s="24">
        <f t="shared" si="32"/>
        <v>0</v>
      </c>
      <c r="AR108" s="24">
        <f t="shared" si="15"/>
        <v>6980.1373999999987</v>
      </c>
      <c r="AS108" s="24"/>
      <c r="AT108" s="87"/>
      <c r="AU108" s="87">
        <v>1</v>
      </c>
      <c r="AV108" s="87"/>
      <c r="AW108" s="87"/>
      <c r="AX108" s="87"/>
      <c r="AY108" s="21"/>
      <c r="AZ108" s="24">
        <f t="shared" si="34"/>
        <v>7971.0506868696202</v>
      </c>
      <c r="BA108" s="24"/>
      <c r="BB108" s="24"/>
      <c r="BC108" s="24"/>
      <c r="BD108" s="24">
        <f t="shared" ref="BD108:BD139" si="36">(AQ108/$AR108)*$BE108</f>
        <v>0</v>
      </c>
      <c r="BE108" s="9">
        <f>BG108</f>
        <v>8800</v>
      </c>
      <c r="BF108" s="21"/>
      <c r="BG108" s="24">
        <v>8800</v>
      </c>
      <c r="BH108" s="21"/>
      <c r="BI108" s="21"/>
    </row>
    <row r="109" spans="1:61">
      <c r="A109" s="25">
        <f t="shared" ref="A109:A172" si="37">A108+1</f>
        <v>1665</v>
      </c>
      <c r="B109" s="23">
        <v>4385.0113807169819</v>
      </c>
      <c r="C109" s="23">
        <v>0</v>
      </c>
      <c r="D109" s="23">
        <v>0</v>
      </c>
      <c r="E109" s="23">
        <v>0</v>
      </c>
      <c r="F109" s="23">
        <v>592.36311239193083</v>
      </c>
      <c r="G109" s="23">
        <v>3142.0101802513491</v>
      </c>
      <c r="H109" s="21"/>
      <c r="I109" s="24">
        <f t="shared" si="27"/>
        <v>7153.0872845505855</v>
      </c>
      <c r="J109" s="24">
        <f t="shared" si="4"/>
        <v>0</v>
      </c>
      <c r="K109" s="24">
        <f t="shared" si="28"/>
        <v>0</v>
      </c>
      <c r="L109" s="24">
        <f t="shared" si="28"/>
        <v>0</v>
      </c>
      <c r="M109" s="24">
        <f t="shared" si="28"/>
        <v>966.29738880967557</v>
      </c>
      <c r="N109" s="24">
        <f t="shared" si="30"/>
        <v>8119.3846733602613</v>
      </c>
      <c r="O109" s="24"/>
      <c r="P109" s="87"/>
      <c r="Q109" s="87"/>
      <c r="R109" s="87"/>
      <c r="S109" s="87"/>
      <c r="T109" s="87"/>
      <c r="U109" s="21"/>
      <c r="V109" s="24">
        <f>(I109/$N109)*$AA109</f>
        <v>9006.1768698123105</v>
      </c>
      <c r="W109" s="24"/>
      <c r="X109" s="24"/>
      <c r="Y109" s="24"/>
      <c r="Z109" s="24">
        <f t="shared" si="33"/>
        <v>1216.6278484052502</v>
      </c>
      <c r="AA109" s="9">
        <f t="shared" si="35"/>
        <v>10222.804718217561</v>
      </c>
      <c r="AB109" s="10"/>
      <c r="AC109" s="24">
        <v>7800</v>
      </c>
      <c r="AD109" s="21"/>
      <c r="AE109" s="25">
        <f t="shared" ref="AE109:AE172" si="38">AE108+1</f>
        <v>1665</v>
      </c>
      <c r="AF109" s="23">
        <v>3344.2846000000009</v>
      </c>
      <c r="AG109" s="23">
        <v>0</v>
      </c>
      <c r="AH109" s="23">
        <v>0</v>
      </c>
      <c r="AI109" s="23">
        <v>0</v>
      </c>
      <c r="AJ109" s="23">
        <v>411.1</v>
      </c>
      <c r="AK109" s="23">
        <v>2411.8344000000002</v>
      </c>
      <c r="AL109" s="21"/>
      <c r="AM109" s="24">
        <f t="shared" si="31"/>
        <v>5492.0967419761491</v>
      </c>
      <c r="AN109" s="24">
        <f t="shared" si="29"/>
        <v>0</v>
      </c>
      <c r="AO109" s="24">
        <f t="shared" si="32"/>
        <v>0</v>
      </c>
      <c r="AP109" s="24">
        <f t="shared" si="32"/>
        <v>0</v>
      </c>
      <c r="AQ109" s="24">
        <f t="shared" si="32"/>
        <v>675.12225802385194</v>
      </c>
      <c r="AR109" s="24">
        <f t="shared" si="15"/>
        <v>6167.219000000001</v>
      </c>
      <c r="AS109" s="24"/>
      <c r="AT109" s="87"/>
      <c r="AU109" s="87">
        <v>1</v>
      </c>
      <c r="AV109" s="87"/>
      <c r="AW109" s="87"/>
      <c r="AX109" s="87"/>
      <c r="AY109" s="21"/>
      <c r="AZ109" s="24">
        <f t="shared" si="34"/>
        <v>6946.1380546748796</v>
      </c>
      <c r="BA109" s="24"/>
      <c r="BB109" s="24"/>
      <c r="BC109" s="24"/>
      <c r="BD109" s="24">
        <f t="shared" si="36"/>
        <v>853.86194532512047</v>
      </c>
      <c r="BE109" s="9">
        <f t="shared" ref="BE109:BE139" si="39">BG109</f>
        <v>7800</v>
      </c>
      <c r="BF109" s="21"/>
      <c r="BG109" s="24">
        <v>7800</v>
      </c>
      <c r="BH109" s="21"/>
      <c r="BI109" s="21"/>
    </row>
    <row r="110" spans="1:61">
      <c r="A110" s="25">
        <f t="shared" si="37"/>
        <v>1666</v>
      </c>
      <c r="B110" s="23">
        <v>2435.158501440922</v>
      </c>
      <c r="C110" s="23">
        <v>0</v>
      </c>
      <c r="D110" s="23">
        <v>0</v>
      </c>
      <c r="E110" s="23">
        <v>0</v>
      </c>
      <c r="F110" s="23">
        <v>0</v>
      </c>
      <c r="G110" s="23">
        <v>2024.1651685393258</v>
      </c>
      <c r="H110" s="21"/>
      <c r="I110" s="24">
        <f t="shared" si="27"/>
        <v>4459.3236699802474</v>
      </c>
      <c r="J110" s="24">
        <f t="shared" si="4"/>
        <v>0</v>
      </c>
      <c r="K110" s="24">
        <f t="shared" si="28"/>
        <v>0</v>
      </c>
      <c r="L110" s="24">
        <f t="shared" si="28"/>
        <v>0</v>
      </c>
      <c r="M110" s="24">
        <f t="shared" si="28"/>
        <v>0</v>
      </c>
      <c r="N110" s="24">
        <f t="shared" si="30"/>
        <v>4459.3236699802474</v>
      </c>
      <c r="O110" s="24"/>
      <c r="P110" s="87"/>
      <c r="Q110" s="87"/>
      <c r="R110" s="87"/>
      <c r="S110" s="87"/>
      <c r="T110" s="87"/>
      <c r="U110" s="21"/>
      <c r="V110" s="24">
        <f t="shared" ref="V110:V139" si="40">(I110/$N110)*$AA110</f>
        <v>7601.5727391874179</v>
      </c>
      <c r="W110" s="24"/>
      <c r="X110" s="24"/>
      <c r="Y110" s="24"/>
      <c r="Z110" s="24">
        <f t="shared" si="33"/>
        <v>0</v>
      </c>
      <c r="AA110" s="9">
        <f t="shared" si="35"/>
        <v>7601.5727391874179</v>
      </c>
      <c r="AB110" s="10"/>
      <c r="AC110" s="24">
        <v>5800</v>
      </c>
      <c r="AD110" s="21"/>
      <c r="AE110" s="25">
        <f t="shared" si="38"/>
        <v>1666</v>
      </c>
      <c r="AF110" s="23">
        <v>1690</v>
      </c>
      <c r="AG110" s="23">
        <v>0</v>
      </c>
      <c r="AH110" s="23">
        <v>0</v>
      </c>
      <c r="AI110" s="23">
        <v>0</v>
      </c>
      <c r="AJ110" s="23">
        <v>0</v>
      </c>
      <c r="AK110" s="23">
        <v>1615.0302999999999</v>
      </c>
      <c r="AL110" s="21"/>
      <c r="AM110" s="24">
        <f t="shared" si="31"/>
        <v>3305.0302999999999</v>
      </c>
      <c r="AN110" s="24">
        <f t="shared" si="29"/>
        <v>0</v>
      </c>
      <c r="AO110" s="24">
        <f t="shared" si="32"/>
        <v>0</v>
      </c>
      <c r="AP110" s="24">
        <f t="shared" si="32"/>
        <v>0</v>
      </c>
      <c r="AQ110" s="24">
        <f t="shared" si="32"/>
        <v>0</v>
      </c>
      <c r="AR110" s="24">
        <f t="shared" si="15"/>
        <v>3305.0302999999999</v>
      </c>
      <c r="AS110" s="24"/>
      <c r="AT110" s="87"/>
      <c r="AU110" s="87">
        <v>1</v>
      </c>
      <c r="AV110" s="87"/>
      <c r="AW110" s="87"/>
      <c r="AX110" s="87"/>
      <c r="AY110" s="21"/>
      <c r="AZ110" s="24">
        <f t="shared" si="34"/>
        <v>5800</v>
      </c>
      <c r="BA110" s="24"/>
      <c r="BB110" s="24"/>
      <c r="BC110" s="24"/>
      <c r="BD110" s="24">
        <f t="shared" si="36"/>
        <v>0</v>
      </c>
      <c r="BE110" s="9">
        <f t="shared" si="39"/>
        <v>5800</v>
      </c>
      <c r="BF110" s="21"/>
      <c r="BG110" s="24">
        <v>5800</v>
      </c>
      <c r="BH110" s="21"/>
      <c r="BI110" s="21"/>
    </row>
    <row r="111" spans="1:61">
      <c r="A111" s="25">
        <f t="shared" si="37"/>
        <v>1667</v>
      </c>
      <c r="B111" s="23">
        <v>676.06842105263149</v>
      </c>
      <c r="C111" s="23">
        <v>0</v>
      </c>
      <c r="D111" s="23">
        <v>0</v>
      </c>
      <c r="E111" s="23">
        <v>0</v>
      </c>
      <c r="F111" s="23">
        <v>0</v>
      </c>
      <c r="G111" s="23">
        <v>2011.5355805243448</v>
      </c>
      <c r="H111" s="21"/>
      <c r="I111" s="24">
        <f t="shared" si="27"/>
        <v>2687.6040015769763</v>
      </c>
      <c r="J111" s="24">
        <f t="shared" si="4"/>
        <v>0</v>
      </c>
      <c r="K111" s="24">
        <f t="shared" si="28"/>
        <v>0</v>
      </c>
      <c r="L111" s="24">
        <f t="shared" si="28"/>
        <v>0</v>
      </c>
      <c r="M111" s="24">
        <f t="shared" si="28"/>
        <v>0</v>
      </c>
      <c r="N111" s="24">
        <f t="shared" si="30"/>
        <v>2687.6040015769763</v>
      </c>
      <c r="O111" s="24"/>
      <c r="P111" s="87"/>
      <c r="Q111" s="87"/>
      <c r="R111" s="87"/>
      <c r="S111" s="87"/>
      <c r="T111" s="87"/>
      <c r="U111" s="21"/>
      <c r="V111" s="24">
        <f t="shared" si="40"/>
        <v>4062.9095674967234</v>
      </c>
      <c r="W111" s="24"/>
      <c r="X111" s="24"/>
      <c r="Y111" s="24"/>
      <c r="Z111" s="24">
        <f t="shared" si="33"/>
        <v>0</v>
      </c>
      <c r="AA111" s="9">
        <f t="shared" si="35"/>
        <v>4062.9095674967234</v>
      </c>
      <c r="AB111" s="10"/>
      <c r="AC111" s="24">
        <v>3100</v>
      </c>
      <c r="AD111" s="21"/>
      <c r="AE111" s="25">
        <f t="shared" si="38"/>
        <v>1667</v>
      </c>
      <c r="AF111" s="23">
        <v>513.81200000000001</v>
      </c>
      <c r="AG111" s="23">
        <v>0</v>
      </c>
      <c r="AH111" s="23">
        <v>0</v>
      </c>
      <c r="AI111" s="23">
        <v>0</v>
      </c>
      <c r="AJ111" s="23">
        <v>0</v>
      </c>
      <c r="AK111" s="23">
        <v>1627</v>
      </c>
      <c r="AL111" s="21"/>
      <c r="AM111" s="24">
        <f t="shared" si="31"/>
        <v>2140.8119999999999</v>
      </c>
      <c r="AN111" s="24">
        <f t="shared" si="29"/>
        <v>0</v>
      </c>
      <c r="AO111" s="24">
        <f t="shared" si="32"/>
        <v>0</v>
      </c>
      <c r="AP111" s="24">
        <f t="shared" si="32"/>
        <v>0</v>
      </c>
      <c r="AQ111" s="24">
        <f t="shared" si="32"/>
        <v>0</v>
      </c>
      <c r="AR111" s="24">
        <f t="shared" si="15"/>
        <v>2140.8119999999999</v>
      </c>
      <c r="AS111" s="24"/>
      <c r="AT111" s="87"/>
      <c r="AU111" s="87">
        <v>1</v>
      </c>
      <c r="AV111" s="87"/>
      <c r="AW111" s="87"/>
      <c r="AX111" s="87"/>
      <c r="AY111" s="21"/>
      <c r="AZ111" s="24">
        <f t="shared" si="34"/>
        <v>3100</v>
      </c>
      <c r="BA111" s="24"/>
      <c r="BB111" s="24"/>
      <c r="BC111" s="24"/>
      <c r="BD111" s="24">
        <f t="shared" si="36"/>
        <v>0</v>
      </c>
      <c r="BE111" s="9">
        <f t="shared" si="39"/>
        <v>3100</v>
      </c>
      <c r="BF111" s="21"/>
      <c r="BG111" s="24">
        <v>3100</v>
      </c>
      <c r="BH111" s="21"/>
      <c r="BI111" s="21"/>
    </row>
    <row r="112" spans="1:61">
      <c r="A112" s="25">
        <f t="shared" si="37"/>
        <v>1668</v>
      </c>
      <c r="B112" s="23">
        <v>2226.1426470752785</v>
      </c>
      <c r="C112" s="23">
        <v>0</v>
      </c>
      <c r="D112" s="23">
        <v>0</v>
      </c>
      <c r="E112" s="23">
        <v>0</v>
      </c>
      <c r="F112" s="23">
        <v>0</v>
      </c>
      <c r="G112" s="23">
        <v>567.20000000000005</v>
      </c>
      <c r="H112" s="21"/>
      <c r="I112" s="24">
        <f t="shared" si="27"/>
        <v>2793.3426470752784</v>
      </c>
      <c r="J112" s="24">
        <f t="shared" si="4"/>
        <v>0</v>
      </c>
      <c r="K112" s="24">
        <f t="shared" si="28"/>
        <v>0</v>
      </c>
      <c r="L112" s="24">
        <f t="shared" si="28"/>
        <v>0</v>
      </c>
      <c r="M112" s="24">
        <f t="shared" si="28"/>
        <v>0</v>
      </c>
      <c r="N112" s="24">
        <f t="shared" si="30"/>
        <v>2793.3426470752784</v>
      </c>
      <c r="O112" s="24"/>
      <c r="P112" s="87"/>
      <c r="Q112" s="87"/>
      <c r="R112" s="87"/>
      <c r="S112" s="87"/>
      <c r="T112" s="87"/>
      <c r="U112" s="21"/>
      <c r="V112" s="24">
        <f t="shared" si="40"/>
        <v>10747.05111402359</v>
      </c>
      <c r="W112" s="24"/>
      <c r="X112" s="24"/>
      <c r="Y112" s="24"/>
      <c r="Z112" s="24">
        <f t="shared" si="33"/>
        <v>0</v>
      </c>
      <c r="AA112" s="9">
        <f t="shared" si="35"/>
        <v>10747.05111402359</v>
      </c>
      <c r="AB112" s="10"/>
      <c r="AC112" s="24">
        <v>8200</v>
      </c>
      <c r="AD112" s="21"/>
      <c r="AE112" s="25">
        <f t="shared" si="38"/>
        <v>1668</v>
      </c>
      <c r="AF112" s="23">
        <v>1741.2836000000002</v>
      </c>
      <c r="AG112" s="23">
        <v>0</v>
      </c>
      <c r="AH112" s="23">
        <v>0</v>
      </c>
      <c r="AI112" s="23">
        <v>0</v>
      </c>
      <c r="AJ112" s="23">
        <v>0</v>
      </c>
      <c r="AK112" s="23">
        <v>421.1549</v>
      </c>
      <c r="AL112" s="21"/>
      <c r="AM112" s="24">
        <f t="shared" si="31"/>
        <v>2162.4385000000002</v>
      </c>
      <c r="AN112" s="24">
        <f t="shared" si="29"/>
        <v>0</v>
      </c>
      <c r="AO112" s="24">
        <f t="shared" si="32"/>
        <v>0</v>
      </c>
      <c r="AP112" s="24">
        <f t="shared" si="32"/>
        <v>0</v>
      </c>
      <c r="AQ112" s="24">
        <f t="shared" si="32"/>
        <v>0</v>
      </c>
      <c r="AR112" s="24">
        <f t="shared" si="15"/>
        <v>2162.4385000000002</v>
      </c>
      <c r="AS112" s="24"/>
      <c r="AT112" s="87"/>
      <c r="AU112" s="87">
        <v>1</v>
      </c>
      <c r="AV112" s="87"/>
      <c r="AW112" s="87"/>
      <c r="AX112" s="87"/>
      <c r="AY112" s="21"/>
      <c r="AZ112" s="24">
        <f t="shared" si="34"/>
        <v>8200</v>
      </c>
      <c r="BA112" s="24"/>
      <c r="BB112" s="24"/>
      <c r="BC112" s="24"/>
      <c r="BD112" s="24">
        <f t="shared" si="36"/>
        <v>0</v>
      </c>
      <c r="BE112" s="9">
        <f t="shared" si="39"/>
        <v>8200</v>
      </c>
      <c r="BF112" s="21"/>
      <c r="BG112" s="24">
        <v>8200</v>
      </c>
      <c r="BH112" s="21"/>
      <c r="BI112" s="21"/>
    </row>
    <row r="113" spans="1:61">
      <c r="A113" s="25">
        <f t="shared" si="37"/>
        <v>1669</v>
      </c>
      <c r="B113" s="23">
        <v>580.6</v>
      </c>
      <c r="C113" s="23">
        <v>0</v>
      </c>
      <c r="D113" s="23">
        <v>0</v>
      </c>
      <c r="E113" s="23">
        <v>0</v>
      </c>
      <c r="F113" s="23">
        <v>0</v>
      </c>
      <c r="G113" s="23">
        <v>0</v>
      </c>
      <c r="H113" s="21"/>
      <c r="I113" s="24">
        <f t="shared" si="27"/>
        <v>580.6</v>
      </c>
      <c r="J113" s="24">
        <f t="shared" si="4"/>
        <v>0</v>
      </c>
      <c r="K113" s="24">
        <f t="shared" si="28"/>
        <v>0</v>
      </c>
      <c r="L113" s="24">
        <f t="shared" si="28"/>
        <v>0</v>
      </c>
      <c r="M113" s="24">
        <f t="shared" si="28"/>
        <v>0</v>
      </c>
      <c r="N113" s="24">
        <f t="shared" si="30"/>
        <v>580.6</v>
      </c>
      <c r="O113" s="24"/>
      <c r="P113" s="87"/>
      <c r="Q113" s="87"/>
      <c r="R113" s="87"/>
      <c r="S113" s="87"/>
      <c r="T113" s="87"/>
      <c r="U113" s="21"/>
      <c r="V113" s="24">
        <f t="shared" si="40"/>
        <v>6946.2647444298818</v>
      </c>
      <c r="W113" s="24"/>
      <c r="X113" s="24"/>
      <c r="Y113" s="24"/>
      <c r="Z113" s="24">
        <f t="shared" si="33"/>
        <v>0</v>
      </c>
      <c r="AA113" s="9">
        <f t="shared" si="35"/>
        <v>6946.2647444298818</v>
      </c>
      <c r="AB113" s="10"/>
      <c r="AC113" s="24">
        <v>5300</v>
      </c>
      <c r="AD113" s="21"/>
      <c r="AE113" s="25">
        <f t="shared" si="38"/>
        <v>1669</v>
      </c>
      <c r="AF113" s="23">
        <v>438.21429999999998</v>
      </c>
      <c r="AG113" s="23">
        <v>0</v>
      </c>
      <c r="AH113" s="23">
        <v>0</v>
      </c>
      <c r="AI113" s="23">
        <v>0</v>
      </c>
      <c r="AJ113" s="23">
        <v>0</v>
      </c>
      <c r="AK113" s="23">
        <v>0</v>
      </c>
      <c r="AL113" s="21"/>
      <c r="AM113" s="24">
        <f t="shared" si="31"/>
        <v>438.21429999999998</v>
      </c>
      <c r="AN113" s="24">
        <f t="shared" si="29"/>
        <v>0</v>
      </c>
      <c r="AO113" s="24">
        <f t="shared" si="32"/>
        <v>0</v>
      </c>
      <c r="AP113" s="24">
        <f t="shared" si="32"/>
        <v>0</v>
      </c>
      <c r="AQ113" s="24">
        <f t="shared" si="32"/>
        <v>0</v>
      </c>
      <c r="AR113" s="24">
        <f t="shared" si="15"/>
        <v>438.21429999999998</v>
      </c>
      <c r="AS113" s="24"/>
      <c r="AT113" s="87"/>
      <c r="AU113" s="87">
        <v>1</v>
      </c>
      <c r="AV113" s="87"/>
      <c r="AW113" s="87"/>
      <c r="AX113" s="87"/>
      <c r="AY113" s="21"/>
      <c r="AZ113" s="24">
        <f t="shared" si="34"/>
        <v>5300</v>
      </c>
      <c r="BA113" s="24"/>
      <c r="BB113" s="24"/>
      <c r="BC113" s="24"/>
      <c r="BD113" s="24">
        <f t="shared" si="36"/>
        <v>0</v>
      </c>
      <c r="BE113" s="9">
        <f t="shared" si="39"/>
        <v>5300</v>
      </c>
      <c r="BF113" s="21"/>
      <c r="BG113" s="24">
        <v>5300</v>
      </c>
      <c r="BH113" s="21"/>
      <c r="BI113" s="88"/>
    </row>
    <row r="114" spans="1:61">
      <c r="A114" s="25">
        <f t="shared" si="37"/>
        <v>1670</v>
      </c>
      <c r="B114" s="23">
        <v>0</v>
      </c>
      <c r="C114" s="23">
        <v>0</v>
      </c>
      <c r="D114" s="23">
        <v>0</v>
      </c>
      <c r="E114" s="23">
        <v>0</v>
      </c>
      <c r="F114" s="23">
        <v>329.71285892634211</v>
      </c>
      <c r="G114" s="23">
        <v>858.6</v>
      </c>
      <c r="H114" s="21"/>
      <c r="I114" s="24">
        <f>G114</f>
        <v>858.6</v>
      </c>
      <c r="J114" s="24">
        <f t="shared" si="4"/>
        <v>0</v>
      </c>
      <c r="K114" s="24">
        <f t="shared" ref="K114:M116" si="41">D114</f>
        <v>0</v>
      </c>
      <c r="L114" s="24">
        <f t="shared" si="41"/>
        <v>0</v>
      </c>
      <c r="M114" s="24">
        <f t="shared" si="41"/>
        <v>329.71285892634211</v>
      </c>
      <c r="N114" s="24">
        <f t="shared" si="30"/>
        <v>1188.3128589263422</v>
      </c>
      <c r="O114" s="24"/>
      <c r="P114" s="87"/>
      <c r="Q114" s="87"/>
      <c r="R114" s="87"/>
      <c r="S114" s="87"/>
      <c r="T114" s="87"/>
      <c r="U114" s="21"/>
      <c r="V114" s="24">
        <f t="shared" si="40"/>
        <v>2178.0276333229535</v>
      </c>
      <c r="W114" s="24"/>
      <c r="X114" s="24"/>
      <c r="Y114" s="24"/>
      <c r="Z114" s="24">
        <f t="shared" si="33"/>
        <v>836.38914256171176</v>
      </c>
      <c r="AA114" s="9">
        <f t="shared" si="35"/>
        <v>3014.4167758846656</v>
      </c>
      <c r="AB114" s="10"/>
      <c r="AC114" s="24">
        <v>2300</v>
      </c>
      <c r="AD114" s="21"/>
      <c r="AE114" s="25">
        <f t="shared" si="38"/>
        <v>1670</v>
      </c>
      <c r="AF114" s="23">
        <v>0</v>
      </c>
      <c r="AG114" s="23">
        <v>0</v>
      </c>
      <c r="AH114" s="23">
        <v>0</v>
      </c>
      <c r="AI114" s="23">
        <v>0</v>
      </c>
      <c r="AJ114" s="23">
        <v>264.10000000000002</v>
      </c>
      <c r="AK114" s="23">
        <v>650.21429999999998</v>
      </c>
      <c r="AL114" s="21"/>
      <c r="AM114" s="24">
        <f t="shared" si="31"/>
        <v>0</v>
      </c>
      <c r="AN114" s="24">
        <f t="shared" si="29"/>
        <v>0</v>
      </c>
      <c r="AO114" s="24">
        <f t="shared" si="32"/>
        <v>0</v>
      </c>
      <c r="AP114" s="24">
        <f t="shared" si="32"/>
        <v>0</v>
      </c>
      <c r="AQ114" s="24">
        <f t="shared" si="32"/>
        <v>914.3143</v>
      </c>
      <c r="AR114" s="24">
        <f t="shared" si="15"/>
        <v>914.3143</v>
      </c>
      <c r="AS114" s="24"/>
      <c r="AT114" s="87"/>
      <c r="AU114" s="87">
        <v>1</v>
      </c>
      <c r="AV114" s="87"/>
      <c r="AW114" s="87"/>
      <c r="AX114" s="87"/>
      <c r="AY114" s="21"/>
      <c r="AZ114" s="24">
        <f t="shared" si="34"/>
        <v>0</v>
      </c>
      <c r="BA114" s="24"/>
      <c r="BB114" s="24"/>
      <c r="BC114" s="24"/>
      <c r="BD114" s="24">
        <f t="shared" si="36"/>
        <v>2300</v>
      </c>
      <c r="BE114" s="9">
        <f t="shared" si="39"/>
        <v>2300</v>
      </c>
      <c r="BF114" s="21"/>
      <c r="BG114" s="24">
        <v>2300</v>
      </c>
      <c r="BH114" s="21"/>
      <c r="BI114" s="21"/>
    </row>
    <row r="115" spans="1:61">
      <c r="A115" s="25">
        <f t="shared" si="37"/>
        <v>1671</v>
      </c>
      <c r="B115" s="23">
        <v>0</v>
      </c>
      <c r="C115" s="23">
        <v>0</v>
      </c>
      <c r="D115" s="23">
        <v>0</v>
      </c>
      <c r="E115" s="23">
        <v>0</v>
      </c>
      <c r="F115" s="23">
        <v>0</v>
      </c>
      <c r="G115" s="23">
        <v>633.20000000000005</v>
      </c>
      <c r="H115" s="21"/>
      <c r="I115" s="24">
        <f>G115</f>
        <v>633.20000000000005</v>
      </c>
      <c r="J115" s="24">
        <f t="shared" si="4"/>
        <v>0</v>
      </c>
      <c r="K115" s="24">
        <f t="shared" si="41"/>
        <v>0</v>
      </c>
      <c r="L115" s="24">
        <f t="shared" si="41"/>
        <v>0</v>
      </c>
      <c r="M115" s="24">
        <f t="shared" si="41"/>
        <v>0</v>
      </c>
      <c r="N115" s="24">
        <f t="shared" si="30"/>
        <v>633.20000000000005</v>
      </c>
      <c r="O115" s="24"/>
      <c r="P115" s="87"/>
      <c r="Q115" s="87"/>
      <c r="R115" s="87"/>
      <c r="S115" s="87"/>
      <c r="T115" s="87"/>
      <c r="U115" s="21"/>
      <c r="V115" s="24">
        <f t="shared" si="40"/>
        <v>5766.7103538663168</v>
      </c>
      <c r="W115" s="24"/>
      <c r="X115" s="24"/>
      <c r="Y115" s="24"/>
      <c r="Z115" s="24">
        <f t="shared" si="33"/>
        <v>0</v>
      </c>
      <c r="AA115" s="9">
        <f t="shared" si="35"/>
        <v>5766.7103538663168</v>
      </c>
      <c r="AB115" s="10"/>
      <c r="AC115" s="24">
        <v>4400</v>
      </c>
      <c r="AD115" s="21"/>
      <c r="AE115" s="25">
        <f t="shared" si="38"/>
        <v>1671</v>
      </c>
      <c r="AF115" s="23">
        <v>0</v>
      </c>
      <c r="AG115" s="23">
        <v>0</v>
      </c>
      <c r="AH115" s="23">
        <v>0</v>
      </c>
      <c r="AI115" s="23">
        <v>0</v>
      </c>
      <c r="AJ115" s="23">
        <v>0</v>
      </c>
      <c r="AK115" s="23">
        <v>473.81849999999997</v>
      </c>
      <c r="AL115" s="21"/>
      <c r="AM115" s="24">
        <f>AK115</f>
        <v>473.81849999999997</v>
      </c>
      <c r="AN115" s="24">
        <f>AG115</f>
        <v>0</v>
      </c>
      <c r="AO115" s="24">
        <v>0</v>
      </c>
      <c r="AP115" s="24">
        <v>0</v>
      </c>
      <c r="AQ115" s="24">
        <v>0</v>
      </c>
      <c r="AR115" s="24">
        <f t="shared" si="15"/>
        <v>473.81849999999997</v>
      </c>
      <c r="AS115" s="24"/>
      <c r="AT115" s="87"/>
      <c r="AU115" s="87">
        <v>1</v>
      </c>
      <c r="AV115" s="87"/>
      <c r="AW115" s="87"/>
      <c r="AX115" s="87"/>
      <c r="AY115" s="21"/>
      <c r="AZ115" s="24">
        <f t="shared" si="34"/>
        <v>4400</v>
      </c>
      <c r="BA115" s="24"/>
      <c r="BB115" s="24"/>
      <c r="BC115" s="24"/>
      <c r="BD115" s="24">
        <f t="shared" si="36"/>
        <v>0</v>
      </c>
      <c r="BE115" s="9">
        <f t="shared" si="39"/>
        <v>4400</v>
      </c>
      <c r="BF115" s="21"/>
      <c r="BG115" s="24">
        <v>4400</v>
      </c>
      <c r="BH115" s="21"/>
      <c r="BI115" s="21"/>
    </row>
    <row r="116" spans="1:61">
      <c r="A116" s="25">
        <f t="shared" si="37"/>
        <v>1672</v>
      </c>
      <c r="B116" s="23">
        <v>329.7</v>
      </c>
      <c r="C116" s="23">
        <v>0</v>
      </c>
      <c r="D116" s="23">
        <v>0</v>
      </c>
      <c r="E116" s="23">
        <v>329.71285892634199</v>
      </c>
      <c r="F116" s="23">
        <v>180.11527377521614</v>
      </c>
      <c r="G116" s="23">
        <v>148.56429463171034</v>
      </c>
      <c r="H116" s="21"/>
      <c r="I116" s="48">
        <f>B116+G116</f>
        <v>478.2642946317103</v>
      </c>
      <c r="J116" s="48">
        <f t="shared" si="4"/>
        <v>0</v>
      </c>
      <c r="K116" s="48">
        <f t="shared" si="41"/>
        <v>0</v>
      </c>
      <c r="L116" s="48">
        <f t="shared" si="41"/>
        <v>329.71285892634199</v>
      </c>
      <c r="M116" s="48">
        <f t="shared" si="41"/>
        <v>180.11527377521614</v>
      </c>
      <c r="N116" s="24">
        <f t="shared" si="30"/>
        <v>988.09242733326846</v>
      </c>
      <c r="O116" s="24"/>
      <c r="P116" s="87"/>
      <c r="Q116" s="87"/>
      <c r="R116" s="87"/>
      <c r="S116" s="87"/>
      <c r="T116" s="87"/>
      <c r="U116" s="21"/>
      <c r="V116" s="24">
        <f t="shared" si="40"/>
        <v>1903.1240835946105</v>
      </c>
      <c r="W116" s="24"/>
      <c r="X116" s="24"/>
      <c r="Y116" s="24"/>
      <c r="Z116" s="24">
        <f t="shared" si="33"/>
        <v>716.72027201782078</v>
      </c>
      <c r="AA116" s="9">
        <f t="shared" si="35"/>
        <v>3931.8479685452162</v>
      </c>
      <c r="AB116" s="10"/>
      <c r="AC116" s="24">
        <v>3000</v>
      </c>
      <c r="AD116" s="21"/>
      <c r="AE116" s="25">
        <f t="shared" si="38"/>
        <v>1672</v>
      </c>
      <c r="AF116" s="23">
        <v>264.08969999999999</v>
      </c>
      <c r="AG116" s="23">
        <v>0</v>
      </c>
      <c r="AH116" s="23">
        <v>0</v>
      </c>
      <c r="AI116" s="23">
        <v>264.10000000000002</v>
      </c>
      <c r="AJ116" s="23">
        <v>125</v>
      </c>
      <c r="AK116" s="23">
        <v>119</v>
      </c>
      <c r="AL116" s="21"/>
      <c r="AM116" s="24">
        <f>AF116+((AF116/($AF116+$AH116+$AI116+$AJ116)*$AK116))</f>
        <v>312.20232991440309</v>
      </c>
      <c r="AN116" s="24">
        <f>AG116+((AG116/($AF116+$AH116+$AI116+$AJ116)*$AK116))</f>
        <v>0</v>
      </c>
      <c r="AO116" s="24">
        <f t="shared" si="32"/>
        <v>0</v>
      </c>
      <c r="AP116" s="24">
        <f t="shared" si="32"/>
        <v>312.21450639837099</v>
      </c>
      <c r="AQ116" s="24">
        <f t="shared" si="32"/>
        <v>147.77286368722594</v>
      </c>
      <c r="AR116" s="24">
        <f t="shared" si="15"/>
        <v>772.18970000000002</v>
      </c>
      <c r="AS116" s="24"/>
      <c r="AT116" s="87"/>
      <c r="AU116" s="87">
        <v>1</v>
      </c>
      <c r="AV116" s="87"/>
      <c r="AW116" s="87"/>
      <c r="AX116" s="87"/>
      <c r="AY116" s="21"/>
      <c r="AZ116" s="24">
        <f t="shared" si="34"/>
        <v>1212.9234432202466</v>
      </c>
      <c r="BA116" s="24"/>
      <c r="BB116" s="24"/>
      <c r="BC116" s="24"/>
      <c r="BD116" s="24">
        <f t="shared" si="36"/>
        <v>574.10580724098986</v>
      </c>
      <c r="BE116" s="9">
        <f t="shared" si="39"/>
        <v>3000</v>
      </c>
      <c r="BF116" s="21"/>
      <c r="BG116" s="24">
        <v>3000</v>
      </c>
      <c r="BH116" s="21"/>
      <c r="BI116" s="21"/>
    </row>
    <row r="117" spans="1:61">
      <c r="A117" s="25">
        <f t="shared" si="37"/>
        <v>1673</v>
      </c>
      <c r="B117" s="23">
        <v>274.65667915106116</v>
      </c>
      <c r="C117" s="23">
        <v>0</v>
      </c>
      <c r="D117" s="23">
        <v>0</v>
      </c>
      <c r="E117" s="23">
        <v>0</v>
      </c>
      <c r="F117" s="23">
        <v>0</v>
      </c>
      <c r="G117" s="23">
        <v>0</v>
      </c>
      <c r="H117" s="21"/>
      <c r="I117" s="24">
        <f t="shared" ref="I117:I180" si="42">B117+((B117/($B117+$D117+$E117+$F117)*$G117))</f>
        <v>274.65667915106116</v>
      </c>
      <c r="J117" s="24">
        <f t="shared" ref="J117:J180" si="43">C117</f>
        <v>0</v>
      </c>
      <c r="K117" s="24">
        <f t="shared" ref="K117:M139" si="44">D117+((D117/($B117+$D117+$E117+$F117)*$G117))</f>
        <v>0</v>
      </c>
      <c r="L117" s="24">
        <f t="shared" si="44"/>
        <v>0</v>
      </c>
      <c r="M117" s="24">
        <f t="shared" si="44"/>
        <v>0</v>
      </c>
      <c r="N117" s="24">
        <f t="shared" si="30"/>
        <v>274.65667915106116</v>
      </c>
      <c r="O117" s="24"/>
      <c r="P117" s="87"/>
      <c r="Q117" s="87"/>
      <c r="R117" s="87"/>
      <c r="S117" s="87"/>
      <c r="T117" s="87"/>
      <c r="U117" s="21"/>
      <c r="V117" s="24">
        <f t="shared" si="40"/>
        <v>3800.786369593709</v>
      </c>
      <c r="W117" s="24"/>
      <c r="X117" s="24"/>
      <c r="Y117" s="24"/>
      <c r="Z117" s="24">
        <f t="shared" si="33"/>
        <v>0</v>
      </c>
      <c r="AA117" s="9">
        <f t="shared" si="35"/>
        <v>3800.786369593709</v>
      </c>
      <c r="AB117" s="10"/>
      <c r="AC117" s="24">
        <v>2900</v>
      </c>
      <c r="AD117" s="21"/>
      <c r="AE117" s="25">
        <f t="shared" si="38"/>
        <v>1673</v>
      </c>
      <c r="AF117" s="23">
        <v>220</v>
      </c>
      <c r="AG117" s="23">
        <v>0</v>
      </c>
      <c r="AH117" s="23">
        <v>0</v>
      </c>
      <c r="AI117" s="23">
        <v>0</v>
      </c>
      <c r="AJ117" s="23">
        <v>0</v>
      </c>
      <c r="AK117" s="23">
        <v>0</v>
      </c>
      <c r="AL117" s="21"/>
      <c r="AM117" s="24">
        <f t="shared" ref="AM117:AM180" si="45">AF117+((AF117/($AF117+$AH117+$AI117+$AJ117)*$AK117))</f>
        <v>220</v>
      </c>
      <c r="AN117" s="24">
        <f t="shared" si="29"/>
        <v>0</v>
      </c>
      <c r="AO117" s="24">
        <f t="shared" si="32"/>
        <v>0</v>
      </c>
      <c r="AP117" s="24">
        <f t="shared" si="32"/>
        <v>0</v>
      </c>
      <c r="AQ117" s="24">
        <f t="shared" si="32"/>
        <v>0</v>
      </c>
      <c r="AR117" s="24">
        <f t="shared" si="15"/>
        <v>220</v>
      </c>
      <c r="AS117" s="24"/>
      <c r="AT117" s="87"/>
      <c r="AU117" s="87">
        <v>1</v>
      </c>
      <c r="AV117" s="87"/>
      <c r="AW117" s="87"/>
      <c r="AX117" s="87"/>
      <c r="AY117" s="21"/>
      <c r="AZ117" s="24">
        <f t="shared" si="34"/>
        <v>2900</v>
      </c>
      <c r="BA117" s="24"/>
      <c r="BB117" s="24"/>
      <c r="BC117" s="24"/>
      <c r="BD117" s="24">
        <f t="shared" si="36"/>
        <v>0</v>
      </c>
      <c r="BE117" s="9">
        <f t="shared" si="39"/>
        <v>2900</v>
      </c>
      <c r="BF117" s="21"/>
      <c r="BG117" s="24">
        <v>2900</v>
      </c>
      <c r="BH117" s="21"/>
      <c r="BI117" s="21"/>
    </row>
    <row r="118" spans="1:61">
      <c r="A118" s="25">
        <f t="shared" si="37"/>
        <v>1674</v>
      </c>
      <c r="B118" s="23">
        <v>3558.2629035988202</v>
      </c>
      <c r="C118" s="23">
        <v>0</v>
      </c>
      <c r="D118" s="23">
        <v>0</v>
      </c>
      <c r="E118" s="23">
        <v>0</v>
      </c>
      <c r="F118" s="23">
        <v>0</v>
      </c>
      <c r="G118" s="23">
        <v>2071.2817057300281</v>
      </c>
      <c r="H118" s="21"/>
      <c r="I118" s="24">
        <f t="shared" si="42"/>
        <v>5629.5446093288483</v>
      </c>
      <c r="J118" s="24">
        <f t="shared" si="43"/>
        <v>0</v>
      </c>
      <c r="K118" s="24">
        <f t="shared" si="44"/>
        <v>0</v>
      </c>
      <c r="L118" s="24">
        <f t="shared" si="44"/>
        <v>0</v>
      </c>
      <c r="M118" s="24">
        <f t="shared" si="44"/>
        <v>0</v>
      </c>
      <c r="N118" s="24">
        <f t="shared" si="30"/>
        <v>5629.5446093288483</v>
      </c>
      <c r="O118" s="24"/>
      <c r="P118" s="87"/>
      <c r="Q118" s="87"/>
      <c r="R118" s="87"/>
      <c r="S118" s="87"/>
      <c r="T118" s="87"/>
      <c r="U118" s="21"/>
      <c r="V118" s="24">
        <f t="shared" si="40"/>
        <v>4849.2791612057663</v>
      </c>
      <c r="W118" s="24"/>
      <c r="X118" s="24"/>
      <c r="Y118" s="24"/>
      <c r="Z118" s="24">
        <f t="shared" si="33"/>
        <v>0</v>
      </c>
      <c r="AA118" s="9">
        <f t="shared" si="35"/>
        <v>4849.2791612057663</v>
      </c>
      <c r="AB118" s="10"/>
      <c r="AC118" s="24">
        <v>3700</v>
      </c>
      <c r="AD118" s="21"/>
      <c r="AE118" s="25">
        <f t="shared" si="38"/>
        <v>1674</v>
      </c>
      <c r="AF118" s="23">
        <v>2815.2</v>
      </c>
      <c r="AG118" s="23">
        <v>0</v>
      </c>
      <c r="AH118" s="23">
        <v>0</v>
      </c>
      <c r="AI118" s="23">
        <v>0</v>
      </c>
      <c r="AJ118" s="23">
        <v>0</v>
      </c>
      <c r="AK118" s="23">
        <v>1651.2503000000002</v>
      </c>
      <c r="AL118" s="21"/>
      <c r="AM118" s="24">
        <f t="shared" si="45"/>
        <v>4466.4503000000004</v>
      </c>
      <c r="AN118" s="24">
        <f t="shared" si="29"/>
        <v>0</v>
      </c>
      <c r="AO118" s="24">
        <f t="shared" si="32"/>
        <v>0</v>
      </c>
      <c r="AP118" s="24">
        <f t="shared" si="32"/>
        <v>0</v>
      </c>
      <c r="AQ118" s="24">
        <f t="shared" si="32"/>
        <v>0</v>
      </c>
      <c r="AR118" s="24">
        <f t="shared" si="15"/>
        <v>4466.4503000000004</v>
      </c>
      <c r="AS118" s="24"/>
      <c r="AT118" s="87"/>
      <c r="AU118" s="87">
        <v>1</v>
      </c>
      <c r="AV118" s="87"/>
      <c r="AW118" s="87"/>
      <c r="AX118" s="87"/>
      <c r="AY118" s="21"/>
      <c r="AZ118" s="24">
        <f t="shared" si="34"/>
        <v>3700</v>
      </c>
      <c r="BA118" s="24"/>
      <c r="BB118" s="24"/>
      <c r="BC118" s="24"/>
      <c r="BD118" s="24">
        <f t="shared" si="36"/>
        <v>0</v>
      </c>
      <c r="BE118" s="9">
        <f t="shared" si="39"/>
        <v>3700</v>
      </c>
      <c r="BF118" s="21"/>
      <c r="BG118" s="24">
        <v>3700</v>
      </c>
      <c r="BH118" s="21"/>
      <c r="BI118" s="21"/>
    </row>
    <row r="119" spans="1:61">
      <c r="A119" s="25">
        <f t="shared" si="37"/>
        <v>1675</v>
      </c>
      <c r="B119" s="23">
        <v>5166.5056171237429</v>
      </c>
      <c r="C119" s="23">
        <v>0</v>
      </c>
      <c r="D119" s="23">
        <v>0</v>
      </c>
      <c r="E119" s="23">
        <v>0</v>
      </c>
      <c r="F119" s="23">
        <v>419.69478544502954</v>
      </c>
      <c r="G119" s="23">
        <v>316.3</v>
      </c>
      <c r="H119" s="21"/>
      <c r="I119" s="24">
        <f t="shared" si="42"/>
        <v>5459.0417971621073</v>
      </c>
      <c r="J119" s="24">
        <f t="shared" si="43"/>
        <v>0</v>
      </c>
      <c r="K119" s="24">
        <f t="shared" si="44"/>
        <v>0</v>
      </c>
      <c r="L119" s="24">
        <f t="shared" si="44"/>
        <v>0</v>
      </c>
      <c r="M119" s="24">
        <f t="shared" si="44"/>
        <v>443.45860540666553</v>
      </c>
      <c r="N119" s="24">
        <f t="shared" si="30"/>
        <v>5902.5004025687731</v>
      </c>
      <c r="O119" s="24"/>
      <c r="P119" s="87"/>
      <c r="Q119" s="87"/>
      <c r="R119" s="87"/>
      <c r="S119" s="87"/>
      <c r="T119" s="87"/>
      <c r="U119" s="21"/>
      <c r="V119" s="24">
        <f t="shared" si="40"/>
        <v>9091.1143314086239</v>
      </c>
      <c r="W119" s="24"/>
      <c r="X119" s="24"/>
      <c r="Y119" s="24"/>
      <c r="Z119" s="24">
        <f t="shared" si="33"/>
        <v>738.50558995441634</v>
      </c>
      <c r="AA119" s="9">
        <f t="shared" si="35"/>
        <v>9829.6199213630407</v>
      </c>
      <c r="AB119" s="10"/>
      <c r="AC119" s="24">
        <v>7500</v>
      </c>
      <c r="AD119" s="21"/>
      <c r="AE119" s="25">
        <f t="shared" si="38"/>
        <v>1675</v>
      </c>
      <c r="AF119" s="23">
        <v>3976.3</v>
      </c>
      <c r="AG119" s="23">
        <v>0</v>
      </c>
      <c r="AH119" s="23">
        <v>0</v>
      </c>
      <c r="AI119" s="23">
        <v>0</v>
      </c>
      <c r="AJ119" s="23">
        <v>320</v>
      </c>
      <c r="AK119" s="23">
        <v>247.2</v>
      </c>
      <c r="AL119" s="21"/>
      <c r="AM119" s="24">
        <f t="shared" si="45"/>
        <v>4205.0878779414843</v>
      </c>
      <c r="AN119" s="24">
        <f t="shared" si="29"/>
        <v>0</v>
      </c>
      <c r="AO119" s="24">
        <f t="shared" si="32"/>
        <v>0</v>
      </c>
      <c r="AP119" s="24">
        <f t="shared" si="32"/>
        <v>0</v>
      </c>
      <c r="AQ119" s="24">
        <f t="shared" si="32"/>
        <v>338.41212205851548</v>
      </c>
      <c r="AR119" s="24">
        <f t="shared" si="15"/>
        <v>4543.5</v>
      </c>
      <c r="AS119" s="24"/>
      <c r="AT119" s="87"/>
      <c r="AU119" s="87">
        <v>1</v>
      </c>
      <c r="AV119" s="87"/>
      <c r="AW119" s="87"/>
      <c r="AX119" s="87"/>
      <c r="AY119" s="21"/>
      <c r="AZ119" s="24">
        <f t="shared" si="34"/>
        <v>6941.3797919139724</v>
      </c>
      <c r="BA119" s="24"/>
      <c r="BB119" s="24"/>
      <c r="BC119" s="24"/>
      <c r="BD119" s="24">
        <f t="shared" si="36"/>
        <v>558.62020808602745</v>
      </c>
      <c r="BE119" s="9">
        <f t="shared" si="39"/>
        <v>7500</v>
      </c>
      <c r="BF119" s="21"/>
      <c r="BG119" s="24">
        <v>7500</v>
      </c>
      <c r="BH119" s="21"/>
      <c r="BI119" s="21"/>
    </row>
    <row r="120" spans="1:61">
      <c r="A120" s="25">
        <f t="shared" si="37"/>
        <v>1676</v>
      </c>
      <c r="B120" s="23">
        <v>5573.2792088134502</v>
      </c>
      <c r="C120" s="23">
        <v>0</v>
      </c>
      <c r="D120" s="23">
        <v>0</v>
      </c>
      <c r="E120" s="23">
        <v>0</v>
      </c>
      <c r="F120" s="23">
        <v>0</v>
      </c>
      <c r="G120" s="23">
        <v>710.52076124567475</v>
      </c>
      <c r="H120" s="21"/>
      <c r="I120" s="24">
        <f t="shared" si="42"/>
        <v>6283.7999700591245</v>
      </c>
      <c r="J120" s="24">
        <f t="shared" si="43"/>
        <v>0</v>
      </c>
      <c r="K120" s="24">
        <f t="shared" si="44"/>
        <v>0</v>
      </c>
      <c r="L120" s="24">
        <f t="shared" si="44"/>
        <v>0</v>
      </c>
      <c r="M120" s="24">
        <f t="shared" si="44"/>
        <v>0</v>
      </c>
      <c r="N120" s="24">
        <f t="shared" si="30"/>
        <v>6283.7999700591245</v>
      </c>
      <c r="O120" s="24"/>
      <c r="P120" s="87"/>
      <c r="Q120" s="87"/>
      <c r="R120" s="87"/>
      <c r="S120" s="87"/>
      <c r="T120" s="87"/>
      <c r="U120" s="21"/>
      <c r="V120" s="24">
        <f t="shared" si="40"/>
        <v>8781.1271297509829</v>
      </c>
      <c r="W120" s="24"/>
      <c r="X120" s="24"/>
      <c r="Y120" s="24"/>
      <c r="Z120" s="24">
        <f t="shared" si="33"/>
        <v>0</v>
      </c>
      <c r="AA120" s="9">
        <f t="shared" si="35"/>
        <v>8781.1271297509829</v>
      </c>
      <c r="AB120" s="10"/>
      <c r="AC120" s="24">
        <v>6700</v>
      </c>
      <c r="AD120" s="21"/>
      <c r="AE120" s="25">
        <f t="shared" si="38"/>
        <v>1676</v>
      </c>
      <c r="AF120" s="23">
        <v>4469.2</v>
      </c>
      <c r="AG120" s="23">
        <v>0</v>
      </c>
      <c r="AH120" s="23">
        <v>0</v>
      </c>
      <c r="AI120" s="23">
        <v>0</v>
      </c>
      <c r="AJ120" s="23">
        <v>0</v>
      </c>
      <c r="AK120" s="23">
        <v>551.851</v>
      </c>
      <c r="AL120" s="21"/>
      <c r="AM120" s="24">
        <f t="shared" si="45"/>
        <v>5021.0509999999995</v>
      </c>
      <c r="AN120" s="24">
        <f t="shared" si="29"/>
        <v>0</v>
      </c>
      <c r="AO120" s="24">
        <f t="shared" si="32"/>
        <v>0</v>
      </c>
      <c r="AP120" s="24">
        <f t="shared" si="32"/>
        <v>0</v>
      </c>
      <c r="AQ120" s="24">
        <f t="shared" si="32"/>
        <v>0</v>
      </c>
      <c r="AR120" s="24">
        <f t="shared" si="15"/>
        <v>5021.0509999999995</v>
      </c>
      <c r="AS120" s="24"/>
      <c r="AT120" s="87"/>
      <c r="AU120" s="87">
        <v>1</v>
      </c>
      <c r="AV120" s="87"/>
      <c r="AW120" s="87"/>
      <c r="AX120" s="87"/>
      <c r="AY120" s="21"/>
      <c r="AZ120" s="24">
        <f t="shared" si="34"/>
        <v>6700</v>
      </c>
      <c r="BA120" s="24"/>
      <c r="BB120" s="24"/>
      <c r="BC120" s="24"/>
      <c r="BD120" s="24">
        <f t="shared" si="36"/>
        <v>0</v>
      </c>
      <c r="BE120" s="9">
        <f t="shared" si="39"/>
        <v>6700</v>
      </c>
      <c r="BF120" s="21"/>
      <c r="BG120" s="24">
        <v>6700</v>
      </c>
      <c r="BH120" s="21"/>
      <c r="BI120" s="21"/>
    </row>
    <row r="121" spans="1:61">
      <c r="A121" s="25">
        <f t="shared" si="37"/>
        <v>1677</v>
      </c>
      <c r="B121" s="23">
        <v>4315.4726188711784</v>
      </c>
      <c r="C121" s="23">
        <v>0</v>
      </c>
      <c r="D121" s="23">
        <v>0</v>
      </c>
      <c r="E121" s="23">
        <v>0</v>
      </c>
      <c r="F121" s="23">
        <v>905.19437131242796</v>
      </c>
      <c r="G121" s="23">
        <v>0</v>
      </c>
      <c r="H121" s="21"/>
      <c r="I121" s="24">
        <f t="shared" si="42"/>
        <v>4315.4726188711784</v>
      </c>
      <c r="J121" s="24">
        <f t="shared" si="43"/>
        <v>0</v>
      </c>
      <c r="K121" s="24">
        <f t="shared" si="44"/>
        <v>0</v>
      </c>
      <c r="L121" s="24">
        <f t="shared" si="44"/>
        <v>0</v>
      </c>
      <c r="M121" s="24">
        <f t="shared" si="44"/>
        <v>905.19437131242796</v>
      </c>
      <c r="N121" s="24">
        <f t="shared" si="30"/>
        <v>5220.6669901836067</v>
      </c>
      <c r="O121" s="24"/>
      <c r="P121" s="87"/>
      <c r="Q121" s="87"/>
      <c r="R121" s="87"/>
      <c r="S121" s="87"/>
      <c r="T121" s="87"/>
      <c r="U121" s="21"/>
      <c r="V121" s="24">
        <f t="shared" si="40"/>
        <v>4225.1530247463115</v>
      </c>
      <c r="W121" s="24"/>
      <c r="X121" s="24"/>
      <c r="Y121" s="24"/>
      <c r="Z121" s="24">
        <f t="shared" si="33"/>
        <v>886.24933436246863</v>
      </c>
      <c r="AA121" s="9">
        <f t="shared" si="35"/>
        <v>5111.4023591087807</v>
      </c>
      <c r="AB121" s="10"/>
      <c r="AC121" s="24">
        <v>3900</v>
      </c>
      <c r="AD121" s="21"/>
      <c r="AE121" s="25">
        <f t="shared" si="38"/>
        <v>1677</v>
      </c>
      <c r="AF121" s="23">
        <v>3195.1</v>
      </c>
      <c r="AG121" s="23">
        <v>0</v>
      </c>
      <c r="AH121" s="23">
        <v>0</v>
      </c>
      <c r="AI121" s="23">
        <v>0</v>
      </c>
      <c r="AJ121" s="23">
        <v>712.4</v>
      </c>
      <c r="AK121" s="23">
        <v>0</v>
      </c>
      <c r="AL121" s="21"/>
      <c r="AM121" s="24">
        <f t="shared" si="45"/>
        <v>3195.1</v>
      </c>
      <c r="AN121" s="24">
        <f t="shared" si="29"/>
        <v>0</v>
      </c>
      <c r="AO121" s="24">
        <f t="shared" si="32"/>
        <v>0</v>
      </c>
      <c r="AP121" s="24">
        <f t="shared" si="32"/>
        <v>0</v>
      </c>
      <c r="AQ121" s="24">
        <f t="shared" si="32"/>
        <v>712.4</v>
      </c>
      <c r="AR121" s="24">
        <f t="shared" si="15"/>
        <v>3907.5</v>
      </c>
      <c r="AS121" s="24"/>
      <c r="AT121" s="87"/>
      <c r="AU121" s="87">
        <v>1</v>
      </c>
      <c r="AV121" s="87"/>
      <c r="AW121" s="87"/>
      <c r="AX121" s="87"/>
      <c r="AY121" s="21"/>
      <c r="AZ121" s="24">
        <f t="shared" si="34"/>
        <v>3188.9673704414586</v>
      </c>
      <c r="BA121" s="24"/>
      <c r="BB121" s="24"/>
      <c r="BC121" s="24"/>
      <c r="BD121" s="24">
        <f t="shared" si="36"/>
        <v>711.0326295585412</v>
      </c>
      <c r="BE121" s="9">
        <f t="shared" si="39"/>
        <v>3900</v>
      </c>
      <c r="BF121" s="21"/>
      <c r="BG121" s="24">
        <v>3900</v>
      </c>
      <c r="BH121" s="21"/>
      <c r="BI121" s="21"/>
    </row>
    <row r="122" spans="1:61">
      <c r="A122" s="25">
        <f t="shared" si="37"/>
        <v>1678</v>
      </c>
      <c r="B122" s="23">
        <v>6206.7898787441281</v>
      </c>
      <c r="C122" s="23">
        <v>0</v>
      </c>
      <c r="D122" s="23">
        <v>0</v>
      </c>
      <c r="E122" s="23">
        <v>0</v>
      </c>
      <c r="F122" s="23">
        <v>0</v>
      </c>
      <c r="G122" s="23">
        <v>1735.5116933391582</v>
      </c>
      <c r="H122" s="21"/>
      <c r="I122" s="24">
        <f t="shared" si="42"/>
        <v>7942.3015720832864</v>
      </c>
      <c r="J122" s="24">
        <f t="shared" si="43"/>
        <v>0</v>
      </c>
      <c r="K122" s="24">
        <f t="shared" si="44"/>
        <v>0</v>
      </c>
      <c r="L122" s="24">
        <f t="shared" si="44"/>
        <v>0</v>
      </c>
      <c r="M122" s="24">
        <f t="shared" si="44"/>
        <v>0</v>
      </c>
      <c r="N122" s="24">
        <f t="shared" si="30"/>
        <v>7942.3015720832864</v>
      </c>
      <c r="O122" s="24"/>
      <c r="P122" s="87"/>
      <c r="Q122" s="87"/>
      <c r="R122" s="87"/>
      <c r="S122" s="87"/>
      <c r="T122" s="87"/>
      <c r="U122" s="21"/>
      <c r="V122" s="24">
        <f t="shared" si="40"/>
        <v>11402.359108781127</v>
      </c>
      <c r="W122" s="24"/>
      <c r="X122" s="24"/>
      <c r="Y122" s="24"/>
      <c r="Z122" s="24">
        <f t="shared" si="33"/>
        <v>0</v>
      </c>
      <c r="AA122" s="9">
        <f t="shared" si="35"/>
        <v>11402.359108781127</v>
      </c>
      <c r="AB122" s="10"/>
      <c r="AC122" s="24">
        <v>8700</v>
      </c>
      <c r="AD122" s="21"/>
      <c r="AE122" s="25">
        <f t="shared" si="38"/>
        <v>1678</v>
      </c>
      <c r="AF122" s="23">
        <v>4846.6429999999991</v>
      </c>
      <c r="AG122" s="23">
        <v>0</v>
      </c>
      <c r="AH122" s="23">
        <v>0</v>
      </c>
      <c r="AI122" s="23">
        <v>0</v>
      </c>
      <c r="AJ122" s="23">
        <v>0</v>
      </c>
      <c r="AK122" s="23">
        <v>1463.2</v>
      </c>
      <c r="AL122" s="21"/>
      <c r="AM122" s="24">
        <f t="shared" si="45"/>
        <v>6309.8429999999989</v>
      </c>
      <c r="AN122" s="24">
        <f t="shared" si="29"/>
        <v>0</v>
      </c>
      <c r="AO122" s="24">
        <f t="shared" si="32"/>
        <v>0</v>
      </c>
      <c r="AP122" s="24">
        <f t="shared" si="32"/>
        <v>0</v>
      </c>
      <c r="AQ122" s="24">
        <f t="shared" si="32"/>
        <v>0</v>
      </c>
      <c r="AR122" s="24">
        <f t="shared" si="15"/>
        <v>6309.8429999999989</v>
      </c>
      <c r="AS122" s="24"/>
      <c r="AT122" s="87"/>
      <c r="AU122" s="87">
        <v>1</v>
      </c>
      <c r="AV122" s="87"/>
      <c r="AW122" s="87"/>
      <c r="AX122" s="87"/>
      <c r="AY122" s="21"/>
      <c r="AZ122" s="24">
        <f t="shared" si="34"/>
        <v>8700</v>
      </c>
      <c r="BA122" s="24"/>
      <c r="BB122" s="24"/>
      <c r="BC122" s="24"/>
      <c r="BD122" s="24">
        <f t="shared" si="36"/>
        <v>0</v>
      </c>
      <c r="BE122" s="9">
        <f t="shared" si="39"/>
        <v>8700</v>
      </c>
      <c r="BF122" s="21"/>
      <c r="BG122" s="24">
        <v>8700</v>
      </c>
      <c r="BH122" s="21"/>
      <c r="BI122" s="21"/>
    </row>
    <row r="123" spans="1:61">
      <c r="A123" s="25">
        <f t="shared" si="37"/>
        <v>1679</v>
      </c>
      <c r="B123" s="23">
        <v>3925.4728733944139</v>
      </c>
      <c r="C123" s="23">
        <v>0</v>
      </c>
      <c r="D123" s="23">
        <v>0</v>
      </c>
      <c r="E123" s="23">
        <v>0</v>
      </c>
      <c r="F123" s="23">
        <v>1241.5774240231551</v>
      </c>
      <c r="G123" s="23">
        <v>2049.03635414779</v>
      </c>
      <c r="H123" s="21"/>
      <c r="I123" s="24">
        <f t="shared" si="42"/>
        <v>5482.1514737219841</v>
      </c>
      <c r="J123" s="24">
        <f t="shared" si="43"/>
        <v>0</v>
      </c>
      <c r="K123" s="24">
        <f t="shared" si="44"/>
        <v>0</v>
      </c>
      <c r="L123" s="24">
        <f t="shared" si="44"/>
        <v>0</v>
      </c>
      <c r="M123" s="24">
        <f t="shared" si="44"/>
        <v>1733.9351778433745</v>
      </c>
      <c r="N123" s="24">
        <f t="shared" si="30"/>
        <v>7216.0866515653588</v>
      </c>
      <c r="O123" s="24"/>
      <c r="P123" s="87"/>
      <c r="Q123" s="87"/>
      <c r="R123" s="87"/>
      <c r="S123" s="87"/>
      <c r="T123" s="87"/>
      <c r="U123" s="21"/>
      <c r="V123" s="24">
        <f t="shared" si="40"/>
        <v>5775.010086069462</v>
      </c>
      <c r="W123" s="24"/>
      <c r="X123" s="24"/>
      <c r="Y123" s="24"/>
      <c r="Z123" s="24">
        <f t="shared" si="33"/>
        <v>1826.5626531179551</v>
      </c>
      <c r="AA123" s="9">
        <f t="shared" si="35"/>
        <v>7601.5727391874179</v>
      </c>
      <c r="AB123" s="10"/>
      <c r="AC123" s="24">
        <v>5800</v>
      </c>
      <c r="AD123" s="21"/>
      <c r="AE123" s="25">
        <f t="shared" si="38"/>
        <v>1679</v>
      </c>
      <c r="AF123" s="23">
        <v>2663.2260000000001</v>
      </c>
      <c r="AG123" s="23">
        <v>0</v>
      </c>
      <c r="AH123" s="23">
        <v>0</v>
      </c>
      <c r="AI123" s="23">
        <v>0</v>
      </c>
      <c r="AJ123" s="23">
        <v>917</v>
      </c>
      <c r="AK123" s="23">
        <v>1553.5129999999999</v>
      </c>
      <c r="AL123" s="21"/>
      <c r="AM123" s="24">
        <f t="shared" si="45"/>
        <v>3818.8391408849611</v>
      </c>
      <c r="AN123" s="24">
        <f t="shared" si="29"/>
        <v>0</v>
      </c>
      <c r="AO123" s="24">
        <f t="shared" si="32"/>
        <v>0</v>
      </c>
      <c r="AP123" s="24">
        <f t="shared" si="32"/>
        <v>0</v>
      </c>
      <c r="AQ123" s="24">
        <f t="shared" si="32"/>
        <v>1314.8998591150391</v>
      </c>
      <c r="AR123" s="24">
        <f t="shared" si="15"/>
        <v>5133.7390000000005</v>
      </c>
      <c r="AS123" s="24"/>
      <c r="AT123" s="87"/>
      <c r="AU123" s="87">
        <v>1</v>
      </c>
      <c r="AV123" s="87"/>
      <c r="AW123" s="87"/>
      <c r="AX123" s="87"/>
      <c r="AY123" s="21"/>
      <c r="AZ123" s="24">
        <f t="shared" si="34"/>
        <v>4314.4513223466902</v>
      </c>
      <c r="BA123" s="24"/>
      <c r="BB123" s="24"/>
      <c r="BC123" s="24"/>
      <c r="BD123" s="24">
        <f t="shared" si="36"/>
        <v>1485.5486776533101</v>
      </c>
      <c r="BE123" s="9">
        <f t="shared" si="39"/>
        <v>5800</v>
      </c>
      <c r="BF123" s="21"/>
      <c r="BG123" s="24">
        <v>5800</v>
      </c>
      <c r="BH123" s="21"/>
      <c r="BI123" s="21"/>
    </row>
    <row r="124" spans="1:61">
      <c r="A124" s="25">
        <f t="shared" si="37"/>
        <v>1680</v>
      </c>
      <c r="B124" s="23">
        <v>6857.955939489837</v>
      </c>
      <c r="C124" s="23">
        <v>0</v>
      </c>
      <c r="D124" s="23">
        <v>0</v>
      </c>
      <c r="E124" s="23">
        <v>0</v>
      </c>
      <c r="F124" s="23">
        <v>1003.6842105263158</v>
      </c>
      <c r="G124" s="23">
        <v>2714.7781722910381</v>
      </c>
      <c r="H124" s="21"/>
      <c r="I124" s="24">
        <f t="shared" si="42"/>
        <v>9226.1423148255781</v>
      </c>
      <c r="J124" s="24">
        <f t="shared" si="43"/>
        <v>0</v>
      </c>
      <c r="K124" s="24">
        <f t="shared" si="44"/>
        <v>0</v>
      </c>
      <c r="L124" s="24">
        <f t="shared" si="44"/>
        <v>0</v>
      </c>
      <c r="M124" s="24">
        <f t="shared" si="44"/>
        <v>1350.2760074816124</v>
      </c>
      <c r="N124" s="24">
        <f t="shared" si="30"/>
        <v>10576.41832230719</v>
      </c>
      <c r="O124" s="24"/>
      <c r="P124" s="87"/>
      <c r="Q124" s="87"/>
      <c r="R124" s="87"/>
      <c r="S124" s="87"/>
      <c r="T124" s="87"/>
      <c r="U124" s="21"/>
      <c r="V124" s="24">
        <f t="shared" si="40"/>
        <v>9260.6615107282469</v>
      </c>
      <c r="W124" s="24"/>
      <c r="X124" s="24"/>
      <c r="Y124" s="24"/>
      <c r="Z124" s="24">
        <f t="shared" si="33"/>
        <v>1355.3280043438365</v>
      </c>
      <c r="AA124" s="9">
        <f t="shared" si="35"/>
        <v>10615.989515072084</v>
      </c>
      <c r="AB124" s="10"/>
      <c r="AC124" s="24">
        <v>8100</v>
      </c>
      <c r="AD124" s="21"/>
      <c r="AE124" s="25">
        <f t="shared" si="38"/>
        <v>1680</v>
      </c>
      <c r="AF124" s="23">
        <v>5404.124600000001</v>
      </c>
      <c r="AG124" s="23">
        <v>0</v>
      </c>
      <c r="AH124" s="23">
        <v>0</v>
      </c>
      <c r="AI124" s="23">
        <v>0</v>
      </c>
      <c r="AJ124" s="23">
        <v>526.79999999999995</v>
      </c>
      <c r="AK124" s="23">
        <v>2116.058</v>
      </c>
      <c r="AL124" s="21"/>
      <c r="AM124" s="24">
        <f t="shared" si="45"/>
        <v>7332.2288778434249</v>
      </c>
      <c r="AN124" s="24">
        <f t="shared" si="29"/>
        <v>0</v>
      </c>
      <c r="AO124" s="24">
        <f t="shared" si="32"/>
        <v>0</v>
      </c>
      <c r="AP124" s="24">
        <f t="shared" si="32"/>
        <v>0</v>
      </c>
      <c r="AQ124" s="24">
        <f t="shared" si="32"/>
        <v>714.75372215657558</v>
      </c>
      <c r="AR124" s="24">
        <f t="shared" si="15"/>
        <v>8046.9826000000003</v>
      </c>
      <c r="AS124" s="24"/>
      <c r="AT124" s="87"/>
      <c r="AU124" s="87">
        <v>1</v>
      </c>
      <c r="AV124" s="87"/>
      <c r="AW124" s="87"/>
      <c r="AX124" s="87"/>
      <c r="AY124" s="21"/>
      <c r="AZ124" s="24">
        <f t="shared" si="34"/>
        <v>7380.5371358118427</v>
      </c>
      <c r="BA124" s="24"/>
      <c r="BB124" s="24"/>
      <c r="BC124" s="24"/>
      <c r="BD124" s="24">
        <f t="shared" si="36"/>
        <v>719.46286418815691</v>
      </c>
      <c r="BE124" s="9">
        <f t="shared" si="39"/>
        <v>8100</v>
      </c>
      <c r="BF124" s="21"/>
      <c r="BG124" s="24">
        <v>8100</v>
      </c>
      <c r="BH124" s="21"/>
      <c r="BI124" s="21"/>
    </row>
    <row r="125" spans="1:61">
      <c r="A125" s="25">
        <f t="shared" si="37"/>
        <v>1681</v>
      </c>
      <c r="B125" s="23">
        <v>9448.7273468582971</v>
      </c>
      <c r="C125" s="23">
        <v>0</v>
      </c>
      <c r="D125" s="23">
        <v>0</v>
      </c>
      <c r="E125" s="23">
        <v>0</v>
      </c>
      <c r="F125" s="23">
        <v>0</v>
      </c>
      <c r="G125" s="23">
        <v>4300.9682118442179</v>
      </c>
      <c r="H125" s="21"/>
      <c r="I125" s="24">
        <f t="shared" si="42"/>
        <v>13749.695558702515</v>
      </c>
      <c r="J125" s="24">
        <f t="shared" si="43"/>
        <v>0</v>
      </c>
      <c r="K125" s="24">
        <f t="shared" si="44"/>
        <v>0</v>
      </c>
      <c r="L125" s="24">
        <f t="shared" si="44"/>
        <v>0</v>
      </c>
      <c r="M125" s="24">
        <f t="shared" si="44"/>
        <v>0</v>
      </c>
      <c r="N125" s="24">
        <f t="shared" si="30"/>
        <v>13749.695558702515</v>
      </c>
      <c r="O125" s="24"/>
      <c r="P125" s="87"/>
      <c r="Q125" s="87"/>
      <c r="R125" s="87"/>
      <c r="S125" s="87"/>
      <c r="T125" s="87"/>
      <c r="U125" s="21"/>
      <c r="V125" s="24">
        <f t="shared" si="40"/>
        <v>16251.638269986894</v>
      </c>
      <c r="W125" s="24"/>
      <c r="X125" s="24"/>
      <c r="Y125" s="24"/>
      <c r="Z125" s="24">
        <f t="shared" si="33"/>
        <v>0</v>
      </c>
      <c r="AA125" s="9">
        <f t="shared" si="35"/>
        <v>16251.638269986894</v>
      </c>
      <c r="AB125" s="10"/>
      <c r="AC125" s="24">
        <v>12400</v>
      </c>
      <c r="AD125" s="21"/>
      <c r="AE125" s="25">
        <f t="shared" si="38"/>
        <v>1681</v>
      </c>
      <c r="AF125" s="23">
        <v>6907.2245999999996</v>
      </c>
      <c r="AG125" s="23">
        <v>0</v>
      </c>
      <c r="AH125" s="23">
        <v>0</v>
      </c>
      <c r="AI125" s="23">
        <v>0</v>
      </c>
      <c r="AJ125" s="23">
        <v>0</v>
      </c>
      <c r="AK125" s="23">
        <v>3357.43</v>
      </c>
      <c r="AL125" s="21"/>
      <c r="AM125" s="24">
        <f t="shared" si="45"/>
        <v>10264.6546</v>
      </c>
      <c r="AN125" s="24">
        <f t="shared" si="29"/>
        <v>0</v>
      </c>
      <c r="AO125" s="24">
        <f t="shared" si="32"/>
        <v>0</v>
      </c>
      <c r="AP125" s="24">
        <f t="shared" si="32"/>
        <v>0</v>
      </c>
      <c r="AQ125" s="24">
        <f t="shared" si="32"/>
        <v>0</v>
      </c>
      <c r="AR125" s="24">
        <f t="shared" si="15"/>
        <v>10264.6546</v>
      </c>
      <c r="AS125" s="24"/>
      <c r="AT125" s="87"/>
      <c r="AU125" s="87">
        <v>1</v>
      </c>
      <c r="AV125" s="87"/>
      <c r="AW125" s="87"/>
      <c r="AX125" s="87"/>
      <c r="AY125" s="21"/>
      <c r="AZ125" s="24">
        <f t="shared" si="34"/>
        <v>12400</v>
      </c>
      <c r="BA125" s="24"/>
      <c r="BB125" s="24"/>
      <c r="BC125" s="24"/>
      <c r="BD125" s="24">
        <f t="shared" si="36"/>
        <v>0</v>
      </c>
      <c r="BE125" s="9">
        <f t="shared" si="39"/>
        <v>12400</v>
      </c>
      <c r="BF125" s="21"/>
      <c r="BG125" s="24">
        <v>12400</v>
      </c>
      <c r="BH125" s="21"/>
      <c r="BI125" s="21"/>
    </row>
    <row r="126" spans="1:61">
      <c r="A126" s="25">
        <f t="shared" si="37"/>
        <v>1682</v>
      </c>
      <c r="B126" s="23">
        <v>7524.406916664122</v>
      </c>
      <c r="C126" s="23">
        <v>0</v>
      </c>
      <c r="D126" s="23">
        <v>0</v>
      </c>
      <c r="E126" s="23">
        <v>0</v>
      </c>
      <c r="F126" s="23">
        <v>316.51728553137002</v>
      </c>
      <c r="G126" s="23">
        <v>4985.2050766100692</v>
      </c>
      <c r="H126" s="21"/>
      <c r="I126" s="24">
        <f t="shared" si="42"/>
        <v>12308.372504410876</v>
      </c>
      <c r="J126" s="24">
        <f t="shared" si="43"/>
        <v>0</v>
      </c>
      <c r="K126" s="24">
        <f t="shared" si="44"/>
        <v>0</v>
      </c>
      <c r="L126" s="24">
        <f t="shared" si="44"/>
        <v>0</v>
      </c>
      <c r="M126" s="24">
        <f t="shared" si="44"/>
        <v>517.75677439468598</v>
      </c>
      <c r="N126" s="24">
        <f t="shared" si="30"/>
        <v>12826.129278805562</v>
      </c>
      <c r="O126" s="24"/>
      <c r="P126" s="87"/>
      <c r="Q126" s="87"/>
      <c r="R126" s="87"/>
      <c r="S126" s="87"/>
      <c r="T126" s="87"/>
      <c r="U126" s="21"/>
      <c r="V126" s="24">
        <f t="shared" si="40"/>
        <v>12954.411999355387</v>
      </c>
      <c r="W126" s="24"/>
      <c r="X126" s="24"/>
      <c r="Y126" s="24"/>
      <c r="Z126" s="24">
        <f t="shared" si="33"/>
        <v>544.9326926498552</v>
      </c>
      <c r="AA126" s="9">
        <f t="shared" si="35"/>
        <v>13499.344692005243</v>
      </c>
      <c r="AB126" s="10"/>
      <c r="AC126" s="24">
        <v>10300</v>
      </c>
      <c r="AD126" s="21"/>
      <c r="AE126" s="25">
        <f t="shared" si="38"/>
        <v>1682</v>
      </c>
      <c r="AF126" s="23">
        <v>5781.8</v>
      </c>
      <c r="AG126" s="23">
        <v>0</v>
      </c>
      <c r="AH126" s="23">
        <v>0</v>
      </c>
      <c r="AI126" s="23">
        <v>0</v>
      </c>
      <c r="AJ126" s="23">
        <v>247.2</v>
      </c>
      <c r="AK126" s="23">
        <v>3957.5680000000007</v>
      </c>
      <c r="AL126" s="21"/>
      <c r="AM126" s="24">
        <f t="shared" si="45"/>
        <v>9577.1004913584347</v>
      </c>
      <c r="AN126" s="24">
        <f t="shared" si="29"/>
        <v>0</v>
      </c>
      <c r="AO126" s="24">
        <f t="shared" si="32"/>
        <v>0</v>
      </c>
      <c r="AP126" s="24">
        <f t="shared" si="32"/>
        <v>0</v>
      </c>
      <c r="AQ126" s="24">
        <f t="shared" si="32"/>
        <v>409.46750864156581</v>
      </c>
      <c r="AR126" s="24">
        <f t="shared" si="15"/>
        <v>9986.5680000000011</v>
      </c>
      <c r="AS126" s="24"/>
      <c r="AT126" s="87"/>
      <c r="AU126" s="87">
        <v>1</v>
      </c>
      <c r="AV126" s="87"/>
      <c r="AW126" s="87"/>
      <c r="AX126" s="87"/>
      <c r="AY126" s="21"/>
      <c r="AZ126" s="24">
        <f t="shared" si="34"/>
        <v>9877.6812074970967</v>
      </c>
      <c r="BA126" s="24"/>
      <c r="BB126" s="24"/>
      <c r="BC126" s="24"/>
      <c r="BD126" s="24">
        <f t="shared" si="36"/>
        <v>422.31879250290262</v>
      </c>
      <c r="BE126" s="9">
        <f t="shared" si="39"/>
        <v>10300</v>
      </c>
      <c r="BF126" s="21"/>
      <c r="BG126" s="24">
        <v>10300</v>
      </c>
      <c r="BH126" s="21"/>
      <c r="BI126" s="21"/>
    </row>
    <row r="127" spans="1:61">
      <c r="A127" s="25">
        <f t="shared" si="37"/>
        <v>1683</v>
      </c>
      <c r="B127" s="23">
        <v>7854.986042424639</v>
      </c>
      <c r="C127" s="23">
        <v>0</v>
      </c>
      <c r="D127" s="23">
        <v>0</v>
      </c>
      <c r="E127" s="23">
        <v>442.99365301332818</v>
      </c>
      <c r="F127" s="23">
        <v>1313.9206114318895</v>
      </c>
      <c r="G127" s="23">
        <v>5606.2449310270276</v>
      </c>
      <c r="H127" s="21"/>
      <c r="I127" s="24">
        <f t="shared" si="42"/>
        <v>12436.491704958082</v>
      </c>
      <c r="J127" s="24">
        <f t="shared" si="43"/>
        <v>0</v>
      </c>
      <c r="K127" s="24">
        <f t="shared" si="44"/>
        <v>0</v>
      </c>
      <c r="L127" s="24">
        <f t="shared" si="44"/>
        <v>701.37449784045134</v>
      </c>
      <c r="M127" s="24">
        <f t="shared" si="44"/>
        <v>2080.2790350983514</v>
      </c>
      <c r="N127" s="24">
        <f t="shared" si="30"/>
        <v>15218.145237896886</v>
      </c>
      <c r="O127" s="24"/>
      <c r="P127" s="87"/>
      <c r="Q127" s="87"/>
      <c r="R127" s="87"/>
      <c r="S127" s="87"/>
      <c r="T127" s="87"/>
      <c r="U127" s="21"/>
      <c r="V127" s="24">
        <f t="shared" si="40"/>
        <v>14137.921085578801</v>
      </c>
      <c r="W127" s="24"/>
      <c r="X127" s="24"/>
      <c r="Y127" s="24">
        <f>(L127/$N127)*$AA127</f>
        <v>797.32914532098607</v>
      </c>
      <c r="Z127" s="24">
        <f t="shared" si="33"/>
        <v>2364.8808306991618</v>
      </c>
      <c r="AA127" s="9">
        <f t="shared" si="35"/>
        <v>17300.13106159895</v>
      </c>
      <c r="AB127" s="10"/>
      <c r="AC127" s="24">
        <v>13200</v>
      </c>
      <c r="AD127" s="21"/>
      <c r="AE127" s="25">
        <f t="shared" si="38"/>
        <v>1683</v>
      </c>
      <c r="AF127" s="23">
        <v>5707.7466000000004</v>
      </c>
      <c r="AG127" s="23">
        <v>0</v>
      </c>
      <c r="AH127" s="23">
        <v>0</v>
      </c>
      <c r="AI127" s="23">
        <v>323</v>
      </c>
      <c r="AJ127" s="23">
        <v>1016.9</v>
      </c>
      <c r="AK127" s="23">
        <v>4438.0814</v>
      </c>
      <c r="AL127" s="21"/>
      <c r="AM127" s="24">
        <f t="shared" si="45"/>
        <v>9302.0590647273384</v>
      </c>
      <c r="AN127" s="24">
        <f t="shared" si="29"/>
        <v>0</v>
      </c>
      <c r="AO127" s="24">
        <f t="shared" si="32"/>
        <v>0</v>
      </c>
      <c r="AP127" s="24">
        <f t="shared" si="32"/>
        <v>526.4012732988059</v>
      </c>
      <c r="AQ127" s="24">
        <f t="shared" si="32"/>
        <v>1657.2676619738565</v>
      </c>
      <c r="AR127" s="24">
        <f t="shared" si="15"/>
        <v>11485.728000000001</v>
      </c>
      <c r="AS127" s="24"/>
      <c r="AT127" s="87"/>
      <c r="AU127" s="87">
        <v>1</v>
      </c>
      <c r="AV127" s="87"/>
      <c r="AW127" s="87"/>
      <c r="AX127" s="87"/>
      <c r="AY127" s="21"/>
      <c r="AZ127" s="24">
        <f t="shared" si="34"/>
        <v>10690.413324640882</v>
      </c>
      <c r="BA127" s="24"/>
      <c r="BB127" s="24"/>
      <c r="BC127" s="24">
        <f>(AP127/$AR127)*$BE127</f>
        <v>604.96790517277077</v>
      </c>
      <c r="BD127" s="24">
        <f t="shared" si="36"/>
        <v>1904.6187701863482</v>
      </c>
      <c r="BE127" s="9">
        <f t="shared" si="39"/>
        <v>13200</v>
      </c>
      <c r="BF127" s="21"/>
      <c r="BG127" s="24">
        <v>13200</v>
      </c>
      <c r="BH127" s="21"/>
      <c r="BI127" s="21"/>
    </row>
    <row r="128" spans="1:61">
      <c r="A128" s="25">
        <f t="shared" si="37"/>
        <v>1684</v>
      </c>
      <c r="B128" s="23">
        <v>7686.6815050097985</v>
      </c>
      <c r="C128" s="23">
        <v>0</v>
      </c>
      <c r="D128" s="23">
        <v>0</v>
      </c>
      <c r="E128" s="23">
        <v>0</v>
      </c>
      <c r="F128" s="23">
        <v>396.17553793884485</v>
      </c>
      <c r="G128" s="23">
        <v>2029.669413233458</v>
      </c>
      <c r="H128" s="21"/>
      <c r="I128" s="24">
        <f t="shared" si="42"/>
        <v>9616.8681032741024</v>
      </c>
      <c r="J128" s="24">
        <f t="shared" si="43"/>
        <v>0</v>
      </c>
      <c r="K128" s="24">
        <f t="shared" si="44"/>
        <v>0</v>
      </c>
      <c r="L128" s="24">
        <f t="shared" si="44"/>
        <v>0</v>
      </c>
      <c r="M128" s="24">
        <f t="shared" si="44"/>
        <v>495.65835290799907</v>
      </c>
      <c r="N128" s="24">
        <f t="shared" si="30"/>
        <v>10112.526456182102</v>
      </c>
      <c r="O128" s="24"/>
      <c r="P128" s="87"/>
      <c r="Q128" s="87"/>
      <c r="R128" s="87"/>
      <c r="S128" s="87"/>
      <c r="T128" s="87"/>
      <c r="U128" s="21"/>
      <c r="V128" s="24">
        <f t="shared" si="40"/>
        <v>9472.4657398572253</v>
      </c>
      <c r="W128" s="24"/>
      <c r="X128" s="24"/>
      <c r="Y128" s="24"/>
      <c r="Z128" s="24">
        <f t="shared" si="33"/>
        <v>488.2157804573211</v>
      </c>
      <c r="AA128" s="9">
        <f t="shared" si="35"/>
        <v>9960.681520314547</v>
      </c>
      <c r="AB128" s="10"/>
      <c r="AC128" s="24">
        <v>7600</v>
      </c>
      <c r="AD128" s="21"/>
      <c r="AE128" s="25">
        <f t="shared" si="38"/>
        <v>1684</v>
      </c>
      <c r="AF128" s="23">
        <v>5832</v>
      </c>
      <c r="AG128" s="23">
        <v>0</v>
      </c>
      <c r="AH128" s="23">
        <v>0</v>
      </c>
      <c r="AI128" s="23">
        <v>0</v>
      </c>
      <c r="AJ128" s="23">
        <v>353</v>
      </c>
      <c r="AK128" s="23">
        <v>1659.9290000000001</v>
      </c>
      <c r="AL128" s="21"/>
      <c r="AM128" s="24">
        <f t="shared" si="45"/>
        <v>7397.1909341956343</v>
      </c>
      <c r="AN128" s="24">
        <f t="shared" si="29"/>
        <v>0</v>
      </c>
      <c r="AO128" s="24">
        <f t="shared" si="32"/>
        <v>0</v>
      </c>
      <c r="AP128" s="24">
        <f t="shared" si="32"/>
        <v>0</v>
      </c>
      <c r="AQ128" s="24">
        <f t="shared" si="32"/>
        <v>447.73806580436542</v>
      </c>
      <c r="AR128" s="24">
        <f t="shared" si="15"/>
        <v>7844.9290000000001</v>
      </c>
      <c r="AS128" s="24"/>
      <c r="AT128" s="87"/>
      <c r="AU128" s="87">
        <v>1</v>
      </c>
      <c r="AV128" s="87"/>
      <c r="AW128" s="87"/>
      <c r="AX128" s="87"/>
      <c r="AY128" s="21"/>
      <c r="AZ128" s="24">
        <f t="shared" si="34"/>
        <v>7166.24090541633</v>
      </c>
      <c r="BA128" s="24"/>
      <c r="BB128" s="24"/>
      <c r="BC128" s="24"/>
      <c r="BD128" s="24">
        <f t="shared" si="36"/>
        <v>433.75909458367016</v>
      </c>
      <c r="BE128" s="9">
        <f t="shared" si="39"/>
        <v>7600</v>
      </c>
      <c r="BF128" s="21"/>
      <c r="BG128" s="24">
        <v>7600</v>
      </c>
      <c r="BH128" s="21"/>
      <c r="BI128" s="21"/>
    </row>
    <row r="129" spans="1:61">
      <c r="A129" s="25">
        <f t="shared" si="37"/>
        <v>1685</v>
      </c>
      <c r="B129" s="23">
        <v>5053.0341960457363</v>
      </c>
      <c r="C129" s="23">
        <v>0</v>
      </c>
      <c r="D129" s="23">
        <v>0</v>
      </c>
      <c r="E129" s="23">
        <v>0</v>
      </c>
      <c r="F129" s="23">
        <v>503.07116104868908</v>
      </c>
      <c r="G129" s="23">
        <v>4044.4584483005233</v>
      </c>
      <c r="H129" s="21"/>
      <c r="I129" s="24">
        <f t="shared" si="42"/>
        <v>8731.2918118149355</v>
      </c>
      <c r="J129" s="24">
        <f t="shared" si="43"/>
        <v>0</v>
      </c>
      <c r="K129" s="24">
        <f t="shared" si="44"/>
        <v>0</v>
      </c>
      <c r="L129" s="24">
        <f t="shared" si="44"/>
        <v>0</v>
      </c>
      <c r="M129" s="24">
        <f t="shared" si="44"/>
        <v>869.27199358001235</v>
      </c>
      <c r="N129" s="24">
        <f t="shared" si="30"/>
        <v>9600.5638053949478</v>
      </c>
      <c r="O129" s="24"/>
      <c r="P129" s="87"/>
      <c r="Q129" s="87"/>
      <c r="R129" s="87"/>
      <c r="S129" s="87"/>
      <c r="T129" s="87"/>
      <c r="U129" s="21"/>
      <c r="V129" s="24">
        <f t="shared" si="40"/>
        <v>10012.361302213514</v>
      </c>
      <c r="W129" s="24"/>
      <c r="X129" s="24"/>
      <c r="Y129" s="24"/>
      <c r="Z129" s="24">
        <f t="shared" si="33"/>
        <v>996.81300971309065</v>
      </c>
      <c r="AA129" s="9">
        <f t="shared" si="35"/>
        <v>11009.174311926605</v>
      </c>
      <c r="AB129" s="10"/>
      <c r="AC129" s="24">
        <v>8400</v>
      </c>
      <c r="AD129" s="21"/>
      <c r="AE129" s="25">
        <f t="shared" si="38"/>
        <v>1685</v>
      </c>
      <c r="AF129" s="23">
        <v>3864.1</v>
      </c>
      <c r="AG129" s="23">
        <v>0</v>
      </c>
      <c r="AH129" s="23">
        <v>0</v>
      </c>
      <c r="AI129" s="23">
        <v>0</v>
      </c>
      <c r="AJ129" s="23">
        <v>408.7</v>
      </c>
      <c r="AK129" s="23">
        <v>2713.8667999999998</v>
      </c>
      <c r="AL129" s="21"/>
      <c r="AM129" s="24">
        <f t="shared" si="45"/>
        <v>6318.3811977813139</v>
      </c>
      <c r="AN129" s="24">
        <f t="shared" si="29"/>
        <v>0</v>
      </c>
      <c r="AO129" s="24">
        <f t="shared" si="32"/>
        <v>0</v>
      </c>
      <c r="AP129" s="24">
        <f t="shared" si="32"/>
        <v>0</v>
      </c>
      <c r="AQ129" s="24">
        <f t="shared" si="32"/>
        <v>668.28560221868565</v>
      </c>
      <c r="AR129" s="24">
        <f t="shared" si="15"/>
        <v>6986.6667999999991</v>
      </c>
      <c r="AS129" s="24"/>
      <c r="AT129" s="87"/>
      <c r="AU129" s="87">
        <v>1</v>
      </c>
      <c r="AV129" s="87"/>
      <c r="AW129" s="87"/>
      <c r="AX129" s="87"/>
      <c r="AY129" s="21"/>
      <c r="AZ129" s="24">
        <f t="shared" si="34"/>
        <v>7596.5268676277856</v>
      </c>
      <c r="BA129" s="24"/>
      <c r="BB129" s="24"/>
      <c r="BC129" s="24"/>
      <c r="BD129" s="24">
        <f t="shared" si="36"/>
        <v>803.47313237221499</v>
      </c>
      <c r="BE129" s="9">
        <f t="shared" si="39"/>
        <v>8400</v>
      </c>
      <c r="BF129" s="21"/>
      <c r="BG129" s="24">
        <v>8400</v>
      </c>
      <c r="BH129" s="21"/>
      <c r="BI129" s="21"/>
    </row>
    <row r="130" spans="1:61">
      <c r="A130" s="25">
        <f t="shared" si="37"/>
        <v>1686</v>
      </c>
      <c r="B130" s="23">
        <v>10218.557812268473</v>
      </c>
      <c r="C130" s="23">
        <v>243.07116104868911</v>
      </c>
      <c r="D130" s="23">
        <v>0</v>
      </c>
      <c r="E130" s="23">
        <v>0</v>
      </c>
      <c r="F130" s="23">
        <v>120</v>
      </c>
      <c r="G130" s="23">
        <v>1483.6799697450713</v>
      </c>
      <c r="H130" s="21"/>
      <c r="I130" s="24">
        <f t="shared" si="42"/>
        <v>11685.016657016968</v>
      </c>
      <c r="J130" s="24">
        <f t="shared" si="43"/>
        <v>243.07116104868911</v>
      </c>
      <c r="K130" s="24">
        <f t="shared" si="44"/>
        <v>0</v>
      </c>
      <c r="L130" s="24">
        <f t="shared" si="44"/>
        <v>0</v>
      </c>
      <c r="M130" s="24">
        <f t="shared" si="44"/>
        <v>137.22112499657658</v>
      </c>
      <c r="N130" s="24">
        <f t="shared" si="30"/>
        <v>12065.308943062233</v>
      </c>
      <c r="O130" s="24"/>
      <c r="P130" s="87"/>
      <c r="Q130" s="87"/>
      <c r="R130" s="87"/>
      <c r="S130" s="87"/>
      <c r="T130" s="87"/>
      <c r="U130" s="21"/>
      <c r="V130" s="24">
        <f t="shared" si="40"/>
        <v>11550.685079051136</v>
      </c>
      <c r="W130" s="24">
        <f>(J130/$N130)*$AA130</f>
        <v>240.2768019493335</v>
      </c>
      <c r="X130" s="24"/>
      <c r="Y130" s="24"/>
      <c r="Z130" s="24">
        <f t="shared" si="33"/>
        <v>135.6436235866862</v>
      </c>
      <c r="AA130" s="9">
        <f t="shared" si="35"/>
        <v>11926.605504587156</v>
      </c>
      <c r="AB130" s="10"/>
      <c r="AC130" s="24">
        <v>9100</v>
      </c>
      <c r="AD130" s="21"/>
      <c r="AE130" s="25">
        <f t="shared" si="38"/>
        <v>1686</v>
      </c>
      <c r="AF130" s="23">
        <v>7736.4261000000006</v>
      </c>
      <c r="AG130" s="23">
        <v>194.7</v>
      </c>
      <c r="AH130" s="23">
        <v>0</v>
      </c>
      <c r="AI130" s="23">
        <v>0</v>
      </c>
      <c r="AJ130" s="23">
        <v>43</v>
      </c>
      <c r="AK130" s="23">
        <v>927.4615</v>
      </c>
      <c r="AL130" s="21"/>
      <c r="AM130" s="24">
        <f t="shared" si="45"/>
        <v>8658.7611492840533</v>
      </c>
      <c r="AN130" s="24">
        <f t="shared" si="29"/>
        <v>194.7</v>
      </c>
      <c r="AO130" s="24">
        <f t="shared" si="32"/>
        <v>0</v>
      </c>
      <c r="AP130" s="24">
        <f t="shared" si="32"/>
        <v>0</v>
      </c>
      <c r="AQ130" s="24">
        <f t="shared" si="32"/>
        <v>48.126450715946774</v>
      </c>
      <c r="AR130" s="24">
        <f t="shared" si="15"/>
        <v>8901.5876000000007</v>
      </c>
      <c r="AS130" s="24"/>
      <c r="AT130" s="87"/>
      <c r="AU130" s="87">
        <v>1</v>
      </c>
      <c r="AV130" s="87"/>
      <c r="AW130" s="87"/>
      <c r="AX130" s="87"/>
      <c r="AY130" s="21"/>
      <c r="AZ130" s="24">
        <f t="shared" si="34"/>
        <v>8851.7610564754632</v>
      </c>
      <c r="BA130" s="24">
        <f>(AN130/$AR130)*$BE130</f>
        <v>199.03977578112017</v>
      </c>
      <c r="BB130" s="24"/>
      <c r="BC130" s="24"/>
      <c r="BD130" s="24">
        <f t="shared" si="36"/>
        <v>49.199167743416417</v>
      </c>
      <c r="BE130" s="9">
        <f t="shared" si="39"/>
        <v>9100</v>
      </c>
      <c r="BF130" s="21"/>
      <c r="BG130" s="24">
        <v>9100</v>
      </c>
      <c r="BH130" s="21"/>
      <c r="BI130" s="21"/>
    </row>
    <row r="131" spans="1:61">
      <c r="A131" s="25">
        <f t="shared" si="37"/>
        <v>1687</v>
      </c>
      <c r="B131" s="23">
        <v>8414.7406833355035</v>
      </c>
      <c r="C131" s="23">
        <v>162.29712858926342</v>
      </c>
      <c r="D131" s="23">
        <v>0</v>
      </c>
      <c r="E131" s="23">
        <v>0</v>
      </c>
      <c r="F131" s="23">
        <v>1273.9531858711209</v>
      </c>
      <c r="G131" s="23">
        <v>1417.6285236688934</v>
      </c>
      <c r="H131" s="21"/>
      <c r="I131" s="24">
        <f t="shared" si="42"/>
        <v>9645.9671595777872</v>
      </c>
      <c r="J131" s="24">
        <f t="shared" si="43"/>
        <v>162.29712858926342</v>
      </c>
      <c r="K131" s="24">
        <f t="shared" si="44"/>
        <v>0</v>
      </c>
      <c r="L131" s="24">
        <f t="shared" si="44"/>
        <v>0</v>
      </c>
      <c r="M131" s="24">
        <f t="shared" si="44"/>
        <v>1460.355233297731</v>
      </c>
      <c r="N131" s="24">
        <f t="shared" si="30"/>
        <v>11268.619521464781</v>
      </c>
      <c r="O131" s="24"/>
      <c r="P131" s="87"/>
      <c r="Q131" s="87"/>
      <c r="R131" s="87"/>
      <c r="S131" s="87"/>
      <c r="T131" s="87"/>
      <c r="U131" s="21"/>
      <c r="V131" s="24">
        <f t="shared" si="40"/>
        <v>10882.339231092885</v>
      </c>
      <c r="W131" s="24">
        <f>(J131/$N131)*$AA131</f>
        <v>183.09956693010088</v>
      </c>
      <c r="X131" s="24"/>
      <c r="Y131" s="24"/>
      <c r="Z131" s="24">
        <f t="shared" si="33"/>
        <v>1647.5363002732131</v>
      </c>
      <c r="AA131" s="9">
        <f t="shared" si="35"/>
        <v>12712.9750982962</v>
      </c>
      <c r="AB131" s="10"/>
      <c r="AC131" s="24">
        <v>9700</v>
      </c>
      <c r="AD131" s="21"/>
      <c r="AE131" s="25">
        <f t="shared" si="38"/>
        <v>1687</v>
      </c>
      <c r="AF131" s="23">
        <v>6742.4746000000023</v>
      </c>
      <c r="AG131" s="23">
        <v>130</v>
      </c>
      <c r="AH131" s="23">
        <v>0</v>
      </c>
      <c r="AI131" s="23">
        <v>0</v>
      </c>
      <c r="AJ131" s="23">
        <v>805.2</v>
      </c>
      <c r="AK131" s="23">
        <v>1142.9246000000001</v>
      </c>
      <c r="AL131" s="21"/>
      <c r="AM131" s="24">
        <f t="shared" si="45"/>
        <v>7763.4698725327053</v>
      </c>
      <c r="AN131" s="24">
        <f t="shared" si="29"/>
        <v>130</v>
      </c>
      <c r="AO131" s="24">
        <f t="shared" si="32"/>
        <v>0</v>
      </c>
      <c r="AP131" s="24">
        <f t="shared" si="32"/>
        <v>0</v>
      </c>
      <c r="AQ131" s="24">
        <f t="shared" si="32"/>
        <v>927.129327467297</v>
      </c>
      <c r="AR131" s="24">
        <f t="shared" si="15"/>
        <v>8820.5992000000024</v>
      </c>
      <c r="AS131" s="24"/>
      <c r="AT131" s="87"/>
      <c r="AU131" s="87">
        <v>1</v>
      </c>
      <c r="AV131" s="87"/>
      <c r="AW131" s="87"/>
      <c r="AX131" s="87"/>
      <c r="AY131" s="21"/>
      <c r="AZ131" s="24">
        <f t="shared" si="34"/>
        <v>8537.4764294433899</v>
      </c>
      <c r="BA131" s="24">
        <f>(AN131/$AR131)*$BE131</f>
        <v>142.96080928379556</v>
      </c>
      <c r="BB131" s="24"/>
      <c r="BC131" s="24"/>
      <c r="BD131" s="24">
        <f t="shared" si="36"/>
        <v>1019.5627612728146</v>
      </c>
      <c r="BE131" s="9">
        <f t="shared" si="39"/>
        <v>9700</v>
      </c>
      <c r="BF131" s="21"/>
      <c r="BG131" s="24">
        <v>9700</v>
      </c>
      <c r="BH131" s="21"/>
      <c r="BI131" s="21"/>
    </row>
    <row r="132" spans="1:61">
      <c r="A132" s="25">
        <f t="shared" si="37"/>
        <v>1688</v>
      </c>
      <c r="B132" s="23">
        <v>5745.1199955563434</v>
      </c>
      <c r="C132" s="23">
        <v>0</v>
      </c>
      <c r="D132" s="23">
        <v>0</v>
      </c>
      <c r="E132" s="23">
        <v>0</v>
      </c>
      <c r="F132" s="23">
        <v>566.14232209737816</v>
      </c>
      <c r="G132" s="23">
        <v>1180.3732272069462</v>
      </c>
      <c r="H132" s="21"/>
      <c r="I132" s="24">
        <f t="shared" si="42"/>
        <v>6819.6096124555261</v>
      </c>
      <c r="J132" s="24">
        <f t="shared" si="43"/>
        <v>0</v>
      </c>
      <c r="K132" s="24">
        <f t="shared" si="44"/>
        <v>0</v>
      </c>
      <c r="L132" s="24">
        <f t="shared" si="44"/>
        <v>0</v>
      </c>
      <c r="M132" s="24">
        <f t="shared" si="44"/>
        <v>672.02593240514125</v>
      </c>
      <c r="N132" s="24">
        <f t="shared" si="30"/>
        <v>7491.6355448606673</v>
      </c>
      <c r="O132" s="24"/>
      <c r="P132" s="87"/>
      <c r="Q132" s="87"/>
      <c r="R132" s="87"/>
      <c r="S132" s="87"/>
      <c r="T132" s="87"/>
      <c r="U132" s="21"/>
      <c r="V132" s="24">
        <f t="shared" si="40"/>
        <v>7874.1243736393526</v>
      </c>
      <c r="W132" s="24"/>
      <c r="X132" s="24"/>
      <c r="Y132" s="24"/>
      <c r="Z132" s="24">
        <f t="shared" si="33"/>
        <v>775.94115716012243</v>
      </c>
      <c r="AA132" s="9">
        <f t="shared" si="35"/>
        <v>8650.0655307994748</v>
      </c>
      <c r="AB132" s="10"/>
      <c r="AC132" s="24">
        <v>6600</v>
      </c>
      <c r="AD132" s="21"/>
      <c r="AE132" s="25">
        <f t="shared" si="38"/>
        <v>1688</v>
      </c>
      <c r="AF132" s="23">
        <v>4700.8635999999997</v>
      </c>
      <c r="AG132" s="23">
        <v>0</v>
      </c>
      <c r="AH132" s="23">
        <v>0</v>
      </c>
      <c r="AI132" s="23">
        <v>0</v>
      </c>
      <c r="AJ132" s="23">
        <v>451.88</v>
      </c>
      <c r="AK132" s="23">
        <v>700.98599999999999</v>
      </c>
      <c r="AL132" s="21"/>
      <c r="AM132" s="24">
        <f t="shared" si="45"/>
        <v>5340.3752519109548</v>
      </c>
      <c r="AN132" s="24">
        <f t="shared" si="29"/>
        <v>0</v>
      </c>
      <c r="AO132" s="24">
        <f t="shared" si="32"/>
        <v>0</v>
      </c>
      <c r="AP132" s="24">
        <f t="shared" si="32"/>
        <v>0</v>
      </c>
      <c r="AQ132" s="24">
        <f t="shared" si="32"/>
        <v>513.35434808904517</v>
      </c>
      <c r="AR132" s="24">
        <f t="shared" si="15"/>
        <v>5853.7295999999997</v>
      </c>
      <c r="AS132" s="24"/>
      <c r="AT132" s="87"/>
      <c r="AU132" s="87">
        <v>1</v>
      </c>
      <c r="AV132" s="87"/>
      <c r="AW132" s="87"/>
      <c r="AX132" s="87"/>
      <c r="AY132" s="21"/>
      <c r="AZ132" s="24">
        <f t="shared" si="34"/>
        <v>6021.1999991616121</v>
      </c>
      <c r="BA132" s="24"/>
      <c r="BB132" s="24"/>
      <c r="BC132" s="24"/>
      <c r="BD132" s="24">
        <f t="shared" si="36"/>
        <v>578.80000083838831</v>
      </c>
      <c r="BE132" s="9">
        <f t="shared" si="39"/>
        <v>6600</v>
      </c>
      <c r="BF132" s="21"/>
      <c r="BG132" s="24">
        <v>6600</v>
      </c>
      <c r="BH132" s="21"/>
      <c r="BI132" s="21"/>
    </row>
    <row r="133" spans="1:61">
      <c r="A133" s="25">
        <f t="shared" si="37"/>
        <v>1689</v>
      </c>
      <c r="B133" s="23">
        <v>6792.9352112469078</v>
      </c>
      <c r="C133" s="23">
        <v>0</v>
      </c>
      <c r="D133" s="23">
        <v>0</v>
      </c>
      <c r="E133" s="23">
        <v>0</v>
      </c>
      <c r="F133" s="23">
        <v>150</v>
      </c>
      <c r="G133" s="23">
        <v>0</v>
      </c>
      <c r="H133" s="21"/>
      <c r="I133" s="24">
        <f t="shared" si="42"/>
        <v>6792.9352112469078</v>
      </c>
      <c r="J133" s="24">
        <f t="shared" si="43"/>
        <v>0</v>
      </c>
      <c r="K133" s="24">
        <f t="shared" si="44"/>
        <v>0</v>
      </c>
      <c r="L133" s="24">
        <f t="shared" si="44"/>
        <v>0</v>
      </c>
      <c r="M133" s="24">
        <f t="shared" si="44"/>
        <v>150</v>
      </c>
      <c r="N133" s="24">
        <f t="shared" si="30"/>
        <v>6942.9352112469078</v>
      </c>
      <c r="O133" s="24"/>
      <c r="P133" s="87"/>
      <c r="Q133" s="87"/>
      <c r="R133" s="87"/>
      <c r="S133" s="87"/>
      <c r="T133" s="87"/>
      <c r="U133" s="21"/>
      <c r="V133" s="24">
        <f t="shared" si="40"/>
        <v>7565.5731290926542</v>
      </c>
      <c r="W133" s="24"/>
      <c r="X133" s="24"/>
      <c r="Y133" s="24"/>
      <c r="Z133" s="24">
        <f t="shared" si="33"/>
        <v>167.0612090462715</v>
      </c>
      <c r="AA133" s="9">
        <f t="shared" si="35"/>
        <v>7732.6343381389252</v>
      </c>
      <c r="AB133" s="10"/>
      <c r="AC133" s="24">
        <v>5900</v>
      </c>
      <c r="AD133" s="21"/>
      <c r="AE133" s="25">
        <f t="shared" si="38"/>
        <v>1689</v>
      </c>
      <c r="AF133" s="23">
        <v>5435.1649999999991</v>
      </c>
      <c r="AG133" s="23">
        <v>0</v>
      </c>
      <c r="AH133" s="23">
        <v>0</v>
      </c>
      <c r="AI133" s="23">
        <v>0</v>
      </c>
      <c r="AJ133" s="23">
        <v>127</v>
      </c>
      <c r="AK133" s="23">
        <v>0</v>
      </c>
      <c r="AL133" s="21"/>
      <c r="AM133" s="24">
        <f t="shared" si="45"/>
        <v>5435.1649999999991</v>
      </c>
      <c r="AN133" s="24">
        <f t="shared" si="29"/>
        <v>0</v>
      </c>
      <c r="AO133" s="24">
        <f t="shared" si="32"/>
        <v>0</v>
      </c>
      <c r="AP133" s="24">
        <f t="shared" si="32"/>
        <v>0</v>
      </c>
      <c r="AQ133" s="24">
        <f t="shared" si="32"/>
        <v>127</v>
      </c>
      <c r="AR133" s="24">
        <f t="shared" si="15"/>
        <v>5562.1649999999991</v>
      </c>
      <c r="AS133" s="24"/>
      <c r="AT133" s="87"/>
      <c r="AU133" s="87">
        <v>1</v>
      </c>
      <c r="AV133" s="87"/>
      <c r="AW133" s="87"/>
      <c r="AX133" s="87"/>
      <c r="AY133" s="21"/>
      <c r="AZ133" s="24">
        <f t="shared" si="34"/>
        <v>5765.2862689258591</v>
      </c>
      <c r="BA133" s="24"/>
      <c r="BB133" s="24"/>
      <c r="BC133" s="24"/>
      <c r="BD133" s="24">
        <f t="shared" si="36"/>
        <v>134.71373107414112</v>
      </c>
      <c r="BE133" s="9">
        <f t="shared" si="39"/>
        <v>5900</v>
      </c>
      <c r="BF133" s="21"/>
      <c r="BG133" s="24">
        <v>5900</v>
      </c>
      <c r="BH133" s="21"/>
      <c r="BI133" s="21"/>
    </row>
    <row r="134" spans="1:61">
      <c r="A134" s="25">
        <f t="shared" si="37"/>
        <v>1690</v>
      </c>
      <c r="B134" s="23">
        <v>2701.1014864249964</v>
      </c>
      <c r="C134" s="23">
        <v>0</v>
      </c>
      <c r="D134" s="23">
        <v>0</v>
      </c>
      <c r="E134" s="23">
        <v>0</v>
      </c>
      <c r="F134" s="23">
        <v>0</v>
      </c>
      <c r="G134" s="23">
        <v>439.5799001248439</v>
      </c>
      <c r="H134" s="21"/>
      <c r="I134" s="24">
        <f t="shared" si="42"/>
        <v>3140.6813865498402</v>
      </c>
      <c r="J134" s="24">
        <f t="shared" si="43"/>
        <v>0</v>
      </c>
      <c r="K134" s="24">
        <f t="shared" si="44"/>
        <v>0</v>
      </c>
      <c r="L134" s="24">
        <f t="shared" si="44"/>
        <v>0</v>
      </c>
      <c r="M134" s="24">
        <f t="shared" si="44"/>
        <v>0</v>
      </c>
      <c r="N134" s="24">
        <f t="shared" si="30"/>
        <v>3140.6813865498402</v>
      </c>
      <c r="O134" s="24"/>
      <c r="P134" s="87"/>
      <c r="Q134" s="87"/>
      <c r="R134" s="87"/>
      <c r="S134" s="87"/>
      <c r="T134" s="87"/>
      <c r="U134" s="21"/>
      <c r="V134" s="24">
        <f t="shared" si="40"/>
        <v>3140.6813865498402</v>
      </c>
      <c r="W134" s="24"/>
      <c r="X134" s="24"/>
      <c r="Y134" s="24"/>
      <c r="Z134" s="24">
        <f t="shared" si="33"/>
        <v>0</v>
      </c>
      <c r="AA134" s="9">
        <f>I134</f>
        <v>3140.6813865498402</v>
      </c>
      <c r="AB134" s="10"/>
      <c r="AC134" s="24">
        <v>1600</v>
      </c>
      <c r="AD134" s="21"/>
      <c r="AE134" s="25">
        <f t="shared" si="38"/>
        <v>1690</v>
      </c>
      <c r="AF134" s="23">
        <v>2111.1433999999999</v>
      </c>
      <c r="AG134" s="23">
        <v>0</v>
      </c>
      <c r="AH134" s="23">
        <v>0</v>
      </c>
      <c r="AI134" s="23">
        <v>0</v>
      </c>
      <c r="AJ134" s="23">
        <v>0</v>
      </c>
      <c r="AK134" s="23">
        <v>318.71849999999995</v>
      </c>
      <c r="AL134" s="21"/>
      <c r="AM134" s="24">
        <f t="shared" si="45"/>
        <v>2429.8618999999999</v>
      </c>
      <c r="AN134" s="24">
        <f t="shared" si="29"/>
        <v>0</v>
      </c>
      <c r="AO134" s="24">
        <f t="shared" si="32"/>
        <v>0</v>
      </c>
      <c r="AP134" s="24">
        <f t="shared" si="32"/>
        <v>0</v>
      </c>
      <c r="AQ134" s="24">
        <f t="shared" si="32"/>
        <v>0</v>
      </c>
      <c r="AR134" s="24">
        <f t="shared" si="15"/>
        <v>2429.8618999999999</v>
      </c>
      <c r="AS134" s="24"/>
      <c r="AT134" s="87"/>
      <c r="AU134" s="87">
        <v>1</v>
      </c>
      <c r="AV134" s="87"/>
      <c r="AW134" s="87"/>
      <c r="AX134" s="87"/>
      <c r="AY134" s="21"/>
      <c r="AZ134" s="24">
        <f t="shared" si="34"/>
        <v>2429.8618999999999</v>
      </c>
      <c r="BA134" s="24"/>
      <c r="BB134" s="24"/>
      <c r="BC134" s="24"/>
      <c r="BD134" s="24">
        <f t="shared" si="36"/>
        <v>0</v>
      </c>
      <c r="BE134" s="9">
        <f>AR134</f>
        <v>2429.8618999999999</v>
      </c>
      <c r="BF134" s="21"/>
      <c r="BG134" s="24">
        <v>1600</v>
      </c>
      <c r="BH134" s="21"/>
      <c r="BI134" s="89"/>
    </row>
    <row r="135" spans="1:61">
      <c r="A135" s="25">
        <f t="shared" si="37"/>
        <v>1691</v>
      </c>
      <c r="B135" s="23">
        <v>4081.100831663935</v>
      </c>
      <c r="C135" s="23">
        <v>0</v>
      </c>
      <c r="D135" s="23">
        <v>0</v>
      </c>
      <c r="E135" s="23">
        <v>0</v>
      </c>
      <c r="F135" s="23">
        <v>523.59239512330987</v>
      </c>
      <c r="G135" s="23">
        <v>581.70000000000005</v>
      </c>
      <c r="H135" s="21"/>
      <c r="I135" s="24">
        <f t="shared" si="42"/>
        <v>4596.6566432799164</v>
      </c>
      <c r="J135" s="24">
        <f t="shared" si="43"/>
        <v>0</v>
      </c>
      <c r="K135" s="24">
        <f t="shared" si="44"/>
        <v>0</v>
      </c>
      <c r="L135" s="24">
        <f t="shared" si="44"/>
        <v>0</v>
      </c>
      <c r="M135" s="24">
        <f t="shared" si="44"/>
        <v>589.73658350732831</v>
      </c>
      <c r="N135" s="24">
        <f t="shared" si="30"/>
        <v>5186.3932267872442</v>
      </c>
      <c r="O135" s="24"/>
      <c r="P135" s="87"/>
      <c r="Q135" s="87"/>
      <c r="R135" s="87"/>
      <c r="S135" s="87"/>
      <c r="T135" s="87"/>
      <c r="U135" s="21"/>
      <c r="V135" s="24">
        <f t="shared" si="40"/>
        <v>7085.6862818756872</v>
      </c>
      <c r="W135" s="24"/>
      <c r="X135" s="24"/>
      <c r="Y135" s="24"/>
      <c r="Z135" s="24">
        <f t="shared" si="33"/>
        <v>909.07125416625297</v>
      </c>
      <c r="AA135" s="9">
        <f>AC135/(1-0.237)</f>
        <v>7994.7575360419396</v>
      </c>
      <c r="AB135" s="10"/>
      <c r="AC135" s="24">
        <v>6100</v>
      </c>
      <c r="AD135" s="21"/>
      <c r="AE135" s="25">
        <f t="shared" si="38"/>
        <v>1691</v>
      </c>
      <c r="AF135" s="23">
        <v>3252.4</v>
      </c>
      <c r="AG135" s="23">
        <v>0</v>
      </c>
      <c r="AH135" s="23">
        <v>0</v>
      </c>
      <c r="AI135" s="23">
        <v>0</v>
      </c>
      <c r="AJ135" s="23">
        <v>448</v>
      </c>
      <c r="AK135" s="23">
        <v>507.44300000000004</v>
      </c>
      <c r="AL135" s="21"/>
      <c r="AM135" s="24">
        <f t="shared" si="45"/>
        <v>3698.4078946059885</v>
      </c>
      <c r="AN135" s="24">
        <f t="shared" si="29"/>
        <v>0</v>
      </c>
      <c r="AO135" s="24">
        <f t="shared" si="32"/>
        <v>0</v>
      </c>
      <c r="AP135" s="24">
        <f t="shared" si="32"/>
        <v>0</v>
      </c>
      <c r="AQ135" s="24">
        <f t="shared" si="32"/>
        <v>509.43510539401149</v>
      </c>
      <c r="AR135" s="24">
        <f t="shared" si="15"/>
        <v>4207.8429999999998</v>
      </c>
      <c r="AS135" s="24"/>
      <c r="AT135" s="87"/>
      <c r="AU135" s="87">
        <v>1</v>
      </c>
      <c r="AV135" s="87"/>
      <c r="AW135" s="87"/>
      <c r="AX135" s="87"/>
      <c r="AY135" s="21"/>
      <c r="AZ135" s="24">
        <f t="shared" si="34"/>
        <v>5361.4852448383963</v>
      </c>
      <c r="BA135" s="24"/>
      <c r="BB135" s="24"/>
      <c r="BC135" s="24"/>
      <c r="BD135" s="24">
        <f t="shared" si="36"/>
        <v>738.51475516160428</v>
      </c>
      <c r="BE135" s="9">
        <f t="shared" si="39"/>
        <v>6100</v>
      </c>
      <c r="BF135" s="21"/>
      <c r="BG135" s="24">
        <v>6100</v>
      </c>
      <c r="BH135" s="21"/>
      <c r="BI135" s="21"/>
    </row>
    <row r="136" spans="1:61">
      <c r="A136" s="25">
        <f t="shared" si="37"/>
        <v>1692</v>
      </c>
      <c r="B136" s="23">
        <v>4064.1418795078471</v>
      </c>
      <c r="C136" s="23">
        <v>0</v>
      </c>
      <c r="D136" s="23">
        <v>0</v>
      </c>
      <c r="E136" s="23">
        <v>0</v>
      </c>
      <c r="F136" s="23">
        <v>88.348271446862995</v>
      </c>
      <c r="G136" s="23">
        <v>2051.8006015535339</v>
      </c>
      <c r="H136" s="21"/>
      <c r="I136" s="24">
        <f t="shared" si="42"/>
        <v>6072.2884253234733</v>
      </c>
      <c r="J136" s="24">
        <f t="shared" si="43"/>
        <v>0</v>
      </c>
      <c r="K136" s="24">
        <f t="shared" si="44"/>
        <v>0</v>
      </c>
      <c r="L136" s="24">
        <f t="shared" si="44"/>
        <v>0</v>
      </c>
      <c r="M136" s="24">
        <f t="shared" si="44"/>
        <v>132.00232718477039</v>
      </c>
      <c r="N136" s="24">
        <f t="shared" si="30"/>
        <v>6204.2907525082437</v>
      </c>
      <c r="O136" s="24"/>
      <c r="P136" s="87"/>
      <c r="Q136" s="87"/>
      <c r="R136" s="87"/>
      <c r="S136" s="87"/>
      <c r="T136" s="87"/>
      <c r="U136" s="21"/>
      <c r="V136" s="24">
        <f t="shared" si="40"/>
        <v>11416.30908732536</v>
      </c>
      <c r="W136" s="24"/>
      <c r="X136" s="24"/>
      <c r="Y136" s="24"/>
      <c r="Z136" s="24">
        <f t="shared" si="33"/>
        <v>248.1732193587811</v>
      </c>
      <c r="AA136" s="9">
        <f>AC136/(1-0.237)</f>
        <v>11664.482306684142</v>
      </c>
      <c r="AB136" s="10"/>
      <c r="AC136" s="24">
        <v>8900</v>
      </c>
      <c r="AD136" s="21"/>
      <c r="AE136" s="25">
        <f t="shared" si="38"/>
        <v>1692</v>
      </c>
      <c r="AF136" s="23">
        <v>3407.4</v>
      </c>
      <c r="AG136" s="23">
        <v>0</v>
      </c>
      <c r="AH136" s="23">
        <v>0</v>
      </c>
      <c r="AI136" s="23">
        <v>0</v>
      </c>
      <c r="AJ136" s="23">
        <v>69</v>
      </c>
      <c r="AK136" s="23">
        <v>1590.1463999999999</v>
      </c>
      <c r="AL136" s="21"/>
      <c r="AM136" s="24">
        <f t="shared" si="45"/>
        <v>4965.9849854332069</v>
      </c>
      <c r="AN136" s="24">
        <f t="shared" si="29"/>
        <v>0</v>
      </c>
      <c r="AO136" s="24">
        <f t="shared" si="32"/>
        <v>0</v>
      </c>
      <c r="AP136" s="24">
        <f t="shared" si="32"/>
        <v>0</v>
      </c>
      <c r="AQ136" s="24">
        <f t="shared" si="32"/>
        <v>100.56141456679323</v>
      </c>
      <c r="AR136" s="24">
        <f t="shared" si="15"/>
        <v>5066.5464000000002</v>
      </c>
      <c r="AS136" s="24"/>
      <c r="AT136" s="87"/>
      <c r="AU136" s="87">
        <v>1</v>
      </c>
      <c r="AV136" s="87"/>
      <c r="AW136" s="87"/>
      <c r="AX136" s="87"/>
      <c r="AY136" s="21"/>
      <c r="AZ136" s="24">
        <f t="shared" si="34"/>
        <v>8723.3517431826021</v>
      </c>
      <c r="BA136" s="24"/>
      <c r="BB136" s="24"/>
      <c r="BC136" s="24"/>
      <c r="BD136" s="24">
        <f t="shared" si="36"/>
        <v>176.64825681739728</v>
      </c>
      <c r="BE136" s="9">
        <f t="shared" si="39"/>
        <v>8900</v>
      </c>
      <c r="BF136" s="21"/>
      <c r="BG136" s="24">
        <v>8900</v>
      </c>
      <c r="BH136" s="21"/>
      <c r="BI136" s="21"/>
    </row>
    <row r="137" spans="1:61">
      <c r="A137" s="25">
        <f t="shared" si="37"/>
        <v>1693</v>
      </c>
      <c r="B137" s="23">
        <v>2981.1578947368421</v>
      </c>
      <c r="C137" s="23">
        <v>0</v>
      </c>
      <c r="D137" s="23">
        <v>0</v>
      </c>
      <c r="E137" s="23">
        <v>0</v>
      </c>
      <c r="F137" s="23">
        <v>0</v>
      </c>
      <c r="G137" s="23">
        <v>769.33367477592833</v>
      </c>
      <c r="H137" s="21"/>
      <c r="I137" s="24">
        <f t="shared" si="42"/>
        <v>3750.4915695127702</v>
      </c>
      <c r="J137" s="24">
        <f t="shared" si="43"/>
        <v>0</v>
      </c>
      <c r="K137" s="24">
        <f t="shared" si="44"/>
        <v>0</v>
      </c>
      <c r="L137" s="24">
        <f t="shared" si="44"/>
        <v>0</v>
      </c>
      <c r="M137" s="24">
        <f t="shared" si="44"/>
        <v>0</v>
      </c>
      <c r="N137" s="24">
        <f t="shared" si="30"/>
        <v>3750.4915695127702</v>
      </c>
      <c r="O137" s="24"/>
      <c r="P137" s="87"/>
      <c r="Q137" s="87"/>
      <c r="R137" s="87"/>
      <c r="S137" s="87"/>
      <c r="T137" s="87"/>
      <c r="U137" s="21"/>
      <c r="V137" s="24">
        <f t="shared" si="40"/>
        <v>9174.3119266055037</v>
      </c>
      <c r="W137" s="24"/>
      <c r="X137" s="24"/>
      <c r="Y137" s="24"/>
      <c r="Z137" s="24">
        <f t="shared" si="33"/>
        <v>0</v>
      </c>
      <c r="AA137" s="9">
        <f>AC137/(1-0.237)</f>
        <v>9174.3119266055037</v>
      </c>
      <c r="AB137" s="10"/>
      <c r="AC137" s="24">
        <v>7000</v>
      </c>
      <c r="AD137" s="21"/>
      <c r="AE137" s="25">
        <f t="shared" si="38"/>
        <v>1693</v>
      </c>
      <c r="AF137" s="23">
        <v>2048.6999999999998</v>
      </c>
      <c r="AG137" s="23">
        <v>0</v>
      </c>
      <c r="AH137" s="23">
        <v>0</v>
      </c>
      <c r="AI137" s="23">
        <v>0</v>
      </c>
      <c r="AJ137" s="23">
        <v>0</v>
      </c>
      <c r="AK137" s="23">
        <v>591.93419999999992</v>
      </c>
      <c r="AL137" s="21"/>
      <c r="AM137" s="24">
        <f t="shared" si="45"/>
        <v>2640.6341999999995</v>
      </c>
      <c r="AN137" s="24">
        <f t="shared" si="29"/>
        <v>0</v>
      </c>
      <c r="AO137" s="24">
        <f t="shared" si="32"/>
        <v>0</v>
      </c>
      <c r="AP137" s="24">
        <f t="shared" si="32"/>
        <v>0</v>
      </c>
      <c r="AQ137" s="24">
        <f t="shared" si="32"/>
        <v>0</v>
      </c>
      <c r="AR137" s="24">
        <f t="shared" si="15"/>
        <v>2640.6341999999995</v>
      </c>
      <c r="AS137" s="24"/>
      <c r="AT137" s="87"/>
      <c r="AU137" s="87">
        <v>1</v>
      </c>
      <c r="AV137" s="87"/>
      <c r="AW137" s="87"/>
      <c r="AX137" s="87"/>
      <c r="AY137" s="21"/>
      <c r="AZ137" s="24">
        <f t="shared" si="34"/>
        <v>7000</v>
      </c>
      <c r="BA137" s="24"/>
      <c r="BB137" s="24"/>
      <c r="BC137" s="24"/>
      <c r="BD137" s="24">
        <f t="shared" si="36"/>
        <v>0</v>
      </c>
      <c r="BE137" s="9">
        <f t="shared" si="39"/>
        <v>7000</v>
      </c>
      <c r="BF137" s="21"/>
      <c r="BG137" s="24">
        <v>7000</v>
      </c>
      <c r="BH137" s="21"/>
      <c r="BI137" s="21"/>
    </row>
    <row r="138" spans="1:61">
      <c r="A138" s="25">
        <f t="shared" si="37"/>
        <v>1694</v>
      </c>
      <c r="B138" s="23">
        <v>3960.0465610392762</v>
      </c>
      <c r="C138" s="23">
        <v>0</v>
      </c>
      <c r="D138" s="23">
        <v>0</v>
      </c>
      <c r="E138" s="23">
        <v>0</v>
      </c>
      <c r="F138" s="23">
        <v>396.72032878236388</v>
      </c>
      <c r="G138" s="23">
        <v>1493.4927665170635</v>
      </c>
      <c r="H138" s="21"/>
      <c r="I138" s="24">
        <f t="shared" si="42"/>
        <v>5317.5442292757916</v>
      </c>
      <c r="J138" s="24">
        <f t="shared" si="43"/>
        <v>0</v>
      </c>
      <c r="K138" s="24">
        <f t="shared" si="44"/>
        <v>0</v>
      </c>
      <c r="L138" s="24">
        <f t="shared" si="44"/>
        <v>0</v>
      </c>
      <c r="M138" s="24">
        <f t="shared" si="44"/>
        <v>532.71542706291189</v>
      </c>
      <c r="N138" s="24">
        <f t="shared" si="30"/>
        <v>5850.2596563387033</v>
      </c>
      <c r="O138" s="24"/>
      <c r="P138" s="87"/>
      <c r="Q138" s="87"/>
      <c r="R138" s="87"/>
      <c r="S138" s="87"/>
      <c r="T138" s="87"/>
      <c r="U138" s="21"/>
      <c r="V138" s="24">
        <f t="shared" si="40"/>
        <v>9291.932226883695</v>
      </c>
      <c r="W138" s="24"/>
      <c r="X138" s="24"/>
      <c r="Y138" s="24"/>
      <c r="Z138" s="24">
        <f t="shared" si="33"/>
        <v>930.87249133386661</v>
      </c>
      <c r="AA138" s="9">
        <f>AC138/(1-0.237)</f>
        <v>10222.804718217561</v>
      </c>
      <c r="AB138" s="10"/>
      <c r="AC138" s="24">
        <v>7800</v>
      </c>
      <c r="AD138" s="21"/>
      <c r="AE138" s="25">
        <f t="shared" si="38"/>
        <v>1694</v>
      </c>
      <c r="AF138" s="23">
        <v>2744</v>
      </c>
      <c r="AG138" s="23">
        <v>0</v>
      </c>
      <c r="AH138" s="23">
        <v>0</v>
      </c>
      <c r="AI138" s="23">
        <v>0</v>
      </c>
      <c r="AJ138" s="23">
        <v>314.7</v>
      </c>
      <c r="AK138" s="23">
        <v>1257.386</v>
      </c>
      <c r="AL138" s="21"/>
      <c r="AM138" s="24">
        <f t="shared" si="45"/>
        <v>3872.0175185536336</v>
      </c>
      <c r="AN138" s="24">
        <f t="shared" si="29"/>
        <v>0</v>
      </c>
      <c r="AO138" s="24">
        <f t="shared" si="32"/>
        <v>0</v>
      </c>
      <c r="AP138" s="24">
        <f t="shared" si="32"/>
        <v>0</v>
      </c>
      <c r="AQ138" s="24">
        <f t="shared" si="32"/>
        <v>444.06848144636609</v>
      </c>
      <c r="AR138" s="24">
        <f t="shared" si="15"/>
        <v>4316.0859999999993</v>
      </c>
      <c r="AS138" s="24"/>
      <c r="AT138" s="87"/>
      <c r="AU138" s="87">
        <v>1</v>
      </c>
      <c r="AV138" s="87"/>
      <c r="AW138" s="87"/>
      <c r="AX138" s="87"/>
      <c r="AY138" s="21"/>
      <c r="AZ138" s="24">
        <f t="shared" si="34"/>
        <v>6997.4825906430842</v>
      </c>
      <c r="BA138" s="24"/>
      <c r="BB138" s="24"/>
      <c r="BC138" s="24"/>
      <c r="BD138" s="24">
        <f t="shared" si="36"/>
        <v>802.51740935691646</v>
      </c>
      <c r="BE138" s="9">
        <f t="shared" si="39"/>
        <v>7800</v>
      </c>
      <c r="BF138" s="21"/>
      <c r="BG138" s="24">
        <v>7800</v>
      </c>
      <c r="BH138" s="21"/>
      <c r="BI138" s="21"/>
    </row>
    <row r="139" spans="1:61">
      <c r="A139" s="25">
        <f t="shared" si="37"/>
        <v>1695</v>
      </c>
      <c r="B139" s="23">
        <v>4245.1381355427075</v>
      </c>
      <c r="C139" s="23">
        <v>0</v>
      </c>
      <c r="D139" s="23">
        <v>0</v>
      </c>
      <c r="E139" s="23">
        <v>0</v>
      </c>
      <c r="F139" s="23">
        <v>416.51728553137002</v>
      </c>
      <c r="G139" s="23">
        <v>1314.340887905505</v>
      </c>
      <c r="H139" s="21"/>
      <c r="I139" s="24">
        <f t="shared" si="42"/>
        <v>5442.0431236563836</v>
      </c>
      <c r="J139" s="24">
        <f t="shared" si="43"/>
        <v>0</v>
      </c>
      <c r="K139" s="24">
        <f t="shared" si="44"/>
        <v>0</v>
      </c>
      <c r="L139" s="24">
        <f t="shared" si="44"/>
        <v>0</v>
      </c>
      <c r="M139" s="24">
        <f t="shared" si="44"/>
        <v>533.95318532319902</v>
      </c>
      <c r="N139" s="24">
        <f t="shared" si="30"/>
        <v>5975.9963089795829</v>
      </c>
      <c r="O139" s="24"/>
      <c r="P139" s="87"/>
      <c r="Q139" s="87"/>
      <c r="R139" s="87"/>
      <c r="S139" s="87"/>
      <c r="T139" s="87"/>
      <c r="U139" s="21"/>
      <c r="V139" s="24">
        <f t="shared" si="40"/>
        <v>7877.1851934263323</v>
      </c>
      <c r="W139" s="24"/>
      <c r="X139" s="24"/>
      <c r="Y139" s="24"/>
      <c r="Z139" s="24">
        <f t="shared" si="33"/>
        <v>772.8803373731414</v>
      </c>
      <c r="AA139" s="9">
        <f>AC139/(1-0.237)</f>
        <v>8650.0655307994748</v>
      </c>
      <c r="AB139" s="10"/>
      <c r="AC139" s="24">
        <v>6600</v>
      </c>
      <c r="AD139" s="21"/>
      <c r="AE139" s="25">
        <f t="shared" si="38"/>
        <v>1695</v>
      </c>
      <c r="AF139" s="23">
        <v>3640.2765000000004</v>
      </c>
      <c r="AG139" s="23">
        <v>0</v>
      </c>
      <c r="AH139" s="23">
        <v>0</v>
      </c>
      <c r="AI139" s="23">
        <v>0</v>
      </c>
      <c r="AJ139" s="23">
        <v>325.3</v>
      </c>
      <c r="AK139" s="23">
        <v>1004.2</v>
      </c>
      <c r="AL139" s="21"/>
      <c r="AM139" s="24">
        <f t="shared" si="45"/>
        <v>4562.1010219326881</v>
      </c>
      <c r="AN139" s="24">
        <f t="shared" si="29"/>
        <v>0</v>
      </c>
      <c r="AO139" s="24">
        <f t="shared" si="32"/>
        <v>0</v>
      </c>
      <c r="AP139" s="24">
        <f t="shared" si="32"/>
        <v>0</v>
      </c>
      <c r="AQ139" s="24">
        <f t="shared" si="32"/>
        <v>407.67547806731255</v>
      </c>
      <c r="AR139" s="24">
        <f t="shared" si="15"/>
        <v>4969.7765000000009</v>
      </c>
      <c r="AS139" s="24"/>
      <c r="AT139" s="87"/>
      <c r="AU139" s="87">
        <v>1</v>
      </c>
      <c r="AV139" s="87"/>
      <c r="AW139" s="87"/>
      <c r="AX139" s="87"/>
      <c r="AY139" s="21"/>
      <c r="AZ139" s="24">
        <f t="shared" si="34"/>
        <v>6058.5957426366631</v>
      </c>
      <c r="BA139" s="24"/>
      <c r="BB139" s="24"/>
      <c r="BC139" s="24"/>
      <c r="BD139" s="24">
        <f t="shared" si="36"/>
        <v>541.40425736333668</v>
      </c>
      <c r="BE139" s="9">
        <f t="shared" si="39"/>
        <v>6600</v>
      </c>
      <c r="BF139" s="21"/>
      <c r="BG139" s="24">
        <v>6600</v>
      </c>
      <c r="BH139" s="21"/>
      <c r="BI139" s="21"/>
    </row>
    <row r="140" spans="1:61">
      <c r="A140" s="25">
        <f t="shared" si="37"/>
        <v>1696</v>
      </c>
      <c r="B140" s="23">
        <v>3700.6115487085303</v>
      </c>
      <c r="C140" s="23">
        <v>0</v>
      </c>
      <c r="D140" s="23">
        <v>486</v>
      </c>
      <c r="E140" s="23">
        <v>0</v>
      </c>
      <c r="F140" s="23">
        <v>1535.5312994873568</v>
      </c>
      <c r="G140" s="23">
        <v>657.9275905118601</v>
      </c>
      <c r="H140" s="21"/>
      <c r="I140" s="24">
        <f t="shared" si="42"/>
        <v>4126.1050227887526</v>
      </c>
      <c r="J140" s="24">
        <f t="shared" si="43"/>
        <v>0</v>
      </c>
      <c r="K140" s="24">
        <f t="shared" ref="K140:M155" si="46">D140+((D140/($B140+$D140+$E140+$F140)*$G140))</f>
        <v>541.87990678869153</v>
      </c>
      <c r="L140" s="24">
        <f t="shared" si="46"/>
        <v>0</v>
      </c>
      <c r="M140" s="24">
        <f t="shared" si="46"/>
        <v>1712.0855091303031</v>
      </c>
      <c r="N140" s="24">
        <f t="shared" si="30"/>
        <v>6380.0704387077467</v>
      </c>
      <c r="O140" s="24"/>
      <c r="P140" s="87">
        <v>0.8</v>
      </c>
      <c r="Q140" s="87">
        <v>1</v>
      </c>
      <c r="R140" s="87">
        <v>0.8</v>
      </c>
      <c r="S140" s="87">
        <v>0.8</v>
      </c>
      <c r="T140" s="87">
        <v>0.8</v>
      </c>
      <c r="U140" s="21"/>
      <c r="V140" s="24">
        <f t="shared" ref="V140:Z171" si="47">I140/P140</f>
        <v>5157.6312784859401</v>
      </c>
      <c r="W140" s="24">
        <f t="shared" si="47"/>
        <v>0</v>
      </c>
      <c r="X140" s="24">
        <f t="shared" si="47"/>
        <v>677.34988348586432</v>
      </c>
      <c r="Y140" s="24">
        <f t="shared" si="47"/>
        <v>0</v>
      </c>
      <c r="Z140" s="24">
        <f t="shared" si="47"/>
        <v>2140.1068864128788</v>
      </c>
      <c r="AA140" s="35">
        <f>SUM(V140:Z140)</f>
        <v>7975.0880483846831</v>
      </c>
      <c r="AB140" s="24"/>
      <c r="AC140" s="21"/>
      <c r="AD140" s="21"/>
      <c r="AE140" s="25">
        <f t="shared" si="38"/>
        <v>1696</v>
      </c>
      <c r="AF140" s="23">
        <v>3084.3003999999996</v>
      </c>
      <c r="AG140" s="23">
        <v>0</v>
      </c>
      <c r="AH140" s="23">
        <v>389.286</v>
      </c>
      <c r="AI140" s="23">
        <v>0</v>
      </c>
      <c r="AJ140" s="23">
        <v>1217.4000000000001</v>
      </c>
      <c r="AK140" s="23">
        <v>527</v>
      </c>
      <c r="AL140" s="21"/>
      <c r="AM140" s="24">
        <f t="shared" si="45"/>
        <v>3430.8002983582637</v>
      </c>
      <c r="AN140" s="24">
        <f t="shared" si="29"/>
        <v>0</v>
      </c>
      <c r="AO140" s="24">
        <f t="shared" ref="AO140:AQ203" si="48">AH140+((AH140/($AF140+$AH140+$AI140+$AJ140)*$AK140))</f>
        <v>433.01959982454866</v>
      </c>
      <c r="AP140" s="24">
        <f t="shared" si="48"/>
        <v>0</v>
      </c>
      <c r="AQ140" s="24">
        <f t="shared" si="48"/>
        <v>1354.1665018171873</v>
      </c>
      <c r="AR140" s="24">
        <f t="shared" si="15"/>
        <v>5217.9863999999998</v>
      </c>
      <c r="AS140" s="24"/>
      <c r="AT140" s="87">
        <v>0.8</v>
      </c>
      <c r="AU140" s="87">
        <v>1</v>
      </c>
      <c r="AV140" s="87">
        <v>0.8</v>
      </c>
      <c r="AW140" s="87">
        <v>0.8</v>
      </c>
      <c r="AX140" s="87">
        <v>0.8</v>
      </c>
      <c r="AY140" s="21"/>
      <c r="AZ140" s="24">
        <f t="shared" ref="AZ140:BD171" si="49">AM140/AT140</f>
        <v>4288.5003729478294</v>
      </c>
      <c r="BA140" s="24">
        <f t="shared" si="49"/>
        <v>0</v>
      </c>
      <c r="BB140" s="24">
        <f t="shared" si="49"/>
        <v>541.2744997806858</v>
      </c>
      <c r="BC140" s="24">
        <f t="shared" si="49"/>
        <v>0</v>
      </c>
      <c r="BD140" s="24">
        <f t="shared" si="49"/>
        <v>1692.708127271484</v>
      </c>
      <c r="BE140" s="35">
        <f>SUM(AZ140:BD140)</f>
        <v>6522.4829999999993</v>
      </c>
      <c r="BF140" s="21"/>
      <c r="BG140" s="21"/>
      <c r="BH140" s="21"/>
      <c r="BI140" s="21"/>
    </row>
    <row r="141" spans="1:61">
      <c r="A141" s="25">
        <f t="shared" si="37"/>
        <v>1697</v>
      </c>
      <c r="B141" s="23">
        <v>4875.4194756554298</v>
      </c>
      <c r="C141" s="23">
        <v>0</v>
      </c>
      <c r="D141" s="23">
        <v>0</v>
      </c>
      <c r="E141" s="23">
        <v>0</v>
      </c>
      <c r="F141" s="23">
        <v>3025.8927617008912</v>
      </c>
      <c r="G141" s="23">
        <v>243</v>
      </c>
      <c r="H141" s="21"/>
      <c r="I141" s="24">
        <f t="shared" si="42"/>
        <v>5025.3600041391728</v>
      </c>
      <c r="J141" s="24">
        <f t="shared" si="43"/>
        <v>0</v>
      </c>
      <c r="K141" s="24">
        <f t="shared" si="46"/>
        <v>0</v>
      </c>
      <c r="L141" s="24">
        <f t="shared" si="46"/>
        <v>0</v>
      </c>
      <c r="M141" s="24">
        <f t="shared" si="46"/>
        <v>3118.9522332171487</v>
      </c>
      <c r="N141" s="24">
        <f t="shared" si="30"/>
        <v>8144.3122373563219</v>
      </c>
      <c r="O141" s="24"/>
      <c r="P141" s="87">
        <v>0.8</v>
      </c>
      <c r="Q141" s="87">
        <v>1</v>
      </c>
      <c r="R141" s="87">
        <v>0.8</v>
      </c>
      <c r="S141" s="87">
        <v>0.8</v>
      </c>
      <c r="T141" s="87">
        <v>0.8</v>
      </c>
      <c r="U141" s="21"/>
      <c r="V141" s="24">
        <f t="shared" si="47"/>
        <v>6281.700005173966</v>
      </c>
      <c r="W141" s="24">
        <f t="shared" si="47"/>
        <v>0</v>
      </c>
      <c r="X141" s="24">
        <f t="shared" si="47"/>
        <v>0</v>
      </c>
      <c r="Y141" s="24">
        <f t="shared" si="47"/>
        <v>0</v>
      </c>
      <c r="Z141" s="24">
        <f t="shared" si="47"/>
        <v>3898.6902915214355</v>
      </c>
      <c r="AA141" s="35">
        <f>SUM(V141:Z141)</f>
        <v>10180.390296695401</v>
      </c>
      <c r="AB141" s="24"/>
      <c r="AC141" s="21"/>
      <c r="AD141" s="21"/>
      <c r="AE141" s="25">
        <f t="shared" si="38"/>
        <v>1697</v>
      </c>
      <c r="AF141" s="23">
        <v>3677.7902999999997</v>
      </c>
      <c r="AG141" s="23">
        <v>0</v>
      </c>
      <c r="AH141" s="23">
        <v>0</v>
      </c>
      <c r="AI141" s="23">
        <v>0</v>
      </c>
      <c r="AJ141" s="23">
        <v>2379.9</v>
      </c>
      <c r="AK141" s="23">
        <v>194.643</v>
      </c>
      <c r="AL141" s="21"/>
      <c r="AM141" s="24">
        <f t="shared" si="45"/>
        <v>3795.9634158099807</v>
      </c>
      <c r="AN141" s="24">
        <f t="shared" si="29"/>
        <v>0</v>
      </c>
      <c r="AO141" s="24">
        <f t="shared" si="48"/>
        <v>0</v>
      </c>
      <c r="AP141" s="24">
        <f t="shared" si="48"/>
        <v>0</v>
      </c>
      <c r="AQ141" s="24">
        <f t="shared" si="48"/>
        <v>2456.3698841900186</v>
      </c>
      <c r="AR141" s="24">
        <f t="shared" si="15"/>
        <v>6252.3332999999993</v>
      </c>
      <c r="AS141" s="24"/>
      <c r="AT141" s="87">
        <v>0.8</v>
      </c>
      <c r="AU141" s="87">
        <v>1</v>
      </c>
      <c r="AV141" s="87">
        <v>0.8</v>
      </c>
      <c r="AW141" s="87">
        <v>0.8</v>
      </c>
      <c r="AX141" s="87">
        <v>0.8</v>
      </c>
      <c r="AY141" s="21"/>
      <c r="AZ141" s="24">
        <f t="shared" si="49"/>
        <v>4744.9542697624756</v>
      </c>
      <c r="BA141" s="24">
        <f t="shared" si="49"/>
        <v>0</v>
      </c>
      <c r="BB141" s="24">
        <f t="shared" si="49"/>
        <v>0</v>
      </c>
      <c r="BC141" s="24">
        <f t="shared" si="49"/>
        <v>0</v>
      </c>
      <c r="BD141" s="24">
        <f t="shared" si="49"/>
        <v>3070.4623552375233</v>
      </c>
      <c r="BE141" s="35">
        <f>SUM(AZ141:BD141)</f>
        <v>7815.4166249999989</v>
      </c>
      <c r="BF141" s="21"/>
      <c r="BG141" s="21"/>
      <c r="BH141" s="21"/>
      <c r="BI141" s="21"/>
    </row>
    <row r="142" spans="1:61">
      <c r="A142" s="25">
        <f t="shared" si="37"/>
        <v>1698</v>
      </c>
      <c r="B142" s="23">
        <v>4992.1695358763818</v>
      </c>
      <c r="C142" s="23">
        <v>166.04244694132333</v>
      </c>
      <c r="D142" s="23">
        <v>0</v>
      </c>
      <c r="E142" s="23">
        <v>121.09862671660424</v>
      </c>
      <c r="F142" s="23">
        <v>500.64064656022077</v>
      </c>
      <c r="G142" s="23">
        <v>3604.1999051699167</v>
      </c>
      <c r="H142" s="21"/>
      <c r="I142" s="24">
        <f t="shared" si="42"/>
        <v>8197.205025313162</v>
      </c>
      <c r="J142" s="24">
        <f t="shared" si="43"/>
        <v>166.04244694132333</v>
      </c>
      <c r="K142" s="24">
        <f t="shared" si="46"/>
        <v>0</v>
      </c>
      <c r="L142" s="24">
        <f t="shared" si="46"/>
        <v>198.84546475155048</v>
      </c>
      <c r="M142" s="24">
        <f t="shared" si="46"/>
        <v>822.05822425841063</v>
      </c>
      <c r="N142" s="24">
        <f t="shared" si="30"/>
        <v>9384.1511612644463</v>
      </c>
      <c r="O142" s="24"/>
      <c r="P142" s="87">
        <v>1</v>
      </c>
      <c r="Q142" s="87">
        <v>1</v>
      </c>
      <c r="R142" s="87">
        <v>1</v>
      </c>
      <c r="S142" s="87">
        <v>1</v>
      </c>
      <c r="T142" s="87">
        <v>1</v>
      </c>
      <c r="U142" s="21"/>
      <c r="V142" s="24">
        <f t="shared" si="47"/>
        <v>8197.205025313162</v>
      </c>
      <c r="W142" s="24">
        <f t="shared" si="47"/>
        <v>166.04244694132333</v>
      </c>
      <c r="X142" s="24">
        <f t="shared" si="47"/>
        <v>0</v>
      </c>
      <c r="Y142" s="24">
        <f t="shared" si="47"/>
        <v>198.84546475155048</v>
      </c>
      <c r="Z142" s="24">
        <f t="shared" si="47"/>
        <v>822.05822425841063</v>
      </c>
      <c r="AA142" s="35">
        <f>SUM(V142:Z142)</f>
        <v>9384.1511612644463</v>
      </c>
      <c r="AB142" s="24"/>
      <c r="AC142" s="21"/>
      <c r="AD142" s="21"/>
      <c r="AE142" s="25">
        <f t="shared" si="38"/>
        <v>1698</v>
      </c>
      <c r="AF142" s="23">
        <v>3874.7440000000001</v>
      </c>
      <c r="AG142" s="23">
        <v>133</v>
      </c>
      <c r="AH142" s="23">
        <v>0</v>
      </c>
      <c r="AI142" s="23">
        <v>97</v>
      </c>
      <c r="AJ142" s="23">
        <v>394</v>
      </c>
      <c r="AK142" s="23">
        <v>2893.3629999999998</v>
      </c>
      <c r="AL142" s="21"/>
      <c r="AM142" s="24">
        <f t="shared" si="45"/>
        <v>6442.7005554169</v>
      </c>
      <c r="AN142" s="24">
        <f t="shared" si="29"/>
        <v>133</v>
      </c>
      <c r="AO142" s="24">
        <f t="shared" si="48"/>
        <v>0</v>
      </c>
      <c r="AP142" s="24">
        <f t="shared" si="48"/>
        <v>161.28599821702784</v>
      </c>
      <c r="AQ142" s="24">
        <f t="shared" si="48"/>
        <v>655.12044636607175</v>
      </c>
      <c r="AR142" s="24">
        <f t="shared" si="15"/>
        <v>7392.1069999999991</v>
      </c>
      <c r="AS142" s="24"/>
      <c r="AT142" s="87">
        <v>1</v>
      </c>
      <c r="AU142" s="87">
        <v>1</v>
      </c>
      <c r="AV142" s="87">
        <v>1</v>
      </c>
      <c r="AW142" s="87">
        <v>1</v>
      </c>
      <c r="AX142" s="87">
        <v>1</v>
      </c>
      <c r="AY142" s="21"/>
      <c r="AZ142" s="24">
        <f t="shared" si="49"/>
        <v>6442.7005554169</v>
      </c>
      <c r="BA142" s="24">
        <f t="shared" si="49"/>
        <v>133</v>
      </c>
      <c r="BB142" s="24">
        <f t="shared" si="49"/>
        <v>0</v>
      </c>
      <c r="BC142" s="24">
        <f t="shared" si="49"/>
        <v>161.28599821702784</v>
      </c>
      <c r="BD142" s="24">
        <f t="shared" si="49"/>
        <v>655.12044636607175</v>
      </c>
      <c r="BE142" s="35">
        <f>SUM(AZ142:BD142)</f>
        <v>7392.1069999999991</v>
      </c>
      <c r="BF142" s="21"/>
      <c r="BG142" s="21"/>
      <c r="BH142" s="21"/>
      <c r="BI142" s="21"/>
    </row>
    <row r="143" spans="1:61">
      <c r="A143" s="25">
        <f t="shared" si="37"/>
        <v>1699</v>
      </c>
      <c r="B143" s="23">
        <v>11115.581983392973</v>
      </c>
      <c r="C143" s="23">
        <v>381.2</v>
      </c>
      <c r="D143" s="23">
        <v>243</v>
      </c>
      <c r="E143" s="23">
        <v>50</v>
      </c>
      <c r="F143" s="23">
        <v>2541.255000349578</v>
      </c>
      <c r="G143" s="23">
        <v>1846.6507462013135</v>
      </c>
      <c r="H143" s="21"/>
      <c r="I143" s="24">
        <f t="shared" si="42"/>
        <v>12587.039878421901</v>
      </c>
      <c r="J143" s="24">
        <f t="shared" si="43"/>
        <v>381.2</v>
      </c>
      <c r="K143" s="24">
        <f t="shared" si="46"/>
        <v>275.16784051669464</v>
      </c>
      <c r="L143" s="24">
        <f t="shared" si="46"/>
        <v>56.618897225657335</v>
      </c>
      <c r="M143" s="24">
        <f t="shared" si="46"/>
        <v>2877.6611137796112</v>
      </c>
      <c r="N143" s="24">
        <f t="shared" si="30"/>
        <v>16177.687729943866</v>
      </c>
      <c r="O143" s="24"/>
      <c r="P143" s="87">
        <v>1</v>
      </c>
      <c r="Q143" s="87">
        <v>1</v>
      </c>
      <c r="R143" s="87">
        <v>1</v>
      </c>
      <c r="S143" s="87">
        <v>1</v>
      </c>
      <c r="T143" s="87">
        <v>1</v>
      </c>
      <c r="U143" s="21"/>
      <c r="V143" s="24">
        <f t="shared" si="47"/>
        <v>12587.039878421901</v>
      </c>
      <c r="W143" s="24">
        <f t="shared" si="47"/>
        <v>381.2</v>
      </c>
      <c r="X143" s="24">
        <f t="shared" si="47"/>
        <v>275.16784051669464</v>
      </c>
      <c r="Y143" s="24">
        <f t="shared" si="47"/>
        <v>56.618897225657335</v>
      </c>
      <c r="Z143" s="24">
        <f t="shared" si="47"/>
        <v>2877.6611137796112</v>
      </c>
      <c r="AA143" s="35">
        <f t="shared" ref="AA143:AA206" si="50">SUM(V143:Z143)</f>
        <v>16177.687729943866</v>
      </c>
      <c r="AB143" s="24"/>
      <c r="AC143" s="21"/>
      <c r="AD143" s="21"/>
      <c r="AE143" s="25">
        <f t="shared" si="38"/>
        <v>1699</v>
      </c>
      <c r="AF143" s="23">
        <v>8210.4427999999989</v>
      </c>
      <c r="AG143" s="23">
        <v>331</v>
      </c>
      <c r="AH143" s="23">
        <v>194.7</v>
      </c>
      <c r="AI143" s="23">
        <v>42</v>
      </c>
      <c r="AJ143" s="23">
        <v>2094.8000000000002</v>
      </c>
      <c r="AK143" s="23">
        <v>1272.0999999999999</v>
      </c>
      <c r="AL143" s="21"/>
      <c r="AM143" s="24">
        <f t="shared" si="45"/>
        <v>9201.1998629087448</v>
      </c>
      <c r="AN143" s="24">
        <f t="shared" si="29"/>
        <v>331</v>
      </c>
      <c r="AO143" s="24">
        <f t="shared" si="48"/>
        <v>218.1945184866683</v>
      </c>
      <c r="AP143" s="24">
        <f t="shared" si="48"/>
        <v>47.068154989419973</v>
      </c>
      <c r="AQ143" s="24">
        <f t="shared" si="48"/>
        <v>2347.5802636151661</v>
      </c>
      <c r="AR143" s="24">
        <f t="shared" si="15"/>
        <v>12145.042799999999</v>
      </c>
      <c r="AS143" s="24"/>
      <c r="AT143" s="87">
        <v>1</v>
      </c>
      <c r="AU143" s="87">
        <v>1</v>
      </c>
      <c r="AV143" s="87">
        <v>1</v>
      </c>
      <c r="AW143" s="87">
        <v>1</v>
      </c>
      <c r="AX143" s="87">
        <v>1</v>
      </c>
      <c r="AY143" s="21"/>
      <c r="AZ143" s="24">
        <f t="shared" si="49"/>
        <v>9201.1998629087448</v>
      </c>
      <c r="BA143" s="24">
        <f t="shared" si="49"/>
        <v>331</v>
      </c>
      <c r="BB143" s="24">
        <f t="shared" si="49"/>
        <v>218.1945184866683</v>
      </c>
      <c r="BC143" s="24">
        <f t="shared" si="49"/>
        <v>47.068154989419973</v>
      </c>
      <c r="BD143" s="24">
        <f t="shared" si="49"/>
        <v>2347.5802636151661</v>
      </c>
      <c r="BE143" s="35">
        <f t="shared" ref="BE143:BE206" si="51">SUM(AZ143:BD143)</f>
        <v>12145.042799999999</v>
      </c>
      <c r="BF143" s="21"/>
      <c r="BG143" s="21"/>
      <c r="BH143" s="21"/>
      <c r="BI143" s="21"/>
    </row>
    <row r="144" spans="1:61">
      <c r="A144" s="25">
        <f t="shared" si="37"/>
        <v>1700</v>
      </c>
      <c r="B144" s="23">
        <v>17667.428334239499</v>
      </c>
      <c r="C144" s="23">
        <v>633.72521847690382</v>
      </c>
      <c r="D144" s="23">
        <v>760.6566791510611</v>
      </c>
      <c r="E144" s="23">
        <v>458</v>
      </c>
      <c r="F144" s="23">
        <v>3379.5646236797757</v>
      </c>
      <c r="G144" s="23">
        <v>2169.8394506866416</v>
      </c>
      <c r="H144" s="21"/>
      <c r="I144" s="24">
        <f t="shared" si="42"/>
        <v>19389.160402096466</v>
      </c>
      <c r="J144" s="24">
        <f t="shared" si="43"/>
        <v>633.72521847690382</v>
      </c>
      <c r="K144" s="24">
        <f t="shared" si="46"/>
        <v>834.78444536284599</v>
      </c>
      <c r="L144" s="24">
        <f t="shared" si="46"/>
        <v>502.63316744012332</v>
      </c>
      <c r="M144" s="24">
        <f t="shared" si="46"/>
        <v>3708.9110728575415</v>
      </c>
      <c r="N144" s="24">
        <f t="shared" si="30"/>
        <v>25069.21430623388</v>
      </c>
      <c r="O144" s="24"/>
      <c r="P144" s="87">
        <v>1</v>
      </c>
      <c r="Q144" s="87">
        <v>1</v>
      </c>
      <c r="R144" s="87">
        <v>1</v>
      </c>
      <c r="S144" s="87">
        <v>1</v>
      </c>
      <c r="T144" s="87">
        <v>1</v>
      </c>
      <c r="U144" s="21"/>
      <c r="V144" s="24">
        <f t="shared" si="47"/>
        <v>19389.160402096466</v>
      </c>
      <c r="W144" s="24">
        <f t="shared" si="47"/>
        <v>633.72521847690382</v>
      </c>
      <c r="X144" s="24">
        <f t="shared" si="47"/>
        <v>834.78444536284599</v>
      </c>
      <c r="Y144" s="24">
        <f t="shared" si="47"/>
        <v>502.63316744012332</v>
      </c>
      <c r="Z144" s="24">
        <f t="shared" si="47"/>
        <v>3708.9110728575415</v>
      </c>
      <c r="AA144" s="35">
        <f t="shared" si="50"/>
        <v>25069.21430623388</v>
      </c>
      <c r="AB144" s="24"/>
      <c r="AC144" s="21"/>
      <c r="AD144" s="21"/>
      <c r="AE144" s="25">
        <f t="shared" si="38"/>
        <v>1700</v>
      </c>
      <c r="AF144" s="23">
        <v>13656.458000000006</v>
      </c>
      <c r="AG144" s="23">
        <v>306.64300000000003</v>
      </c>
      <c r="AH144" s="23">
        <v>609.4</v>
      </c>
      <c r="AI144" s="23">
        <v>252</v>
      </c>
      <c r="AJ144" s="23">
        <v>2822.7</v>
      </c>
      <c r="AK144" s="23">
        <v>1678.9290000000003</v>
      </c>
      <c r="AL144" s="21"/>
      <c r="AM144" s="24">
        <f t="shared" si="45"/>
        <v>14978.689001648396</v>
      </c>
      <c r="AN144" s="24">
        <f t="shared" si="29"/>
        <v>306.64300000000003</v>
      </c>
      <c r="AO144" s="24">
        <f t="shared" si="48"/>
        <v>668.40267641906325</v>
      </c>
      <c r="AP144" s="24">
        <f t="shared" si="48"/>
        <v>276.39887505350174</v>
      </c>
      <c r="AQ144" s="24">
        <f t="shared" si="48"/>
        <v>3095.9964468790449</v>
      </c>
      <c r="AR144" s="24">
        <f t="shared" si="15"/>
        <v>19326.130000000005</v>
      </c>
      <c r="AS144" s="24"/>
      <c r="AT144" s="87">
        <v>1</v>
      </c>
      <c r="AU144" s="87">
        <v>1</v>
      </c>
      <c r="AV144" s="87">
        <v>1</v>
      </c>
      <c r="AW144" s="87">
        <v>1</v>
      </c>
      <c r="AX144" s="87">
        <v>1</v>
      </c>
      <c r="AY144" s="21"/>
      <c r="AZ144" s="24">
        <f t="shared" si="49"/>
        <v>14978.689001648396</v>
      </c>
      <c r="BA144" s="24">
        <f t="shared" si="49"/>
        <v>306.64300000000003</v>
      </c>
      <c r="BB144" s="24">
        <f t="shared" si="49"/>
        <v>668.40267641906325</v>
      </c>
      <c r="BC144" s="24">
        <f t="shared" si="49"/>
        <v>276.39887505350174</v>
      </c>
      <c r="BD144" s="24">
        <f t="shared" si="49"/>
        <v>3095.9964468790449</v>
      </c>
      <c r="BE144" s="35">
        <f t="shared" si="51"/>
        <v>19326.130000000005</v>
      </c>
      <c r="BF144" s="21"/>
      <c r="BG144" s="21"/>
      <c r="BH144" s="21"/>
      <c r="BI144" s="21"/>
    </row>
    <row r="145" spans="1:61">
      <c r="A145" s="25">
        <f t="shared" si="37"/>
        <v>1701</v>
      </c>
      <c r="B145" s="23">
        <v>19214.037431701872</v>
      </c>
      <c r="C145" s="23">
        <v>761.64456928838945</v>
      </c>
      <c r="D145" s="23">
        <v>674.10701321150759</v>
      </c>
      <c r="E145" s="23">
        <v>196.2</v>
      </c>
      <c r="F145" s="23">
        <v>4700.9544756669611</v>
      </c>
      <c r="G145" s="23">
        <v>1225.799899477202</v>
      </c>
      <c r="H145" s="21"/>
      <c r="I145" s="24">
        <f t="shared" si="42"/>
        <v>20164.3009418496</v>
      </c>
      <c r="J145" s="24">
        <f t="shared" si="43"/>
        <v>761.64456928838945</v>
      </c>
      <c r="K145" s="24">
        <f t="shared" si="46"/>
        <v>707.44614346284425</v>
      </c>
      <c r="L145" s="24">
        <f t="shared" si="46"/>
        <v>205.90341092306647</v>
      </c>
      <c r="M145" s="24">
        <f t="shared" si="46"/>
        <v>4933.4483238220328</v>
      </c>
      <c r="N145" s="24">
        <f t="shared" si="30"/>
        <v>26772.743389345931</v>
      </c>
      <c r="O145" s="24"/>
      <c r="P145" s="87">
        <v>1</v>
      </c>
      <c r="Q145" s="87">
        <v>1</v>
      </c>
      <c r="R145" s="87">
        <v>1</v>
      </c>
      <c r="S145" s="87">
        <v>1</v>
      </c>
      <c r="T145" s="87">
        <v>1</v>
      </c>
      <c r="U145" s="21"/>
      <c r="V145" s="24">
        <f t="shared" si="47"/>
        <v>20164.3009418496</v>
      </c>
      <c r="W145" s="24">
        <f t="shared" si="47"/>
        <v>761.64456928838945</v>
      </c>
      <c r="X145" s="24">
        <f t="shared" si="47"/>
        <v>707.44614346284425</v>
      </c>
      <c r="Y145" s="24">
        <f t="shared" si="47"/>
        <v>205.90341092306647</v>
      </c>
      <c r="Z145" s="24">
        <f t="shared" si="47"/>
        <v>4933.4483238220328</v>
      </c>
      <c r="AA145" s="35">
        <f t="shared" si="50"/>
        <v>26772.743389345931</v>
      </c>
      <c r="AB145" s="24"/>
      <c r="AC145" s="21"/>
      <c r="AD145" s="21"/>
      <c r="AE145" s="25">
        <f t="shared" si="38"/>
        <v>1701</v>
      </c>
      <c r="AF145" s="23">
        <v>15595.444600000008</v>
      </c>
      <c r="AG145" s="23">
        <v>610.07730000000004</v>
      </c>
      <c r="AH145" s="23">
        <v>563.07729999999992</v>
      </c>
      <c r="AI145" s="23">
        <v>174</v>
      </c>
      <c r="AJ145" s="23">
        <v>3894.2</v>
      </c>
      <c r="AK145" s="23">
        <v>1009.2319</v>
      </c>
      <c r="AL145" s="21"/>
      <c r="AM145" s="24">
        <f t="shared" si="45"/>
        <v>16373.594428865888</v>
      </c>
      <c r="AN145" s="24">
        <f t="shared" si="29"/>
        <v>610.07730000000004</v>
      </c>
      <c r="AO145" s="24">
        <f t="shared" si="48"/>
        <v>591.17258781457508</v>
      </c>
      <c r="AP145" s="24">
        <f t="shared" si="48"/>
        <v>182.68189870153898</v>
      </c>
      <c r="AQ145" s="24">
        <f t="shared" si="48"/>
        <v>4088.5048846180061</v>
      </c>
      <c r="AR145" s="24">
        <f t="shared" si="15"/>
        <v>21846.031100000007</v>
      </c>
      <c r="AS145" s="24"/>
      <c r="AT145" s="87">
        <v>1</v>
      </c>
      <c r="AU145" s="87">
        <v>1</v>
      </c>
      <c r="AV145" s="87">
        <v>1</v>
      </c>
      <c r="AW145" s="87">
        <v>1</v>
      </c>
      <c r="AX145" s="87">
        <v>1</v>
      </c>
      <c r="AY145" s="21"/>
      <c r="AZ145" s="24">
        <f t="shared" si="49"/>
        <v>16373.594428865888</v>
      </c>
      <c r="BA145" s="24">
        <f t="shared" si="49"/>
        <v>610.07730000000004</v>
      </c>
      <c r="BB145" s="24">
        <f t="shared" si="49"/>
        <v>591.17258781457508</v>
      </c>
      <c r="BC145" s="24">
        <f t="shared" si="49"/>
        <v>182.68189870153898</v>
      </c>
      <c r="BD145" s="24">
        <f t="shared" si="49"/>
        <v>4088.5048846180061</v>
      </c>
      <c r="BE145" s="35">
        <f t="shared" si="51"/>
        <v>21846.031100000007</v>
      </c>
      <c r="BF145" s="21"/>
      <c r="BG145" s="21"/>
      <c r="BH145" s="21"/>
      <c r="BI145" s="21"/>
    </row>
    <row r="146" spans="1:61">
      <c r="A146" s="25">
        <f t="shared" si="37"/>
        <v>1702</v>
      </c>
      <c r="B146" s="23">
        <v>16943.446025855959</v>
      </c>
      <c r="C146" s="23">
        <v>414.94252361366716</v>
      </c>
      <c r="D146" s="23">
        <v>188.51435705368289</v>
      </c>
      <c r="E146" s="23">
        <v>0</v>
      </c>
      <c r="F146" s="23">
        <v>4700.2767989933627</v>
      </c>
      <c r="G146" s="23">
        <v>518.68107124718472</v>
      </c>
      <c r="H146" s="21"/>
      <c r="I146" s="24">
        <f t="shared" si="42"/>
        <v>17345.981261346828</v>
      </c>
      <c r="J146" s="24">
        <f t="shared" si="43"/>
        <v>414.94252361366716</v>
      </c>
      <c r="K146" s="24">
        <f t="shared" si="46"/>
        <v>192.9930015392388</v>
      </c>
      <c r="L146" s="24">
        <f t="shared" si="46"/>
        <v>0</v>
      </c>
      <c r="M146" s="24">
        <f t="shared" si="46"/>
        <v>4811.9439902641225</v>
      </c>
      <c r="N146" s="24">
        <f t="shared" si="30"/>
        <v>22765.860776763853</v>
      </c>
      <c r="O146" s="24"/>
      <c r="P146" s="87">
        <v>1</v>
      </c>
      <c r="Q146" s="87">
        <v>1</v>
      </c>
      <c r="R146" s="87">
        <v>1</v>
      </c>
      <c r="S146" s="87">
        <v>1</v>
      </c>
      <c r="T146" s="87">
        <v>1</v>
      </c>
      <c r="U146" s="21"/>
      <c r="V146" s="24">
        <f t="shared" si="47"/>
        <v>17345.981261346828</v>
      </c>
      <c r="W146" s="24">
        <f t="shared" si="47"/>
        <v>414.94252361366716</v>
      </c>
      <c r="X146" s="24">
        <f t="shared" si="47"/>
        <v>192.9930015392388</v>
      </c>
      <c r="Y146" s="24">
        <f t="shared" si="47"/>
        <v>0</v>
      </c>
      <c r="Z146" s="24">
        <f t="shared" si="47"/>
        <v>4811.9439902641225</v>
      </c>
      <c r="AA146" s="35">
        <f t="shared" si="50"/>
        <v>22765.860776763853</v>
      </c>
      <c r="AB146" s="24"/>
      <c r="AC146" s="21"/>
      <c r="AD146" s="21"/>
      <c r="AE146" s="25">
        <f t="shared" si="38"/>
        <v>1702</v>
      </c>
      <c r="AF146" s="23">
        <v>13932.408899999997</v>
      </c>
      <c r="AG146" s="23">
        <v>335</v>
      </c>
      <c r="AH146" s="23">
        <v>151</v>
      </c>
      <c r="AI146" s="23">
        <v>0</v>
      </c>
      <c r="AJ146" s="23">
        <v>3781.6</v>
      </c>
      <c r="AK146" s="23">
        <v>413.07729999999998</v>
      </c>
      <c r="AL146" s="21"/>
      <c r="AM146" s="24">
        <f t="shared" si="45"/>
        <v>14254.556058343029</v>
      </c>
      <c r="AN146" s="24">
        <f t="shared" si="29"/>
        <v>335</v>
      </c>
      <c r="AO146" s="24">
        <f t="shared" si="48"/>
        <v>154.49144367344815</v>
      </c>
      <c r="AP146" s="24">
        <f t="shared" si="48"/>
        <v>0</v>
      </c>
      <c r="AQ146" s="24">
        <f t="shared" si="48"/>
        <v>3869.0386979835203</v>
      </c>
      <c r="AR146" s="24">
        <f t="shared" si="15"/>
        <v>18613.086199999998</v>
      </c>
      <c r="AS146" s="24"/>
      <c r="AT146" s="87">
        <v>1</v>
      </c>
      <c r="AU146" s="87">
        <v>1</v>
      </c>
      <c r="AV146" s="87">
        <v>1</v>
      </c>
      <c r="AW146" s="87">
        <v>1</v>
      </c>
      <c r="AX146" s="87">
        <v>1</v>
      </c>
      <c r="AY146" s="21"/>
      <c r="AZ146" s="24">
        <f t="shared" si="49"/>
        <v>14254.556058343029</v>
      </c>
      <c r="BA146" s="24">
        <f t="shared" si="49"/>
        <v>335</v>
      </c>
      <c r="BB146" s="24">
        <f t="shared" si="49"/>
        <v>154.49144367344815</v>
      </c>
      <c r="BC146" s="24">
        <f t="shared" si="49"/>
        <v>0</v>
      </c>
      <c r="BD146" s="24">
        <f t="shared" si="49"/>
        <v>3869.0386979835203</v>
      </c>
      <c r="BE146" s="35">
        <f t="shared" si="51"/>
        <v>18613.086199999998</v>
      </c>
      <c r="BF146" s="21"/>
      <c r="BG146" s="21"/>
      <c r="BH146" s="21"/>
      <c r="BI146" s="21"/>
    </row>
    <row r="147" spans="1:61">
      <c r="A147" s="25">
        <f t="shared" si="37"/>
        <v>1703</v>
      </c>
      <c r="B147" s="23">
        <v>7296.7195597071513</v>
      </c>
      <c r="C147" s="23">
        <v>383.12664411875232</v>
      </c>
      <c r="D147" s="23">
        <v>0</v>
      </c>
      <c r="E147" s="23">
        <v>0</v>
      </c>
      <c r="F147" s="23">
        <v>2179.7070610740107</v>
      </c>
      <c r="G147" s="23">
        <v>294.12642314356208</v>
      </c>
      <c r="H147" s="21"/>
      <c r="I147" s="24">
        <f t="shared" si="42"/>
        <v>7523.1929035804578</v>
      </c>
      <c r="J147" s="24">
        <f t="shared" si="43"/>
        <v>383.12664411875232</v>
      </c>
      <c r="K147" s="24">
        <f t="shared" si="46"/>
        <v>0</v>
      </c>
      <c r="L147" s="24">
        <f t="shared" si="46"/>
        <v>0</v>
      </c>
      <c r="M147" s="24">
        <f t="shared" si="46"/>
        <v>2247.3601403442658</v>
      </c>
      <c r="N147" s="24">
        <f t="shared" si="30"/>
        <v>10153.679688043476</v>
      </c>
      <c r="O147" s="24"/>
      <c r="P147" s="87">
        <v>1</v>
      </c>
      <c r="Q147" s="87">
        <v>1</v>
      </c>
      <c r="R147" s="87">
        <v>1</v>
      </c>
      <c r="S147" s="87">
        <v>1</v>
      </c>
      <c r="T147" s="87">
        <v>1</v>
      </c>
      <c r="U147" s="21"/>
      <c r="V147" s="24">
        <f t="shared" si="47"/>
        <v>7523.1929035804578</v>
      </c>
      <c r="W147" s="24">
        <f t="shared" si="47"/>
        <v>383.12664411875232</v>
      </c>
      <c r="X147" s="24">
        <f t="shared" si="47"/>
        <v>0</v>
      </c>
      <c r="Y147" s="24">
        <f t="shared" si="47"/>
        <v>0</v>
      </c>
      <c r="Z147" s="24">
        <f t="shared" si="47"/>
        <v>2247.3601403442658</v>
      </c>
      <c r="AA147" s="35">
        <f t="shared" si="50"/>
        <v>10153.679688043476</v>
      </c>
      <c r="AB147" s="24"/>
      <c r="AC147" s="21"/>
      <c r="AD147" s="21"/>
      <c r="AE147" s="25">
        <f t="shared" si="38"/>
        <v>1703</v>
      </c>
      <c r="AF147" s="23">
        <v>6139.7233999999999</v>
      </c>
      <c r="AG147" s="23">
        <v>336</v>
      </c>
      <c r="AH147" s="23">
        <v>0</v>
      </c>
      <c r="AI147" s="23">
        <v>0</v>
      </c>
      <c r="AJ147" s="23">
        <v>1987.1</v>
      </c>
      <c r="AK147" s="23">
        <v>245</v>
      </c>
      <c r="AL147" s="21"/>
      <c r="AM147" s="24">
        <f t="shared" si="45"/>
        <v>6324.8181361548423</v>
      </c>
      <c r="AN147" s="24">
        <f t="shared" si="29"/>
        <v>336</v>
      </c>
      <c r="AO147" s="24">
        <f t="shared" si="48"/>
        <v>0</v>
      </c>
      <c r="AP147" s="24">
        <f t="shared" si="48"/>
        <v>0</v>
      </c>
      <c r="AQ147" s="24">
        <f t="shared" si="48"/>
        <v>2047.0052638451575</v>
      </c>
      <c r="AR147" s="24">
        <f t="shared" si="15"/>
        <v>8707.8233999999993</v>
      </c>
      <c r="AS147" s="24"/>
      <c r="AT147" s="87">
        <v>1</v>
      </c>
      <c r="AU147" s="87">
        <v>1</v>
      </c>
      <c r="AV147" s="87">
        <v>1</v>
      </c>
      <c r="AW147" s="87">
        <v>1</v>
      </c>
      <c r="AX147" s="87">
        <v>1</v>
      </c>
      <c r="AY147" s="21"/>
      <c r="AZ147" s="24">
        <f t="shared" si="49"/>
        <v>6324.8181361548423</v>
      </c>
      <c r="BA147" s="24">
        <f t="shared" si="49"/>
        <v>336</v>
      </c>
      <c r="BB147" s="24">
        <f t="shared" si="49"/>
        <v>0</v>
      </c>
      <c r="BC147" s="24">
        <f t="shared" si="49"/>
        <v>0</v>
      </c>
      <c r="BD147" s="24">
        <f t="shared" si="49"/>
        <v>2047.0052638451575</v>
      </c>
      <c r="BE147" s="35">
        <f t="shared" si="51"/>
        <v>8707.8233999999993</v>
      </c>
      <c r="BF147" s="21"/>
      <c r="BG147" s="21"/>
      <c r="BH147" s="21"/>
      <c r="BI147" s="21"/>
    </row>
    <row r="148" spans="1:61">
      <c r="A148" s="25">
        <f t="shared" si="37"/>
        <v>1704</v>
      </c>
      <c r="B148" s="23">
        <v>11923.978068928074</v>
      </c>
      <c r="C148" s="23">
        <v>355.34094881398249</v>
      </c>
      <c r="D148" s="23">
        <v>0</v>
      </c>
      <c r="E148" s="23">
        <v>474.6</v>
      </c>
      <c r="F148" s="23">
        <v>2882.249586606757</v>
      </c>
      <c r="G148" s="23">
        <v>400</v>
      </c>
      <c r="H148" s="21"/>
      <c r="I148" s="24">
        <f t="shared" si="42"/>
        <v>12236.107184908493</v>
      </c>
      <c r="J148" s="24">
        <f t="shared" si="43"/>
        <v>355.34094881398249</v>
      </c>
      <c r="K148" s="24">
        <f t="shared" si="46"/>
        <v>0</v>
      </c>
      <c r="L148" s="24">
        <f t="shared" si="46"/>
        <v>487.02341084393021</v>
      </c>
      <c r="M148" s="24">
        <f t="shared" si="46"/>
        <v>2957.6970597824075</v>
      </c>
      <c r="N148" s="24">
        <f t="shared" si="30"/>
        <v>16036.168604348813</v>
      </c>
      <c r="O148" s="24"/>
      <c r="P148" s="87">
        <v>1</v>
      </c>
      <c r="Q148" s="87">
        <v>1</v>
      </c>
      <c r="R148" s="87">
        <v>1</v>
      </c>
      <c r="S148" s="87">
        <v>1</v>
      </c>
      <c r="T148" s="87">
        <v>1</v>
      </c>
      <c r="U148" s="21"/>
      <c r="V148" s="24">
        <f t="shared" si="47"/>
        <v>12236.107184908493</v>
      </c>
      <c r="W148" s="24">
        <f t="shared" si="47"/>
        <v>355.34094881398249</v>
      </c>
      <c r="X148" s="24">
        <f t="shared" si="47"/>
        <v>0</v>
      </c>
      <c r="Y148" s="24">
        <f t="shared" si="47"/>
        <v>487.02341084393021</v>
      </c>
      <c r="Z148" s="24">
        <f t="shared" si="47"/>
        <v>2957.6970597824075</v>
      </c>
      <c r="AA148" s="35">
        <f t="shared" si="50"/>
        <v>16036.168604348813</v>
      </c>
      <c r="AB148" s="24"/>
      <c r="AC148" s="21"/>
      <c r="AD148" s="21"/>
      <c r="AE148" s="25">
        <f t="shared" si="38"/>
        <v>1704</v>
      </c>
      <c r="AF148" s="23">
        <v>9826.5</v>
      </c>
      <c r="AG148" s="23">
        <v>297.39999999999998</v>
      </c>
      <c r="AH148" s="23">
        <v>0</v>
      </c>
      <c r="AI148" s="23">
        <v>380.2</v>
      </c>
      <c r="AJ148" s="23">
        <v>2405.5</v>
      </c>
      <c r="AK148" s="23">
        <v>345.6</v>
      </c>
      <c r="AL148" s="21"/>
      <c r="AM148" s="24">
        <f t="shared" si="45"/>
        <v>10095.766139135123</v>
      </c>
      <c r="AN148" s="24">
        <f t="shared" si="29"/>
        <v>297.39999999999998</v>
      </c>
      <c r="AO148" s="24">
        <f t="shared" si="48"/>
        <v>0</v>
      </c>
      <c r="AP148" s="24">
        <f t="shared" si="48"/>
        <v>390.61825534006755</v>
      </c>
      <c r="AQ148" s="24">
        <f t="shared" si="48"/>
        <v>2471.4156055248095</v>
      </c>
      <c r="AR148" s="24">
        <f t="shared" si="15"/>
        <v>13255.199999999999</v>
      </c>
      <c r="AS148" s="24"/>
      <c r="AT148" s="87">
        <v>1</v>
      </c>
      <c r="AU148" s="87">
        <v>1</v>
      </c>
      <c r="AV148" s="87">
        <v>1</v>
      </c>
      <c r="AW148" s="87">
        <v>1</v>
      </c>
      <c r="AX148" s="87">
        <v>1</v>
      </c>
      <c r="AY148" s="21"/>
      <c r="AZ148" s="24">
        <f t="shared" si="49"/>
        <v>10095.766139135123</v>
      </c>
      <c r="BA148" s="24">
        <f t="shared" si="49"/>
        <v>297.39999999999998</v>
      </c>
      <c r="BB148" s="24">
        <f t="shared" si="49"/>
        <v>0</v>
      </c>
      <c r="BC148" s="24">
        <f t="shared" si="49"/>
        <v>390.61825534006755</v>
      </c>
      <c r="BD148" s="24">
        <f t="shared" si="49"/>
        <v>2471.4156055248095</v>
      </c>
      <c r="BE148" s="35">
        <f t="shared" si="51"/>
        <v>13255.199999999999</v>
      </c>
      <c r="BF148" s="21"/>
      <c r="BG148" s="21"/>
      <c r="BH148" s="21"/>
      <c r="BI148" s="21"/>
    </row>
    <row r="149" spans="1:61">
      <c r="A149" s="25">
        <f t="shared" si="37"/>
        <v>1705</v>
      </c>
      <c r="B149" s="23">
        <v>10890.652372008253</v>
      </c>
      <c r="C149" s="23">
        <v>835.78366625052024</v>
      </c>
      <c r="D149" s="23">
        <v>0</v>
      </c>
      <c r="E149" s="23">
        <v>0</v>
      </c>
      <c r="F149" s="23">
        <v>2016.306278511044</v>
      </c>
      <c r="G149" s="23">
        <v>166.66666666666666</v>
      </c>
      <c r="H149" s="21"/>
      <c r="I149" s="24">
        <f t="shared" si="42"/>
        <v>11031.282614795544</v>
      </c>
      <c r="J149" s="24">
        <f t="shared" si="43"/>
        <v>835.78366625052024</v>
      </c>
      <c r="K149" s="24">
        <f t="shared" si="46"/>
        <v>0</v>
      </c>
      <c r="L149" s="24">
        <f t="shared" si="46"/>
        <v>0</v>
      </c>
      <c r="M149" s="24">
        <f t="shared" si="46"/>
        <v>2042.3427023904205</v>
      </c>
      <c r="N149" s="24">
        <f t="shared" si="30"/>
        <v>13909.408983436484</v>
      </c>
      <c r="O149" s="24"/>
      <c r="P149" s="87">
        <v>1</v>
      </c>
      <c r="Q149" s="87">
        <v>1</v>
      </c>
      <c r="R149" s="87">
        <v>1</v>
      </c>
      <c r="S149" s="87">
        <v>1</v>
      </c>
      <c r="T149" s="87">
        <v>1</v>
      </c>
      <c r="U149" s="21"/>
      <c r="V149" s="24">
        <f t="shared" si="47"/>
        <v>11031.282614795544</v>
      </c>
      <c r="W149" s="24">
        <f t="shared" si="47"/>
        <v>835.78366625052024</v>
      </c>
      <c r="X149" s="24">
        <f t="shared" si="47"/>
        <v>0</v>
      </c>
      <c r="Y149" s="24">
        <f t="shared" si="47"/>
        <v>0</v>
      </c>
      <c r="Z149" s="24">
        <f t="shared" si="47"/>
        <v>2042.3427023904205</v>
      </c>
      <c r="AA149" s="35">
        <f t="shared" si="50"/>
        <v>13909.408983436484</v>
      </c>
      <c r="AB149" s="24"/>
      <c r="AC149" s="21"/>
      <c r="AD149" s="21"/>
      <c r="AE149" s="25">
        <f t="shared" si="38"/>
        <v>1705</v>
      </c>
      <c r="AF149" s="23">
        <v>8952.4772999999986</v>
      </c>
      <c r="AG149" s="23">
        <v>689.1</v>
      </c>
      <c r="AH149" s="23">
        <v>0</v>
      </c>
      <c r="AI149" s="23">
        <v>0</v>
      </c>
      <c r="AJ149" s="23">
        <v>1574.3</v>
      </c>
      <c r="AK149" s="23">
        <v>144</v>
      </c>
      <c r="AL149" s="21"/>
      <c r="AM149" s="24">
        <f t="shared" si="45"/>
        <v>9074.9418201908084</v>
      </c>
      <c r="AN149" s="24">
        <f t="shared" si="29"/>
        <v>689.1</v>
      </c>
      <c r="AO149" s="24">
        <f t="shared" si="48"/>
        <v>0</v>
      </c>
      <c r="AP149" s="24">
        <f t="shared" si="48"/>
        <v>0</v>
      </c>
      <c r="AQ149" s="24">
        <f t="shared" si="48"/>
        <v>1595.8354798091909</v>
      </c>
      <c r="AR149" s="24">
        <f t="shared" si="15"/>
        <v>11359.8773</v>
      </c>
      <c r="AS149" s="24"/>
      <c r="AT149" s="87">
        <v>1</v>
      </c>
      <c r="AU149" s="87">
        <v>1</v>
      </c>
      <c r="AV149" s="87">
        <v>1</v>
      </c>
      <c r="AW149" s="87">
        <v>1</v>
      </c>
      <c r="AX149" s="87">
        <v>1</v>
      </c>
      <c r="AY149" s="21"/>
      <c r="AZ149" s="24">
        <f t="shared" si="49"/>
        <v>9074.9418201908084</v>
      </c>
      <c r="BA149" s="24">
        <f t="shared" si="49"/>
        <v>689.1</v>
      </c>
      <c r="BB149" s="24">
        <f t="shared" si="49"/>
        <v>0</v>
      </c>
      <c r="BC149" s="24">
        <f t="shared" si="49"/>
        <v>0</v>
      </c>
      <c r="BD149" s="24">
        <f t="shared" si="49"/>
        <v>1595.8354798091909</v>
      </c>
      <c r="BE149" s="35">
        <f t="shared" si="51"/>
        <v>11359.8773</v>
      </c>
      <c r="BF149" s="21"/>
      <c r="BG149" s="21"/>
      <c r="BH149" s="21"/>
      <c r="BI149" s="21"/>
    </row>
    <row r="150" spans="1:61">
      <c r="A150" s="25">
        <f t="shared" si="37"/>
        <v>1706</v>
      </c>
      <c r="B150" s="23">
        <v>8576.0289014573955</v>
      </c>
      <c r="C150" s="23">
        <v>1168.9667571332936</v>
      </c>
      <c r="D150" s="23">
        <v>0</v>
      </c>
      <c r="E150" s="23">
        <v>149.81273408239699</v>
      </c>
      <c r="F150" s="23">
        <v>2827.7936055811156</v>
      </c>
      <c r="G150" s="23">
        <v>510.6</v>
      </c>
      <c r="H150" s="21"/>
      <c r="I150" s="24">
        <f t="shared" si="42"/>
        <v>8955.0369163113683</v>
      </c>
      <c r="J150" s="24">
        <f t="shared" si="43"/>
        <v>1168.9667571332936</v>
      </c>
      <c r="K150" s="24">
        <f t="shared" si="46"/>
        <v>0</v>
      </c>
      <c r="L150" s="24">
        <f t="shared" si="46"/>
        <v>156.43354047155998</v>
      </c>
      <c r="M150" s="24">
        <f t="shared" si="46"/>
        <v>2952.7647843379791</v>
      </c>
      <c r="N150" s="24">
        <f t="shared" si="30"/>
        <v>13233.201998254201</v>
      </c>
      <c r="O150" s="24"/>
      <c r="P150" s="87">
        <v>1</v>
      </c>
      <c r="Q150" s="87">
        <v>1</v>
      </c>
      <c r="R150" s="87">
        <v>1</v>
      </c>
      <c r="S150" s="87">
        <v>1</v>
      </c>
      <c r="T150" s="87">
        <v>1</v>
      </c>
      <c r="U150" s="21"/>
      <c r="V150" s="24">
        <f t="shared" si="47"/>
        <v>8955.0369163113683</v>
      </c>
      <c r="W150" s="24">
        <f t="shared" si="47"/>
        <v>1168.9667571332936</v>
      </c>
      <c r="X150" s="24">
        <f t="shared" si="47"/>
        <v>0</v>
      </c>
      <c r="Y150" s="24">
        <f t="shared" si="47"/>
        <v>156.43354047155998</v>
      </c>
      <c r="Z150" s="24">
        <f t="shared" si="47"/>
        <v>2952.7647843379791</v>
      </c>
      <c r="AA150" s="35">
        <f t="shared" si="50"/>
        <v>13233.201998254201</v>
      </c>
      <c r="AB150" s="24"/>
      <c r="AC150" s="21"/>
      <c r="AD150" s="21"/>
      <c r="AE150" s="25">
        <f t="shared" si="38"/>
        <v>1706</v>
      </c>
      <c r="AF150" s="23">
        <v>7338.7545999999993</v>
      </c>
      <c r="AG150" s="23">
        <v>978.07730000000004</v>
      </c>
      <c r="AH150" s="23">
        <v>0</v>
      </c>
      <c r="AI150" s="23">
        <v>120</v>
      </c>
      <c r="AJ150" s="23">
        <v>2394.4</v>
      </c>
      <c r="AK150" s="23">
        <v>426.1773</v>
      </c>
      <c r="AL150" s="21"/>
      <c r="AM150" s="24">
        <f t="shared" si="45"/>
        <v>7656.1768619820232</v>
      </c>
      <c r="AN150" s="24">
        <f t="shared" si="29"/>
        <v>978.07730000000004</v>
      </c>
      <c r="AO150" s="24">
        <f t="shared" si="48"/>
        <v>0</v>
      </c>
      <c r="AP150" s="24">
        <f t="shared" si="48"/>
        <v>125.19034543515637</v>
      </c>
      <c r="AQ150" s="24">
        <f t="shared" si="48"/>
        <v>2497.9646925828201</v>
      </c>
      <c r="AR150" s="24">
        <f t="shared" si="15"/>
        <v>11257.4092</v>
      </c>
      <c r="AS150" s="24"/>
      <c r="AT150" s="87">
        <v>1</v>
      </c>
      <c r="AU150" s="87">
        <v>1</v>
      </c>
      <c r="AV150" s="87">
        <v>1</v>
      </c>
      <c r="AW150" s="87">
        <v>1</v>
      </c>
      <c r="AX150" s="87">
        <v>1</v>
      </c>
      <c r="AY150" s="21"/>
      <c r="AZ150" s="24">
        <f t="shared" si="49"/>
        <v>7656.1768619820232</v>
      </c>
      <c r="BA150" s="24">
        <f t="shared" si="49"/>
        <v>978.07730000000004</v>
      </c>
      <c r="BB150" s="24">
        <f t="shared" si="49"/>
        <v>0</v>
      </c>
      <c r="BC150" s="24">
        <f t="shared" si="49"/>
        <v>125.19034543515637</v>
      </c>
      <c r="BD150" s="24">
        <f t="shared" si="49"/>
        <v>2497.9646925828201</v>
      </c>
      <c r="BE150" s="35">
        <f t="shared" si="51"/>
        <v>11257.4092</v>
      </c>
      <c r="BF150" s="21"/>
      <c r="BG150" s="21"/>
      <c r="BH150" s="21"/>
      <c r="BI150" s="21"/>
    </row>
    <row r="151" spans="1:61">
      <c r="A151" s="25">
        <f t="shared" si="37"/>
        <v>1707</v>
      </c>
      <c r="B151" s="23">
        <v>4749.9172294298533</v>
      </c>
      <c r="C151" s="23">
        <v>1229.8140091158862</v>
      </c>
      <c r="D151" s="23">
        <v>0</v>
      </c>
      <c r="E151" s="23">
        <v>0</v>
      </c>
      <c r="F151" s="23">
        <v>1536.2648901156081</v>
      </c>
      <c r="G151" s="23">
        <v>465.66791510611733</v>
      </c>
      <c r="H151" s="21"/>
      <c r="I151" s="24">
        <f t="shared" si="42"/>
        <v>5101.7816856437248</v>
      </c>
      <c r="J151" s="24">
        <f t="shared" si="43"/>
        <v>1229.8140091158862</v>
      </c>
      <c r="K151" s="24">
        <f t="shared" si="46"/>
        <v>0</v>
      </c>
      <c r="L151" s="24">
        <f t="shared" si="46"/>
        <v>0</v>
      </c>
      <c r="M151" s="24">
        <f t="shared" si="46"/>
        <v>1650.0683490078541</v>
      </c>
      <c r="N151" s="24">
        <f t="shared" si="30"/>
        <v>7981.664043767465</v>
      </c>
      <c r="O151" s="24"/>
      <c r="P151" s="87">
        <v>1</v>
      </c>
      <c r="Q151" s="87">
        <v>1</v>
      </c>
      <c r="R151" s="87">
        <v>1</v>
      </c>
      <c r="S151" s="87">
        <v>1</v>
      </c>
      <c r="T151" s="87">
        <v>1</v>
      </c>
      <c r="U151" s="21"/>
      <c r="V151" s="24">
        <f t="shared" si="47"/>
        <v>5101.7816856437248</v>
      </c>
      <c r="W151" s="24">
        <f t="shared" si="47"/>
        <v>1229.8140091158862</v>
      </c>
      <c r="X151" s="24">
        <f t="shared" si="47"/>
        <v>0</v>
      </c>
      <c r="Y151" s="24">
        <f t="shared" si="47"/>
        <v>0</v>
      </c>
      <c r="Z151" s="24">
        <f t="shared" si="47"/>
        <v>1650.0683490078541</v>
      </c>
      <c r="AA151" s="35">
        <f t="shared" si="50"/>
        <v>7981.664043767465</v>
      </c>
      <c r="AB151" s="24"/>
      <c r="AC151" s="21"/>
      <c r="AD151" s="21"/>
      <c r="AE151" s="25">
        <f t="shared" si="38"/>
        <v>1707</v>
      </c>
      <c r="AF151" s="23">
        <v>4038.0772999999999</v>
      </c>
      <c r="AG151" s="23">
        <v>1026.0773000000002</v>
      </c>
      <c r="AH151" s="23">
        <v>0</v>
      </c>
      <c r="AI151" s="23">
        <v>0</v>
      </c>
      <c r="AJ151" s="23">
        <v>1307.4000000000001</v>
      </c>
      <c r="AK151" s="23">
        <v>373</v>
      </c>
      <c r="AL151" s="21"/>
      <c r="AM151" s="24">
        <f t="shared" si="45"/>
        <v>4319.8487393623927</v>
      </c>
      <c r="AN151" s="24">
        <f t="shared" si="29"/>
        <v>1026.0773000000002</v>
      </c>
      <c r="AO151" s="24">
        <f t="shared" si="48"/>
        <v>0</v>
      </c>
      <c r="AP151" s="24">
        <f t="shared" si="48"/>
        <v>0</v>
      </c>
      <c r="AQ151" s="24">
        <f t="shared" si="48"/>
        <v>1398.6285606376068</v>
      </c>
      <c r="AR151" s="24">
        <f t="shared" si="15"/>
        <v>6744.5545999999995</v>
      </c>
      <c r="AS151" s="24"/>
      <c r="AT151" s="87">
        <v>1</v>
      </c>
      <c r="AU151" s="87">
        <v>1</v>
      </c>
      <c r="AV151" s="87">
        <v>1</v>
      </c>
      <c r="AW151" s="87">
        <v>1</v>
      </c>
      <c r="AX151" s="87">
        <v>1</v>
      </c>
      <c r="AY151" s="21"/>
      <c r="AZ151" s="24">
        <f t="shared" si="49"/>
        <v>4319.8487393623927</v>
      </c>
      <c r="BA151" s="24">
        <f t="shared" si="49"/>
        <v>1026.0773000000002</v>
      </c>
      <c r="BB151" s="24">
        <f t="shared" si="49"/>
        <v>0</v>
      </c>
      <c r="BC151" s="24">
        <f t="shared" si="49"/>
        <v>0</v>
      </c>
      <c r="BD151" s="24">
        <f t="shared" si="49"/>
        <v>1398.6285606376068</v>
      </c>
      <c r="BE151" s="35">
        <f t="shared" si="51"/>
        <v>6744.5545999999995</v>
      </c>
      <c r="BF151" s="21"/>
      <c r="BG151" s="21"/>
      <c r="BH151" s="21"/>
      <c r="BI151" s="21"/>
    </row>
    <row r="152" spans="1:61">
      <c r="A152" s="25">
        <f t="shared" si="37"/>
        <v>1708</v>
      </c>
      <c r="B152" s="23">
        <v>11001.481424547239</v>
      </c>
      <c r="C152" s="23">
        <v>2583.7988576145658</v>
      </c>
      <c r="D152" s="23">
        <v>0</v>
      </c>
      <c r="E152" s="23">
        <v>949.31335830212231</v>
      </c>
      <c r="F152" s="23">
        <v>2398.1158999038685</v>
      </c>
      <c r="G152" s="23">
        <v>1133.3648647670977</v>
      </c>
      <c r="H152" s="21"/>
      <c r="I152" s="24">
        <f t="shared" si="42"/>
        <v>11870.445820705656</v>
      </c>
      <c r="J152" s="24">
        <f t="shared" si="43"/>
        <v>2583.7988576145658</v>
      </c>
      <c r="K152" s="24">
        <f t="shared" si="46"/>
        <v>0</v>
      </c>
      <c r="L152" s="24">
        <f t="shared" si="46"/>
        <v>1024.29594267676</v>
      </c>
      <c r="M152" s="24">
        <f t="shared" si="46"/>
        <v>2587.5337841379114</v>
      </c>
      <c r="N152" s="24">
        <f t="shared" si="30"/>
        <v>18066.074405134892</v>
      </c>
      <c r="O152" s="24"/>
      <c r="P152" s="87">
        <v>1</v>
      </c>
      <c r="Q152" s="87">
        <v>1</v>
      </c>
      <c r="R152" s="87">
        <v>1</v>
      </c>
      <c r="S152" s="87">
        <v>1</v>
      </c>
      <c r="T152" s="87">
        <v>1</v>
      </c>
      <c r="U152" s="21"/>
      <c r="V152" s="24">
        <f t="shared" si="47"/>
        <v>11870.445820705656</v>
      </c>
      <c r="W152" s="24">
        <f t="shared" si="47"/>
        <v>2583.7988576145658</v>
      </c>
      <c r="X152" s="24">
        <f t="shared" si="47"/>
        <v>0</v>
      </c>
      <c r="Y152" s="24">
        <f t="shared" si="47"/>
        <v>1024.29594267676</v>
      </c>
      <c r="Z152" s="24">
        <f t="shared" si="47"/>
        <v>2587.5337841379114</v>
      </c>
      <c r="AA152" s="35">
        <f t="shared" si="50"/>
        <v>18066.074405134892</v>
      </c>
      <c r="AB152" s="24"/>
      <c r="AC152" s="21"/>
      <c r="AD152" s="21"/>
      <c r="AE152" s="25">
        <f t="shared" si="38"/>
        <v>1708</v>
      </c>
      <c r="AF152" s="23">
        <v>9347.1</v>
      </c>
      <c r="AG152" s="23">
        <v>2164.1999999999998</v>
      </c>
      <c r="AH152" s="23">
        <v>0</v>
      </c>
      <c r="AI152" s="23">
        <v>760.4</v>
      </c>
      <c r="AJ152" s="23">
        <v>2059.1999999999998</v>
      </c>
      <c r="AK152" s="23">
        <v>774</v>
      </c>
      <c r="AL152" s="21"/>
      <c r="AM152" s="24">
        <f t="shared" si="45"/>
        <v>9941.7275818422422</v>
      </c>
      <c r="AN152" s="24">
        <f t="shared" si="29"/>
        <v>2164.1999999999998</v>
      </c>
      <c r="AO152" s="24">
        <f t="shared" si="48"/>
        <v>0</v>
      </c>
      <c r="AP152" s="24">
        <f t="shared" si="48"/>
        <v>808.77380719504879</v>
      </c>
      <c r="AQ152" s="24">
        <f t="shared" si="48"/>
        <v>2190.1986109627096</v>
      </c>
      <c r="AR152" s="24">
        <f t="shared" ref="AR152:AR215" si="52">SUM(AM152:AQ152)</f>
        <v>15104.900000000001</v>
      </c>
      <c r="AS152" s="24"/>
      <c r="AT152" s="87">
        <v>1</v>
      </c>
      <c r="AU152" s="87">
        <v>1</v>
      </c>
      <c r="AV152" s="87">
        <v>1</v>
      </c>
      <c r="AW152" s="87">
        <v>1</v>
      </c>
      <c r="AX152" s="87">
        <v>1</v>
      </c>
      <c r="AY152" s="21"/>
      <c r="AZ152" s="24">
        <f t="shared" si="49"/>
        <v>9941.7275818422422</v>
      </c>
      <c r="BA152" s="24">
        <f t="shared" si="49"/>
        <v>2164.1999999999998</v>
      </c>
      <c r="BB152" s="24">
        <f t="shared" si="49"/>
        <v>0</v>
      </c>
      <c r="BC152" s="24">
        <f t="shared" si="49"/>
        <v>808.77380719504879</v>
      </c>
      <c r="BD152" s="24">
        <f t="shared" si="49"/>
        <v>2190.1986109627096</v>
      </c>
      <c r="BE152" s="35">
        <f t="shared" si="51"/>
        <v>15104.900000000001</v>
      </c>
      <c r="BF152" s="21"/>
      <c r="BG152" s="21"/>
      <c r="BH152" s="21"/>
      <c r="BI152" s="21"/>
    </row>
    <row r="153" spans="1:61">
      <c r="A153" s="25">
        <f t="shared" si="37"/>
        <v>1709</v>
      </c>
      <c r="B153" s="23">
        <v>6938.9764247691528</v>
      </c>
      <c r="C153" s="23">
        <v>945.05817227585419</v>
      </c>
      <c r="D153" s="23">
        <v>0</v>
      </c>
      <c r="E153" s="23">
        <v>307.69230769230768</v>
      </c>
      <c r="F153" s="23">
        <v>1030.257594673325</v>
      </c>
      <c r="G153" s="23">
        <v>166.04244694132333</v>
      </c>
      <c r="H153" s="21"/>
      <c r="I153" s="24">
        <f t="shared" si="42"/>
        <v>7078.1784158584787</v>
      </c>
      <c r="J153" s="24">
        <f t="shared" si="43"/>
        <v>945.05817227585419</v>
      </c>
      <c r="K153" s="24">
        <f t="shared" si="46"/>
        <v>0</v>
      </c>
      <c r="L153" s="24">
        <f t="shared" si="46"/>
        <v>313.86488693911838</v>
      </c>
      <c r="M153" s="24">
        <f t="shared" si="46"/>
        <v>1050.9254712785114</v>
      </c>
      <c r="N153" s="24">
        <f t="shared" si="30"/>
        <v>9388.0269463519635</v>
      </c>
      <c r="O153" s="24"/>
      <c r="P153" s="87">
        <v>1</v>
      </c>
      <c r="Q153" s="87">
        <v>1</v>
      </c>
      <c r="R153" s="87">
        <v>1</v>
      </c>
      <c r="S153" s="87">
        <v>1</v>
      </c>
      <c r="T153" s="87">
        <v>1</v>
      </c>
      <c r="U153" s="21"/>
      <c r="V153" s="24">
        <f t="shared" si="47"/>
        <v>7078.1784158584787</v>
      </c>
      <c r="W153" s="24">
        <f t="shared" si="47"/>
        <v>945.05817227585419</v>
      </c>
      <c r="X153" s="24">
        <f t="shared" si="47"/>
        <v>0</v>
      </c>
      <c r="Y153" s="24">
        <f t="shared" si="47"/>
        <v>313.86488693911838</v>
      </c>
      <c r="Z153" s="24">
        <f t="shared" si="47"/>
        <v>1050.9254712785114</v>
      </c>
      <c r="AA153" s="35">
        <f t="shared" si="50"/>
        <v>9388.0269463519635</v>
      </c>
      <c r="AB153" s="24"/>
      <c r="AC153" s="21"/>
      <c r="AD153" s="21"/>
      <c r="AE153" s="25">
        <f t="shared" si="38"/>
        <v>1709</v>
      </c>
      <c r="AF153" s="23">
        <v>5691.4546</v>
      </c>
      <c r="AG153" s="23">
        <v>766</v>
      </c>
      <c r="AH153" s="23">
        <v>0</v>
      </c>
      <c r="AI153" s="23">
        <v>280</v>
      </c>
      <c r="AJ153" s="23">
        <v>922</v>
      </c>
      <c r="AK153" s="23">
        <v>133</v>
      </c>
      <c r="AL153" s="21"/>
      <c r="AM153" s="24">
        <f t="shared" si="45"/>
        <v>5801.2636153230287</v>
      </c>
      <c r="AN153" s="24">
        <f t="shared" si="29"/>
        <v>766</v>
      </c>
      <c r="AO153" s="24">
        <f t="shared" si="48"/>
        <v>0</v>
      </c>
      <c r="AP153" s="24">
        <f t="shared" si="48"/>
        <v>285.40222604788028</v>
      </c>
      <c r="AQ153" s="24">
        <f t="shared" si="48"/>
        <v>939.78875862909138</v>
      </c>
      <c r="AR153" s="24">
        <f t="shared" si="52"/>
        <v>7792.4546000000009</v>
      </c>
      <c r="AS153" s="24"/>
      <c r="AT153" s="87">
        <v>1</v>
      </c>
      <c r="AU153" s="87">
        <v>1</v>
      </c>
      <c r="AV153" s="87">
        <v>1</v>
      </c>
      <c r="AW153" s="87">
        <v>1</v>
      </c>
      <c r="AX153" s="87">
        <v>1</v>
      </c>
      <c r="AY153" s="21"/>
      <c r="AZ153" s="24">
        <f t="shared" si="49"/>
        <v>5801.2636153230287</v>
      </c>
      <c r="BA153" s="24">
        <f t="shared" si="49"/>
        <v>766</v>
      </c>
      <c r="BB153" s="24">
        <f t="shared" si="49"/>
        <v>0</v>
      </c>
      <c r="BC153" s="24">
        <f t="shared" si="49"/>
        <v>285.40222604788028</v>
      </c>
      <c r="BD153" s="24">
        <f t="shared" si="49"/>
        <v>939.78875862909138</v>
      </c>
      <c r="BE153" s="35">
        <f t="shared" si="51"/>
        <v>7792.4546000000009</v>
      </c>
      <c r="BF153" s="21"/>
      <c r="BG153" s="21"/>
      <c r="BH153" s="21"/>
      <c r="BI153" s="21"/>
    </row>
    <row r="154" spans="1:61">
      <c r="A154" s="25">
        <f t="shared" si="37"/>
        <v>1710</v>
      </c>
      <c r="B154" s="23">
        <v>6972.2734621504351</v>
      </c>
      <c r="C154" s="23">
        <v>3970.4541026981151</v>
      </c>
      <c r="D154" s="23">
        <v>396.81212121212121</v>
      </c>
      <c r="E154" s="23">
        <v>237.3</v>
      </c>
      <c r="F154" s="23">
        <v>1496.1463306860569</v>
      </c>
      <c r="G154" s="23">
        <v>510.6</v>
      </c>
      <c r="H154" s="21"/>
      <c r="I154" s="24">
        <f t="shared" si="42"/>
        <v>7363.3781419680945</v>
      </c>
      <c r="J154" s="24">
        <f t="shared" si="43"/>
        <v>3970.4541026981151</v>
      </c>
      <c r="K154" s="24">
        <f t="shared" si="46"/>
        <v>419.07101258477354</v>
      </c>
      <c r="L154" s="24">
        <f t="shared" si="46"/>
        <v>250.61117332453364</v>
      </c>
      <c r="M154" s="24">
        <f t="shared" si="46"/>
        <v>1580.0715861712113</v>
      </c>
      <c r="N154" s="24">
        <f t="shared" si="30"/>
        <v>13583.586016746727</v>
      </c>
      <c r="O154" s="24"/>
      <c r="P154" s="87">
        <v>1</v>
      </c>
      <c r="Q154" s="87">
        <v>1</v>
      </c>
      <c r="R154" s="87">
        <v>1</v>
      </c>
      <c r="S154" s="87">
        <v>1</v>
      </c>
      <c r="T154" s="87">
        <v>1</v>
      </c>
      <c r="U154" s="21"/>
      <c r="V154" s="24">
        <f t="shared" si="47"/>
        <v>7363.3781419680945</v>
      </c>
      <c r="W154" s="24">
        <f t="shared" si="47"/>
        <v>3970.4541026981151</v>
      </c>
      <c r="X154" s="24">
        <f t="shared" si="47"/>
        <v>419.07101258477354</v>
      </c>
      <c r="Y154" s="24">
        <f t="shared" si="47"/>
        <v>250.61117332453364</v>
      </c>
      <c r="Z154" s="24">
        <f t="shared" si="47"/>
        <v>1580.0715861712113</v>
      </c>
      <c r="AA154" s="35">
        <f t="shared" si="50"/>
        <v>13583.586016746727</v>
      </c>
      <c r="AB154" s="24"/>
      <c r="AC154" s="21"/>
      <c r="AD154" s="21"/>
      <c r="AE154" s="25">
        <f t="shared" si="38"/>
        <v>1710</v>
      </c>
      <c r="AF154" s="23">
        <v>5824.1573000000008</v>
      </c>
      <c r="AG154" s="23">
        <v>3309.5</v>
      </c>
      <c r="AH154" s="23">
        <v>301.2</v>
      </c>
      <c r="AI154" s="23">
        <v>190.1</v>
      </c>
      <c r="AJ154" s="23">
        <v>1138.6109999999999</v>
      </c>
      <c r="AK154" s="23">
        <v>426.20850000000002</v>
      </c>
      <c r="AL154" s="21"/>
      <c r="AM154" s="24">
        <f t="shared" si="45"/>
        <v>6157.1707963476329</v>
      </c>
      <c r="AN154" s="24">
        <f t="shared" si="29"/>
        <v>3309.5</v>
      </c>
      <c r="AO154" s="24">
        <f t="shared" si="48"/>
        <v>318.42200482117931</v>
      </c>
      <c r="AP154" s="24">
        <f t="shared" si="48"/>
        <v>200.96953225931668</v>
      </c>
      <c r="AQ154" s="24">
        <f t="shared" si="48"/>
        <v>1203.7144665718718</v>
      </c>
      <c r="AR154" s="24">
        <f t="shared" si="52"/>
        <v>11189.7768</v>
      </c>
      <c r="AS154" s="24"/>
      <c r="AT154" s="87">
        <v>1</v>
      </c>
      <c r="AU154" s="87">
        <v>1</v>
      </c>
      <c r="AV154" s="87">
        <v>1</v>
      </c>
      <c r="AW154" s="87">
        <v>1</v>
      </c>
      <c r="AX154" s="87">
        <v>1</v>
      </c>
      <c r="AY154" s="21"/>
      <c r="AZ154" s="24">
        <f t="shared" si="49"/>
        <v>6157.1707963476329</v>
      </c>
      <c r="BA154" s="24">
        <f t="shared" si="49"/>
        <v>3309.5</v>
      </c>
      <c r="BB154" s="24">
        <f t="shared" si="49"/>
        <v>318.42200482117931</v>
      </c>
      <c r="BC154" s="24">
        <f t="shared" si="49"/>
        <v>200.96953225931668</v>
      </c>
      <c r="BD154" s="24">
        <f t="shared" si="49"/>
        <v>1203.7144665718718</v>
      </c>
      <c r="BE154" s="35">
        <f t="shared" si="51"/>
        <v>11189.7768</v>
      </c>
      <c r="BF154" s="21"/>
      <c r="BG154" s="21"/>
      <c r="BH154" s="21"/>
      <c r="BI154" s="21"/>
    </row>
    <row r="155" spans="1:61">
      <c r="A155" s="25">
        <f t="shared" si="37"/>
        <v>1711</v>
      </c>
      <c r="B155" s="23">
        <v>6767.0942499298035</v>
      </c>
      <c r="C155" s="23">
        <v>3322.2365243136046</v>
      </c>
      <c r="D155" s="23">
        <v>630.59790331255886</v>
      </c>
      <c r="E155" s="23">
        <v>278.75370370370371</v>
      </c>
      <c r="F155" s="23">
        <v>994.82417811069502</v>
      </c>
      <c r="G155" s="23">
        <v>1473.5118667455154</v>
      </c>
      <c r="H155" s="21"/>
      <c r="I155" s="24">
        <f t="shared" si="42"/>
        <v>7917.0288777690848</v>
      </c>
      <c r="J155" s="24">
        <f t="shared" si="43"/>
        <v>3322.2365243136046</v>
      </c>
      <c r="K155" s="24">
        <f t="shared" si="46"/>
        <v>737.75561953167028</v>
      </c>
      <c r="L155" s="24">
        <f t="shared" si="46"/>
        <v>326.12241539715541</v>
      </c>
      <c r="M155" s="24">
        <f t="shared" si="46"/>
        <v>1163.874989104366</v>
      </c>
      <c r="N155" s="24">
        <f t="shared" si="30"/>
        <v>13467.018426115881</v>
      </c>
      <c r="O155" s="24"/>
      <c r="P155" s="87">
        <v>1</v>
      </c>
      <c r="Q155" s="87">
        <v>1</v>
      </c>
      <c r="R155" s="87">
        <v>1</v>
      </c>
      <c r="S155" s="87">
        <v>1</v>
      </c>
      <c r="T155" s="87">
        <v>1</v>
      </c>
      <c r="U155" s="21"/>
      <c r="V155" s="24">
        <f t="shared" si="47"/>
        <v>7917.0288777690848</v>
      </c>
      <c r="W155" s="24">
        <f t="shared" si="47"/>
        <v>3322.2365243136046</v>
      </c>
      <c r="X155" s="24">
        <f t="shared" si="47"/>
        <v>737.75561953167028</v>
      </c>
      <c r="Y155" s="24">
        <f t="shared" si="47"/>
        <v>326.12241539715541</v>
      </c>
      <c r="Z155" s="24">
        <f t="shared" si="47"/>
        <v>1163.874989104366</v>
      </c>
      <c r="AA155" s="35">
        <f t="shared" si="50"/>
        <v>13467.018426115881</v>
      </c>
      <c r="AB155" s="24"/>
      <c r="AC155" s="21"/>
      <c r="AD155" s="21"/>
      <c r="AE155" s="25">
        <f t="shared" si="38"/>
        <v>1711</v>
      </c>
      <c r="AF155" s="23">
        <v>5682.7884999999987</v>
      </c>
      <c r="AG155" s="23">
        <v>2803.1545999999994</v>
      </c>
      <c r="AH155" s="23">
        <v>499.1</v>
      </c>
      <c r="AI155" s="23">
        <v>244.7</v>
      </c>
      <c r="AJ155" s="23">
        <v>818</v>
      </c>
      <c r="AK155" s="23">
        <v>1206.4637</v>
      </c>
      <c r="AL155" s="21"/>
      <c r="AM155" s="24">
        <f t="shared" si="45"/>
        <v>6629.1608219099944</v>
      </c>
      <c r="AN155" s="24">
        <f t="shared" si="29"/>
        <v>2803.1545999999994</v>
      </c>
      <c r="AO155" s="24">
        <f t="shared" si="48"/>
        <v>582.21666462077178</v>
      </c>
      <c r="AP155" s="24">
        <f t="shared" si="48"/>
        <v>285.45064682969917</v>
      </c>
      <c r="AQ155" s="24">
        <f t="shared" si="48"/>
        <v>954.22406663953382</v>
      </c>
      <c r="AR155" s="24">
        <f t="shared" si="52"/>
        <v>11254.206799999998</v>
      </c>
      <c r="AS155" s="24"/>
      <c r="AT155" s="87">
        <v>1</v>
      </c>
      <c r="AU155" s="87">
        <v>1</v>
      </c>
      <c r="AV155" s="87">
        <v>1</v>
      </c>
      <c r="AW155" s="87">
        <v>1</v>
      </c>
      <c r="AX155" s="87">
        <v>1</v>
      </c>
      <c r="AY155" s="21"/>
      <c r="AZ155" s="24">
        <f t="shared" si="49"/>
        <v>6629.1608219099944</v>
      </c>
      <c r="BA155" s="24">
        <f t="shared" si="49"/>
        <v>2803.1545999999994</v>
      </c>
      <c r="BB155" s="24">
        <f t="shared" si="49"/>
        <v>582.21666462077178</v>
      </c>
      <c r="BC155" s="24">
        <f t="shared" si="49"/>
        <v>285.45064682969917</v>
      </c>
      <c r="BD155" s="24">
        <f t="shared" si="49"/>
        <v>954.22406663953382</v>
      </c>
      <c r="BE155" s="35">
        <f t="shared" si="51"/>
        <v>11254.206799999998</v>
      </c>
      <c r="BF155" s="21"/>
      <c r="BG155" s="21"/>
      <c r="BH155" s="21"/>
      <c r="BI155" s="21"/>
    </row>
    <row r="156" spans="1:61">
      <c r="A156" s="25">
        <f t="shared" si="37"/>
        <v>1712</v>
      </c>
      <c r="B156" s="23">
        <v>6981.2650115231836</v>
      </c>
      <c r="C156" s="23">
        <v>2910.2729878409191</v>
      </c>
      <c r="D156" s="23">
        <v>0</v>
      </c>
      <c r="E156" s="23">
        <v>0</v>
      </c>
      <c r="F156" s="23">
        <v>472.15980024968792</v>
      </c>
      <c r="G156" s="23">
        <v>763.65074018618941</v>
      </c>
      <c r="H156" s="21"/>
      <c r="I156" s="24">
        <f t="shared" si="42"/>
        <v>7696.5399794902296</v>
      </c>
      <c r="J156" s="24">
        <f t="shared" si="43"/>
        <v>2910.2729878409191</v>
      </c>
      <c r="K156" s="24">
        <f t="shared" ref="K156:M187" si="53">D156+((D156/($B156+$D156+$E156+$F156)*$G156))</f>
        <v>0</v>
      </c>
      <c r="L156" s="24">
        <f t="shared" si="53"/>
        <v>0</v>
      </c>
      <c r="M156" s="24">
        <f t="shared" si="53"/>
        <v>520.53557246883145</v>
      </c>
      <c r="N156" s="24">
        <f t="shared" si="30"/>
        <v>11127.348539799979</v>
      </c>
      <c r="O156" s="24"/>
      <c r="P156" s="87">
        <v>1</v>
      </c>
      <c r="Q156" s="87">
        <v>1</v>
      </c>
      <c r="R156" s="87">
        <v>1</v>
      </c>
      <c r="S156" s="87">
        <v>1</v>
      </c>
      <c r="T156" s="87">
        <v>1</v>
      </c>
      <c r="U156" s="21"/>
      <c r="V156" s="24">
        <f t="shared" si="47"/>
        <v>7696.5399794902296</v>
      </c>
      <c r="W156" s="24">
        <f t="shared" si="47"/>
        <v>2910.2729878409191</v>
      </c>
      <c r="X156" s="24">
        <f t="shared" si="47"/>
        <v>0</v>
      </c>
      <c r="Y156" s="24">
        <f t="shared" si="47"/>
        <v>0</v>
      </c>
      <c r="Z156" s="24">
        <f t="shared" si="47"/>
        <v>520.53557246883145</v>
      </c>
      <c r="AA156" s="35">
        <f t="shared" si="50"/>
        <v>11127.348539799979</v>
      </c>
      <c r="AB156" s="24"/>
      <c r="AC156" s="21"/>
      <c r="AD156" s="21"/>
      <c r="AE156" s="25">
        <f t="shared" si="38"/>
        <v>1712</v>
      </c>
      <c r="AF156" s="23">
        <v>5872.4</v>
      </c>
      <c r="AG156" s="23">
        <v>2433.4773</v>
      </c>
      <c r="AH156" s="23">
        <v>0</v>
      </c>
      <c r="AI156" s="23">
        <v>0</v>
      </c>
      <c r="AJ156" s="23">
        <v>410</v>
      </c>
      <c r="AK156" s="23">
        <v>625.07730000000004</v>
      </c>
      <c r="AL156" s="21"/>
      <c r="AM156" s="24">
        <f t="shared" si="45"/>
        <v>6456.683703126193</v>
      </c>
      <c r="AN156" s="24">
        <f t="shared" si="29"/>
        <v>2433.4773</v>
      </c>
      <c r="AO156" s="24">
        <f t="shared" si="48"/>
        <v>0</v>
      </c>
      <c r="AP156" s="24">
        <f t="shared" si="48"/>
        <v>0</v>
      </c>
      <c r="AQ156" s="24">
        <f t="shared" si="48"/>
        <v>450.79359687380622</v>
      </c>
      <c r="AR156" s="24">
        <f t="shared" si="52"/>
        <v>9340.9545999999991</v>
      </c>
      <c r="AS156" s="24"/>
      <c r="AT156" s="87">
        <v>1</v>
      </c>
      <c r="AU156" s="87">
        <v>1</v>
      </c>
      <c r="AV156" s="87">
        <v>1</v>
      </c>
      <c r="AW156" s="87">
        <v>1</v>
      </c>
      <c r="AX156" s="87">
        <v>1</v>
      </c>
      <c r="AY156" s="21"/>
      <c r="AZ156" s="24">
        <f t="shared" si="49"/>
        <v>6456.683703126193</v>
      </c>
      <c r="BA156" s="24">
        <f t="shared" si="49"/>
        <v>2433.4773</v>
      </c>
      <c r="BB156" s="24">
        <f t="shared" si="49"/>
        <v>0</v>
      </c>
      <c r="BC156" s="24">
        <f t="shared" si="49"/>
        <v>0</v>
      </c>
      <c r="BD156" s="24">
        <f t="shared" si="49"/>
        <v>450.79359687380622</v>
      </c>
      <c r="BE156" s="35">
        <f t="shared" si="51"/>
        <v>9340.9545999999991</v>
      </c>
      <c r="BF156" s="21"/>
      <c r="BG156" s="21"/>
      <c r="BH156" s="21"/>
      <c r="BI156" s="21"/>
    </row>
    <row r="157" spans="1:61">
      <c r="A157" s="25">
        <f t="shared" si="37"/>
        <v>1713</v>
      </c>
      <c r="B157" s="23">
        <v>4239.6443304794748</v>
      </c>
      <c r="C157" s="23">
        <v>4502.9621784389237</v>
      </c>
      <c r="D157" s="23">
        <v>280.70175438596493</v>
      </c>
      <c r="E157" s="23">
        <v>137.5422773393461</v>
      </c>
      <c r="F157" s="23">
        <v>1546.6842488555972</v>
      </c>
      <c r="G157" s="23">
        <v>3105.6964348300194</v>
      </c>
      <c r="H157" s="21"/>
      <c r="I157" s="24">
        <f t="shared" si="42"/>
        <v>6361.796669972704</v>
      </c>
      <c r="J157" s="24">
        <f t="shared" si="43"/>
        <v>4502.9621784389237</v>
      </c>
      <c r="K157" s="24">
        <f t="shared" si="53"/>
        <v>421.20690961502652</v>
      </c>
      <c r="L157" s="24">
        <f t="shared" si="53"/>
        <v>206.38901137703593</v>
      </c>
      <c r="M157" s="24">
        <f t="shared" si="53"/>
        <v>2320.8764549256352</v>
      </c>
      <c r="N157" s="24">
        <f t="shared" si="30"/>
        <v>13813.231224329325</v>
      </c>
      <c r="O157" s="24"/>
      <c r="P157" s="87">
        <v>0.95</v>
      </c>
      <c r="Q157" s="87">
        <v>1</v>
      </c>
      <c r="R157" s="87">
        <v>0.95</v>
      </c>
      <c r="S157" s="87">
        <v>0.95</v>
      </c>
      <c r="T157" s="87">
        <v>0.95</v>
      </c>
      <c r="U157" s="21"/>
      <c r="V157" s="24">
        <f t="shared" si="47"/>
        <v>6696.6280736554781</v>
      </c>
      <c r="W157" s="24">
        <f t="shared" si="47"/>
        <v>4502.9621784389237</v>
      </c>
      <c r="X157" s="24">
        <f t="shared" si="47"/>
        <v>443.37569433160689</v>
      </c>
      <c r="Y157" s="24">
        <f t="shared" si="47"/>
        <v>217.25159092319572</v>
      </c>
      <c r="Z157" s="24">
        <f t="shared" si="47"/>
        <v>2443.0278472901423</v>
      </c>
      <c r="AA157" s="35">
        <f t="shared" si="50"/>
        <v>14303.245384639347</v>
      </c>
      <c r="AB157" s="24"/>
      <c r="AC157" s="21"/>
      <c r="AD157" s="21"/>
      <c r="AE157" s="25">
        <f t="shared" si="38"/>
        <v>1713</v>
      </c>
      <c r="AF157" s="23">
        <v>3488.0311000000002</v>
      </c>
      <c r="AG157" s="23">
        <v>3737.6177000000002</v>
      </c>
      <c r="AH157" s="23">
        <v>240</v>
      </c>
      <c r="AI157" s="23">
        <v>122</v>
      </c>
      <c r="AJ157" s="23">
        <v>1292.0999999999999</v>
      </c>
      <c r="AK157" s="23">
        <v>2312.0772999999999</v>
      </c>
      <c r="AL157" s="21"/>
      <c r="AM157" s="24">
        <f t="shared" si="45"/>
        <v>5056.3686960609075</v>
      </c>
      <c r="AN157" s="24">
        <f t="shared" si="29"/>
        <v>3737.6177000000002</v>
      </c>
      <c r="AO157" s="24">
        <f t="shared" si="48"/>
        <v>347.912175167996</v>
      </c>
      <c r="AP157" s="24">
        <f t="shared" si="48"/>
        <v>176.85535571039796</v>
      </c>
      <c r="AQ157" s="24">
        <f t="shared" si="48"/>
        <v>1873.0721730606983</v>
      </c>
      <c r="AR157" s="24">
        <f t="shared" si="52"/>
        <v>11191.8261</v>
      </c>
      <c r="AS157" s="24"/>
      <c r="AT157" s="87">
        <v>0.95</v>
      </c>
      <c r="AU157" s="87">
        <v>1</v>
      </c>
      <c r="AV157" s="87">
        <v>0.95</v>
      </c>
      <c r="AW157" s="87">
        <v>0.95</v>
      </c>
      <c r="AX157" s="87">
        <v>0.95</v>
      </c>
      <c r="AY157" s="21"/>
      <c r="AZ157" s="24">
        <f t="shared" si="49"/>
        <v>5322.49336427464</v>
      </c>
      <c r="BA157" s="24">
        <f t="shared" si="49"/>
        <v>3737.6177000000002</v>
      </c>
      <c r="BB157" s="24">
        <f t="shared" si="49"/>
        <v>366.22334228210104</v>
      </c>
      <c r="BC157" s="24">
        <f t="shared" si="49"/>
        <v>186.1635323267347</v>
      </c>
      <c r="BD157" s="24">
        <f t="shared" si="49"/>
        <v>1971.6549190112614</v>
      </c>
      <c r="BE157" s="35">
        <f t="shared" si="51"/>
        <v>11584.152857894738</v>
      </c>
      <c r="BF157" s="21"/>
      <c r="BG157" s="21"/>
      <c r="BH157" s="21"/>
      <c r="BI157" s="21"/>
    </row>
    <row r="158" spans="1:61">
      <c r="A158" s="25">
        <f t="shared" si="37"/>
        <v>1714</v>
      </c>
      <c r="B158" s="23">
        <v>4757.385185185185</v>
      </c>
      <c r="C158" s="23">
        <v>4376.0641367587768</v>
      </c>
      <c r="D158" s="23">
        <v>760.4039073430356</v>
      </c>
      <c r="E158" s="23">
        <v>426.85805243445691</v>
      </c>
      <c r="F158" s="23">
        <v>1472.7758787535493</v>
      </c>
      <c r="G158" s="23">
        <v>4162.4687504687809</v>
      </c>
      <c r="H158" s="21"/>
      <c r="I158" s="24">
        <f t="shared" si="42"/>
        <v>7427.1084979800335</v>
      </c>
      <c r="J158" s="24">
        <f t="shared" si="43"/>
        <v>4376.0641367587768</v>
      </c>
      <c r="K158" s="24">
        <f t="shared" si="53"/>
        <v>1187.1231994650532</v>
      </c>
      <c r="L158" s="24">
        <f t="shared" si="53"/>
        <v>666.39991198100859</v>
      </c>
      <c r="M158" s="24">
        <f t="shared" si="53"/>
        <v>2299.2601647589122</v>
      </c>
      <c r="N158" s="24">
        <f t="shared" si="30"/>
        <v>15955.955910943785</v>
      </c>
      <c r="O158" s="24"/>
      <c r="P158" s="87">
        <v>0.95</v>
      </c>
      <c r="Q158" s="87">
        <v>1</v>
      </c>
      <c r="R158" s="87">
        <v>0.95</v>
      </c>
      <c r="S158" s="87">
        <v>0.95</v>
      </c>
      <c r="T158" s="87">
        <v>0.95</v>
      </c>
      <c r="U158" s="21"/>
      <c r="V158" s="24">
        <f t="shared" si="47"/>
        <v>7818.0089452421407</v>
      </c>
      <c r="W158" s="24">
        <f t="shared" si="47"/>
        <v>4376.0641367587768</v>
      </c>
      <c r="X158" s="24">
        <f t="shared" si="47"/>
        <v>1249.6033678579508</v>
      </c>
      <c r="Y158" s="24">
        <f t="shared" si="47"/>
        <v>701.4735915589564</v>
      </c>
      <c r="Z158" s="24">
        <f t="shared" si="47"/>
        <v>2420.2738576409602</v>
      </c>
      <c r="AA158" s="35">
        <f t="shared" si="50"/>
        <v>16565.423899058787</v>
      </c>
      <c r="AB158" s="24"/>
      <c r="AC158" s="21"/>
      <c r="AD158" s="21"/>
      <c r="AE158" s="25">
        <f t="shared" si="38"/>
        <v>1714</v>
      </c>
      <c r="AF158" s="23">
        <v>3991.6637000000001</v>
      </c>
      <c r="AG158" s="23">
        <v>3577.4404</v>
      </c>
      <c r="AH158" s="23">
        <v>637.87649999999996</v>
      </c>
      <c r="AI158" s="23">
        <v>359.1</v>
      </c>
      <c r="AJ158" s="23">
        <v>1311.7</v>
      </c>
      <c r="AK158" s="23">
        <v>3550.2007000000003</v>
      </c>
      <c r="AL158" s="21"/>
      <c r="AM158" s="24">
        <f t="shared" si="45"/>
        <v>6240.940217148167</v>
      </c>
      <c r="AN158" s="24">
        <f t="shared" si="29"/>
        <v>3577.4404</v>
      </c>
      <c r="AO158" s="24">
        <f t="shared" si="48"/>
        <v>997.31575644103305</v>
      </c>
      <c r="AP158" s="24">
        <f t="shared" si="48"/>
        <v>561.45051297229952</v>
      </c>
      <c r="AQ158" s="24">
        <f t="shared" si="48"/>
        <v>2050.8344134384997</v>
      </c>
      <c r="AR158" s="24">
        <f t="shared" si="52"/>
        <v>13427.981299999999</v>
      </c>
      <c r="AS158" s="24"/>
      <c r="AT158" s="87">
        <v>0.95</v>
      </c>
      <c r="AU158" s="87">
        <v>1</v>
      </c>
      <c r="AV158" s="87">
        <v>0.95</v>
      </c>
      <c r="AW158" s="87">
        <v>0.95</v>
      </c>
      <c r="AX158" s="87">
        <v>0.95</v>
      </c>
      <c r="AY158" s="21"/>
      <c r="AZ158" s="24">
        <f t="shared" si="49"/>
        <v>6569.4107548928077</v>
      </c>
      <c r="BA158" s="24">
        <f t="shared" si="49"/>
        <v>3577.4404</v>
      </c>
      <c r="BB158" s="24">
        <f t="shared" si="49"/>
        <v>1049.8060594116139</v>
      </c>
      <c r="BC158" s="24">
        <f t="shared" si="49"/>
        <v>591.0005399708416</v>
      </c>
      <c r="BD158" s="24">
        <f t="shared" si="49"/>
        <v>2158.7730667773681</v>
      </c>
      <c r="BE158" s="35">
        <f t="shared" si="51"/>
        <v>13946.430821052632</v>
      </c>
      <c r="BF158" s="21"/>
      <c r="BG158" s="21"/>
      <c r="BH158" s="21"/>
      <c r="BI158" s="21"/>
    </row>
    <row r="159" spans="1:61">
      <c r="A159" s="25">
        <f t="shared" si="37"/>
        <v>1715</v>
      </c>
      <c r="B159" s="23">
        <v>4528.5740338269306</v>
      </c>
      <c r="C159" s="23">
        <v>3900.0219238468385</v>
      </c>
      <c r="D159" s="23">
        <v>1933.0700466536925</v>
      </c>
      <c r="E159" s="23">
        <v>168.8</v>
      </c>
      <c r="F159" s="23">
        <v>1932.0781411406192</v>
      </c>
      <c r="G159" s="23">
        <v>3036.1383989495262</v>
      </c>
      <c r="H159" s="21"/>
      <c r="I159" s="24">
        <f t="shared" si="42"/>
        <v>6134.3365837761867</v>
      </c>
      <c r="J159" s="24">
        <f t="shared" si="43"/>
        <v>3900.0219238468385</v>
      </c>
      <c r="K159" s="24">
        <f t="shared" si="53"/>
        <v>2618.5068892798563</v>
      </c>
      <c r="L159" s="24">
        <f t="shared" si="53"/>
        <v>228.65387815386509</v>
      </c>
      <c r="M159" s="24">
        <f t="shared" si="53"/>
        <v>2617.1632693608608</v>
      </c>
      <c r="N159" s="24">
        <f t="shared" si="30"/>
        <v>15498.682544417608</v>
      </c>
      <c r="O159" s="24"/>
      <c r="P159" s="87">
        <v>0.95</v>
      </c>
      <c r="Q159" s="87">
        <v>1</v>
      </c>
      <c r="R159" s="87">
        <v>0.95</v>
      </c>
      <c r="S159" s="87">
        <v>0.95</v>
      </c>
      <c r="T159" s="87">
        <v>0.95</v>
      </c>
      <c r="U159" s="21"/>
      <c r="V159" s="24">
        <f t="shared" si="47"/>
        <v>6457.1964039749337</v>
      </c>
      <c r="W159" s="24">
        <f t="shared" si="47"/>
        <v>3900.0219238468385</v>
      </c>
      <c r="X159" s="24">
        <f t="shared" si="47"/>
        <v>2756.3230413472174</v>
      </c>
      <c r="Y159" s="24">
        <f t="shared" si="47"/>
        <v>240.68829279354222</v>
      </c>
      <c r="Z159" s="24">
        <f t="shared" si="47"/>
        <v>2754.9087045903798</v>
      </c>
      <c r="AA159" s="35">
        <f t="shared" si="50"/>
        <v>16109.138366552912</v>
      </c>
      <c r="AB159" s="24"/>
      <c r="AC159" s="21"/>
      <c r="AD159" s="21"/>
      <c r="AE159" s="25">
        <f t="shared" si="38"/>
        <v>1715</v>
      </c>
      <c r="AF159" s="23">
        <v>3852.7</v>
      </c>
      <c r="AG159" s="23">
        <v>3128.9319</v>
      </c>
      <c r="AH159" s="23">
        <v>1609.9848999999999</v>
      </c>
      <c r="AI159" s="23">
        <v>149.72560000000001</v>
      </c>
      <c r="AJ159" s="23">
        <v>1560.4</v>
      </c>
      <c r="AK159" s="23">
        <v>2650.0861</v>
      </c>
      <c r="AL159" s="21"/>
      <c r="AM159" s="24">
        <f t="shared" si="45"/>
        <v>5276.1290334967025</v>
      </c>
      <c r="AN159" s="24">
        <f t="shared" si="29"/>
        <v>3128.9319</v>
      </c>
      <c r="AO159" s="24">
        <f t="shared" si="48"/>
        <v>2204.8143053913582</v>
      </c>
      <c r="AP159" s="24">
        <f t="shared" si="48"/>
        <v>205.04362790191658</v>
      </c>
      <c r="AQ159" s="24">
        <f t="shared" si="48"/>
        <v>2136.909633210023</v>
      </c>
      <c r="AR159" s="24">
        <f t="shared" si="52"/>
        <v>12951.8285</v>
      </c>
      <c r="AS159" s="24"/>
      <c r="AT159" s="87">
        <v>0.95</v>
      </c>
      <c r="AU159" s="87">
        <v>1</v>
      </c>
      <c r="AV159" s="87">
        <v>0.95</v>
      </c>
      <c r="AW159" s="87">
        <v>0.95</v>
      </c>
      <c r="AX159" s="87">
        <v>0.95</v>
      </c>
      <c r="AY159" s="21"/>
      <c r="AZ159" s="24">
        <f t="shared" si="49"/>
        <v>5553.8200352596868</v>
      </c>
      <c r="BA159" s="24">
        <f t="shared" si="49"/>
        <v>3128.9319</v>
      </c>
      <c r="BB159" s="24">
        <f t="shared" si="49"/>
        <v>2320.8571635698509</v>
      </c>
      <c r="BC159" s="24">
        <f t="shared" si="49"/>
        <v>215.83539779149115</v>
      </c>
      <c r="BD159" s="24">
        <f t="shared" si="49"/>
        <v>2249.3785612737083</v>
      </c>
      <c r="BE159" s="35">
        <f t="shared" si="51"/>
        <v>13468.823057894735</v>
      </c>
      <c r="BF159" s="21"/>
      <c r="BG159" s="21"/>
      <c r="BH159" s="21"/>
      <c r="BI159" s="21"/>
    </row>
    <row r="160" spans="1:61">
      <c r="A160" s="25">
        <f t="shared" si="37"/>
        <v>1716</v>
      </c>
      <c r="B160" s="23">
        <v>6039.9945988382642</v>
      </c>
      <c r="C160" s="23">
        <v>3756.2130010251412</v>
      </c>
      <c r="D160" s="23">
        <v>1336.2475891716595</v>
      </c>
      <c r="E160" s="23">
        <v>621.04656144306648</v>
      </c>
      <c r="F160" s="23">
        <v>789.34925967400773</v>
      </c>
      <c r="G160" s="23">
        <v>1552.6977528089888</v>
      </c>
      <c r="H160" s="21"/>
      <c r="I160" s="24">
        <f t="shared" si="42"/>
        <v>7107.3295716518751</v>
      </c>
      <c r="J160" s="24">
        <f t="shared" si="43"/>
        <v>3756.2130010251412</v>
      </c>
      <c r="K160" s="24">
        <f t="shared" si="53"/>
        <v>1572.3775659327491</v>
      </c>
      <c r="L160" s="24">
        <f t="shared" si="53"/>
        <v>730.79247328565611</v>
      </c>
      <c r="M160" s="24">
        <f t="shared" si="53"/>
        <v>928.83615106570664</v>
      </c>
      <c r="N160" s="24">
        <f t="shared" si="30"/>
        <v>14095.548762961127</v>
      </c>
      <c r="O160" s="24"/>
      <c r="P160" s="87">
        <v>0.95</v>
      </c>
      <c r="Q160" s="87">
        <v>1</v>
      </c>
      <c r="R160" s="87">
        <v>0.95</v>
      </c>
      <c r="S160" s="87">
        <v>0.95</v>
      </c>
      <c r="T160" s="87">
        <v>0.95</v>
      </c>
      <c r="U160" s="21"/>
      <c r="V160" s="24">
        <f t="shared" si="47"/>
        <v>7481.3995491072374</v>
      </c>
      <c r="W160" s="24">
        <f t="shared" si="47"/>
        <v>3756.2130010251412</v>
      </c>
      <c r="X160" s="24">
        <f t="shared" si="47"/>
        <v>1655.1342799292097</v>
      </c>
      <c r="Y160" s="24">
        <f t="shared" si="47"/>
        <v>769.25523503753277</v>
      </c>
      <c r="Z160" s="24">
        <f t="shared" si="47"/>
        <v>977.72226427969122</v>
      </c>
      <c r="AA160" s="35">
        <f t="shared" si="50"/>
        <v>14639.724329378812</v>
      </c>
      <c r="AB160" s="24"/>
      <c r="AC160" s="21"/>
      <c r="AD160" s="21"/>
      <c r="AE160" s="25">
        <f t="shared" si="38"/>
        <v>1716</v>
      </c>
      <c r="AF160" s="23">
        <v>4761.3247999999994</v>
      </c>
      <c r="AG160" s="23">
        <v>3044.8454999999994</v>
      </c>
      <c r="AH160" s="23">
        <v>1082.3091999999999</v>
      </c>
      <c r="AI160" s="23">
        <v>394.85680000000002</v>
      </c>
      <c r="AJ160" s="23">
        <v>694</v>
      </c>
      <c r="AK160" s="23">
        <v>1284.5511999999999</v>
      </c>
      <c r="AL160" s="21"/>
      <c r="AM160" s="24">
        <f t="shared" si="45"/>
        <v>5643.571262617701</v>
      </c>
      <c r="AN160" s="24">
        <f t="shared" si="29"/>
        <v>3044.8454999999994</v>
      </c>
      <c r="AO160" s="24">
        <f t="shared" si="48"/>
        <v>1282.8549521315483</v>
      </c>
      <c r="AP160" s="24">
        <f t="shared" si="48"/>
        <v>468.02152403658437</v>
      </c>
      <c r="AQ160" s="24">
        <f t="shared" si="48"/>
        <v>822.59426121416561</v>
      </c>
      <c r="AR160" s="24">
        <f t="shared" si="52"/>
        <v>11261.887500000001</v>
      </c>
      <c r="AS160" s="24"/>
      <c r="AT160" s="87">
        <v>0.95</v>
      </c>
      <c r="AU160" s="87">
        <v>1</v>
      </c>
      <c r="AV160" s="87">
        <v>0.95</v>
      </c>
      <c r="AW160" s="87">
        <v>0.95</v>
      </c>
      <c r="AX160" s="87">
        <v>0.95</v>
      </c>
      <c r="AY160" s="21"/>
      <c r="AZ160" s="24">
        <f t="shared" si="49"/>
        <v>5940.6013290712644</v>
      </c>
      <c r="BA160" s="24">
        <f t="shared" si="49"/>
        <v>3044.8454999999994</v>
      </c>
      <c r="BB160" s="24">
        <f t="shared" si="49"/>
        <v>1350.3736338226825</v>
      </c>
      <c r="BC160" s="24">
        <f t="shared" si="49"/>
        <v>492.65423582798354</v>
      </c>
      <c r="BD160" s="24">
        <f t="shared" si="49"/>
        <v>865.88869601491126</v>
      </c>
      <c r="BE160" s="35">
        <f t="shared" si="51"/>
        <v>11694.363394736843</v>
      </c>
      <c r="BF160" s="21"/>
      <c r="BG160" s="21"/>
      <c r="BH160" s="21"/>
      <c r="BI160" s="21"/>
    </row>
    <row r="161" spans="1:61">
      <c r="A161" s="25">
        <f t="shared" si="37"/>
        <v>1717</v>
      </c>
      <c r="B161" s="23">
        <v>9259.202160088078</v>
      </c>
      <c r="C161" s="23">
        <v>4534.1243196306514</v>
      </c>
      <c r="D161" s="23">
        <v>1747.6875513200475</v>
      </c>
      <c r="E161" s="23">
        <v>362.35955056179773</v>
      </c>
      <c r="F161" s="23">
        <v>1288.2765487891045</v>
      </c>
      <c r="G161" s="23">
        <v>1586.8434134305783</v>
      </c>
      <c r="H161" s="21"/>
      <c r="I161" s="24">
        <f t="shared" si="42"/>
        <v>10420.005952316478</v>
      </c>
      <c r="J161" s="24">
        <f t="shared" si="43"/>
        <v>4534.1243196306514</v>
      </c>
      <c r="K161" s="24">
        <f t="shared" si="53"/>
        <v>1966.7909148849469</v>
      </c>
      <c r="L161" s="24">
        <f t="shared" si="53"/>
        <v>407.78769147176058</v>
      </c>
      <c r="M161" s="24">
        <f t="shared" si="53"/>
        <v>1449.7846655164192</v>
      </c>
      <c r="N161" s="24">
        <f t="shared" si="30"/>
        <v>18778.493543820256</v>
      </c>
      <c r="O161" s="24"/>
      <c r="P161" s="87">
        <v>0.95</v>
      </c>
      <c r="Q161" s="87">
        <v>1</v>
      </c>
      <c r="R161" s="87">
        <v>0.95</v>
      </c>
      <c r="S161" s="87">
        <v>0.95</v>
      </c>
      <c r="T161" s="87">
        <v>0.95</v>
      </c>
      <c r="U161" s="21"/>
      <c r="V161" s="24">
        <f t="shared" si="47"/>
        <v>10968.427318227872</v>
      </c>
      <c r="W161" s="24">
        <f t="shared" si="47"/>
        <v>4534.1243196306514</v>
      </c>
      <c r="X161" s="24">
        <f t="shared" si="47"/>
        <v>2070.3062261946811</v>
      </c>
      <c r="Y161" s="24">
        <f t="shared" si="47"/>
        <v>429.25020154922169</v>
      </c>
      <c r="Z161" s="24">
        <f t="shared" si="47"/>
        <v>1526.0891215962308</v>
      </c>
      <c r="AA161" s="35">
        <f t="shared" si="50"/>
        <v>19528.197187198653</v>
      </c>
      <c r="AB161" s="24"/>
      <c r="AC161" s="21"/>
      <c r="AD161" s="21"/>
      <c r="AE161" s="25">
        <f t="shared" si="38"/>
        <v>1717</v>
      </c>
      <c r="AF161" s="23">
        <v>7273.037299999999</v>
      </c>
      <c r="AG161" s="23">
        <v>3674.6010000000001</v>
      </c>
      <c r="AH161" s="23">
        <v>1452.2318999999998</v>
      </c>
      <c r="AI161" s="23">
        <v>280</v>
      </c>
      <c r="AJ161" s="23">
        <v>1124</v>
      </c>
      <c r="AK161" s="23">
        <v>1110.6997000000001</v>
      </c>
      <c r="AL161" s="21"/>
      <c r="AM161" s="24">
        <f t="shared" si="45"/>
        <v>8070.544029034194</v>
      </c>
      <c r="AN161" s="24">
        <f t="shared" si="29"/>
        <v>3674.6010000000001</v>
      </c>
      <c r="AO161" s="24">
        <f t="shared" si="48"/>
        <v>1611.4727597118169</v>
      </c>
      <c r="AP161" s="24">
        <f t="shared" si="48"/>
        <v>310.70270025008318</v>
      </c>
      <c r="AQ161" s="24">
        <f t="shared" si="48"/>
        <v>1247.2494110039054</v>
      </c>
      <c r="AR161" s="24">
        <f t="shared" si="52"/>
        <v>14914.5699</v>
      </c>
      <c r="AS161" s="24"/>
      <c r="AT161" s="87">
        <v>0.95</v>
      </c>
      <c r="AU161" s="87">
        <v>1</v>
      </c>
      <c r="AV161" s="87">
        <v>0.95</v>
      </c>
      <c r="AW161" s="87">
        <v>0.95</v>
      </c>
      <c r="AX161" s="87">
        <v>0.95</v>
      </c>
      <c r="AY161" s="21"/>
      <c r="AZ161" s="24">
        <f t="shared" si="49"/>
        <v>8495.3095042465211</v>
      </c>
      <c r="BA161" s="24">
        <f t="shared" si="49"/>
        <v>3674.6010000000001</v>
      </c>
      <c r="BB161" s="24">
        <f t="shared" si="49"/>
        <v>1696.2871154861232</v>
      </c>
      <c r="BC161" s="24">
        <f t="shared" si="49"/>
        <v>327.05547394745599</v>
      </c>
      <c r="BD161" s="24">
        <f t="shared" si="49"/>
        <v>1312.8941168462163</v>
      </c>
      <c r="BE161" s="35">
        <f t="shared" si="51"/>
        <v>15506.147210526316</v>
      </c>
      <c r="BF161" s="21"/>
      <c r="BG161" s="21"/>
      <c r="BH161" s="21"/>
      <c r="BI161" s="21"/>
    </row>
    <row r="162" spans="1:61">
      <c r="A162" s="25">
        <f t="shared" si="37"/>
        <v>1718</v>
      </c>
      <c r="B162" s="23">
        <v>12197.72169186955</v>
      </c>
      <c r="C162" s="23">
        <v>5197.5580671181997</v>
      </c>
      <c r="D162" s="23">
        <v>1873.734276119558</v>
      </c>
      <c r="E162" s="23">
        <v>111.11111111111111</v>
      </c>
      <c r="F162" s="23">
        <v>1719.9617035695373</v>
      </c>
      <c r="G162" s="23">
        <v>930.24487236403991</v>
      </c>
      <c r="H162" s="21"/>
      <c r="I162" s="24">
        <f t="shared" si="42"/>
        <v>12911.247711124479</v>
      </c>
      <c r="J162" s="24">
        <f t="shared" si="43"/>
        <v>5197.5580671181997</v>
      </c>
      <c r="K162" s="24">
        <f t="shared" si="53"/>
        <v>1983.3414792476847</v>
      </c>
      <c r="L162" s="24">
        <f t="shared" si="53"/>
        <v>117.61074037047912</v>
      </c>
      <c r="M162" s="24">
        <f t="shared" si="53"/>
        <v>1820.5737242911543</v>
      </c>
      <c r="N162" s="24">
        <f t="shared" si="30"/>
        <v>22030.331722151994</v>
      </c>
      <c r="O162" s="24"/>
      <c r="P162" s="87">
        <v>0.95</v>
      </c>
      <c r="Q162" s="87">
        <v>1</v>
      </c>
      <c r="R162" s="87">
        <v>0.95</v>
      </c>
      <c r="S162" s="87">
        <v>0.95</v>
      </c>
      <c r="T162" s="87">
        <v>0.95</v>
      </c>
      <c r="U162" s="21"/>
      <c r="V162" s="24">
        <f t="shared" si="47"/>
        <v>13590.787064341557</v>
      </c>
      <c r="W162" s="24">
        <f t="shared" si="47"/>
        <v>5197.5580671181997</v>
      </c>
      <c r="X162" s="24">
        <f t="shared" si="47"/>
        <v>2087.7278728922997</v>
      </c>
      <c r="Y162" s="24">
        <f t="shared" si="47"/>
        <v>123.80077933734646</v>
      </c>
      <c r="Z162" s="24">
        <f t="shared" si="47"/>
        <v>1916.3933939906888</v>
      </c>
      <c r="AA162" s="35">
        <f t="shared" si="50"/>
        <v>22916.267177680093</v>
      </c>
      <c r="AB162" s="24"/>
      <c r="AC162" s="21"/>
      <c r="AD162" s="21"/>
      <c r="AE162" s="25">
        <f t="shared" si="38"/>
        <v>1718</v>
      </c>
      <c r="AF162" s="23">
        <v>10174.828199999998</v>
      </c>
      <c r="AG162" s="23">
        <v>4148.3349999999991</v>
      </c>
      <c r="AH162" s="23">
        <v>1564.0772999999999</v>
      </c>
      <c r="AI162" s="23">
        <v>96</v>
      </c>
      <c r="AJ162" s="23">
        <v>1480.1</v>
      </c>
      <c r="AK162" s="23">
        <v>790.10259999999994</v>
      </c>
      <c r="AL162" s="21"/>
      <c r="AM162" s="24">
        <f t="shared" si="45"/>
        <v>10778.594996444304</v>
      </c>
      <c r="AN162" s="24">
        <f t="shared" si="29"/>
        <v>4148.3349999999991</v>
      </c>
      <c r="AO162" s="24">
        <f t="shared" si="48"/>
        <v>1656.8884927051761</v>
      </c>
      <c r="AP162" s="24">
        <f t="shared" si="48"/>
        <v>101.69656915275026</v>
      </c>
      <c r="AQ162" s="24">
        <f t="shared" si="48"/>
        <v>1567.9280416977672</v>
      </c>
      <c r="AR162" s="24">
        <f t="shared" si="52"/>
        <v>18253.443099999997</v>
      </c>
      <c r="AS162" s="24"/>
      <c r="AT162" s="87">
        <v>0.95</v>
      </c>
      <c r="AU162" s="87">
        <v>1</v>
      </c>
      <c r="AV162" s="87">
        <v>0.95</v>
      </c>
      <c r="AW162" s="87">
        <v>0.95</v>
      </c>
      <c r="AX162" s="87">
        <v>0.95</v>
      </c>
      <c r="AY162" s="21"/>
      <c r="AZ162" s="24">
        <f t="shared" si="49"/>
        <v>11345.889469941374</v>
      </c>
      <c r="BA162" s="24">
        <f t="shared" si="49"/>
        <v>4148.3349999999991</v>
      </c>
      <c r="BB162" s="24">
        <f t="shared" si="49"/>
        <v>1744.0931502159749</v>
      </c>
      <c r="BC162" s="24">
        <f t="shared" si="49"/>
        <v>107.04902016078975</v>
      </c>
      <c r="BD162" s="24">
        <f t="shared" si="49"/>
        <v>1650.450570208176</v>
      </c>
      <c r="BE162" s="35">
        <f t="shared" si="51"/>
        <v>18995.817210526315</v>
      </c>
      <c r="BF162" s="21"/>
      <c r="BG162" s="21"/>
      <c r="BH162" s="21"/>
      <c r="BI162" s="21"/>
    </row>
    <row r="163" spans="1:61">
      <c r="A163" s="25">
        <f t="shared" si="37"/>
        <v>1719</v>
      </c>
      <c r="B163" s="23">
        <v>11708.787915987205</v>
      </c>
      <c r="C163" s="23">
        <v>6144.7309603503609</v>
      </c>
      <c r="D163" s="23">
        <v>2053.9865386553197</v>
      </c>
      <c r="E163" s="23">
        <v>215.33458177278402</v>
      </c>
      <c r="F163" s="23">
        <v>886.85062701129073</v>
      </c>
      <c r="G163" s="23">
        <v>393.3</v>
      </c>
      <c r="H163" s="21"/>
      <c r="I163" s="24">
        <f t="shared" si="42"/>
        <v>12018.581308746148</v>
      </c>
      <c r="J163" s="24">
        <f t="shared" si="43"/>
        <v>6144.7309603503609</v>
      </c>
      <c r="K163" s="24">
        <f t="shared" si="53"/>
        <v>2108.3313148231764</v>
      </c>
      <c r="L163" s="24">
        <f t="shared" si="53"/>
        <v>221.0319461066818</v>
      </c>
      <c r="M163" s="24">
        <f t="shared" si="53"/>
        <v>910.31509375059284</v>
      </c>
      <c r="N163" s="24">
        <f t="shared" si="30"/>
        <v>21402.990623776961</v>
      </c>
      <c r="O163" s="24"/>
      <c r="P163" s="87">
        <v>0.95</v>
      </c>
      <c r="Q163" s="87">
        <v>1</v>
      </c>
      <c r="R163" s="87">
        <v>0.95</v>
      </c>
      <c r="S163" s="87">
        <v>0.95</v>
      </c>
      <c r="T163" s="87">
        <v>0.95</v>
      </c>
      <c r="U163" s="21"/>
      <c r="V163" s="24">
        <f t="shared" si="47"/>
        <v>12651.138219732788</v>
      </c>
      <c r="W163" s="24">
        <f t="shared" si="47"/>
        <v>6144.7309603503609</v>
      </c>
      <c r="X163" s="24">
        <f t="shared" si="47"/>
        <v>2219.2961208665015</v>
      </c>
      <c r="Y163" s="24">
        <f t="shared" si="47"/>
        <v>232.66520642808612</v>
      </c>
      <c r="Z163" s="24">
        <f t="shared" si="47"/>
        <v>958.22641447430829</v>
      </c>
      <c r="AA163" s="35">
        <f t="shared" si="50"/>
        <v>22206.056921852043</v>
      </c>
      <c r="AB163" s="24"/>
      <c r="AC163" s="21"/>
      <c r="AD163" s="21"/>
      <c r="AE163" s="25">
        <f t="shared" si="38"/>
        <v>1719</v>
      </c>
      <c r="AF163" s="23">
        <v>9837.4873000000007</v>
      </c>
      <c r="AG163" s="23">
        <v>4884.3319000000001</v>
      </c>
      <c r="AH163" s="23">
        <v>1603</v>
      </c>
      <c r="AI163" s="23">
        <v>166.01</v>
      </c>
      <c r="AJ163" s="23">
        <v>782</v>
      </c>
      <c r="AK163" s="23">
        <v>209.2</v>
      </c>
      <c r="AL163" s="21"/>
      <c r="AM163" s="24">
        <f t="shared" si="45"/>
        <v>10003.609331859345</v>
      </c>
      <c r="AN163" s="24">
        <f t="shared" si="29"/>
        <v>4884.3319000000001</v>
      </c>
      <c r="AO163" s="24">
        <f t="shared" si="48"/>
        <v>1630.0692717509814</v>
      </c>
      <c r="AP163" s="24">
        <f t="shared" si="48"/>
        <v>168.81334984615123</v>
      </c>
      <c r="AQ163" s="24">
        <f t="shared" si="48"/>
        <v>795.20534654352309</v>
      </c>
      <c r="AR163" s="24">
        <f t="shared" si="52"/>
        <v>17482.029200000001</v>
      </c>
      <c r="AS163" s="24"/>
      <c r="AT163" s="87">
        <v>0.95</v>
      </c>
      <c r="AU163" s="87">
        <v>1</v>
      </c>
      <c r="AV163" s="87">
        <v>0.95</v>
      </c>
      <c r="AW163" s="87">
        <v>0.95</v>
      </c>
      <c r="AX163" s="87">
        <v>0.95</v>
      </c>
      <c r="AY163" s="21"/>
      <c r="AZ163" s="24">
        <f t="shared" si="49"/>
        <v>10530.115086167732</v>
      </c>
      <c r="BA163" s="24">
        <f t="shared" si="49"/>
        <v>4884.3319000000001</v>
      </c>
      <c r="BB163" s="24">
        <f t="shared" si="49"/>
        <v>1715.8623913168226</v>
      </c>
      <c r="BC163" s="24">
        <f t="shared" si="49"/>
        <v>177.69826299594868</v>
      </c>
      <c r="BD163" s="24">
        <f t="shared" si="49"/>
        <v>837.05825951949805</v>
      </c>
      <c r="BE163" s="35">
        <f t="shared" si="51"/>
        <v>18145.065900000001</v>
      </c>
      <c r="BF163" s="21"/>
      <c r="BG163" s="21"/>
      <c r="BH163" s="21"/>
      <c r="BI163" s="21"/>
    </row>
    <row r="164" spans="1:61">
      <c r="A164" s="25">
        <f t="shared" si="37"/>
        <v>1720</v>
      </c>
      <c r="B164" s="23">
        <v>7639.2258375882966</v>
      </c>
      <c r="C164" s="23">
        <v>6056.079290708748</v>
      </c>
      <c r="D164" s="23">
        <v>817.56822612085773</v>
      </c>
      <c r="E164" s="23">
        <v>134</v>
      </c>
      <c r="F164" s="23">
        <v>1383.1139360033017</v>
      </c>
      <c r="G164" s="23">
        <v>0</v>
      </c>
      <c r="H164" s="21"/>
      <c r="I164" s="24">
        <f t="shared" si="42"/>
        <v>7639.2258375882966</v>
      </c>
      <c r="J164" s="24">
        <f t="shared" si="43"/>
        <v>6056.079290708748</v>
      </c>
      <c r="K164" s="24">
        <f t="shared" si="53"/>
        <v>817.56822612085773</v>
      </c>
      <c r="L164" s="24">
        <f t="shared" si="53"/>
        <v>134</v>
      </c>
      <c r="M164" s="24">
        <f t="shared" si="53"/>
        <v>1383.1139360033017</v>
      </c>
      <c r="N164" s="24">
        <f t="shared" si="30"/>
        <v>16029.987290421204</v>
      </c>
      <c r="O164" s="24"/>
      <c r="P164" s="87">
        <v>0.95</v>
      </c>
      <c r="Q164" s="87">
        <v>1</v>
      </c>
      <c r="R164" s="87">
        <v>0.95</v>
      </c>
      <c r="S164" s="87">
        <v>0.95</v>
      </c>
      <c r="T164" s="87">
        <v>0.95</v>
      </c>
      <c r="U164" s="21"/>
      <c r="V164" s="24">
        <f t="shared" si="47"/>
        <v>8041.2903553561018</v>
      </c>
      <c r="W164" s="24">
        <f t="shared" si="47"/>
        <v>6056.079290708748</v>
      </c>
      <c r="X164" s="24">
        <f t="shared" si="47"/>
        <v>860.59813275879765</v>
      </c>
      <c r="Y164" s="24">
        <f t="shared" si="47"/>
        <v>141.05263157894737</v>
      </c>
      <c r="Z164" s="24">
        <f t="shared" si="47"/>
        <v>1455.9094063192649</v>
      </c>
      <c r="AA164" s="35">
        <f t="shared" si="50"/>
        <v>16554.929816721859</v>
      </c>
      <c r="AB164" s="24"/>
      <c r="AC164" s="21"/>
      <c r="AD164" s="21"/>
      <c r="AE164" s="25">
        <f t="shared" si="38"/>
        <v>1720</v>
      </c>
      <c r="AF164" s="23">
        <v>6479.5536000000011</v>
      </c>
      <c r="AG164" s="23">
        <v>4937.6578</v>
      </c>
      <c r="AH164" s="23">
        <v>701</v>
      </c>
      <c r="AI164" s="23">
        <v>86</v>
      </c>
      <c r="AJ164" s="23">
        <v>1210.5311999999999</v>
      </c>
      <c r="AK164" s="23">
        <v>0</v>
      </c>
      <c r="AL164" s="21"/>
      <c r="AM164" s="24">
        <f t="shared" si="45"/>
        <v>6479.5536000000011</v>
      </c>
      <c r="AN164" s="24">
        <f t="shared" si="29"/>
        <v>4937.6578</v>
      </c>
      <c r="AO164" s="24">
        <f t="shared" si="48"/>
        <v>701</v>
      </c>
      <c r="AP164" s="24">
        <f t="shared" si="48"/>
        <v>86</v>
      </c>
      <c r="AQ164" s="24">
        <f t="shared" si="48"/>
        <v>1210.5311999999999</v>
      </c>
      <c r="AR164" s="24">
        <f t="shared" si="52"/>
        <v>13414.7426</v>
      </c>
      <c r="AS164" s="24"/>
      <c r="AT164" s="87">
        <v>0.95</v>
      </c>
      <c r="AU164" s="87">
        <v>1</v>
      </c>
      <c r="AV164" s="87">
        <v>0.95</v>
      </c>
      <c r="AW164" s="87">
        <v>0.95</v>
      </c>
      <c r="AX164" s="87">
        <v>0.95</v>
      </c>
      <c r="AY164" s="21"/>
      <c r="AZ164" s="24">
        <f t="shared" si="49"/>
        <v>6820.5827368421069</v>
      </c>
      <c r="BA164" s="24">
        <f t="shared" si="49"/>
        <v>4937.6578</v>
      </c>
      <c r="BB164" s="24">
        <f t="shared" si="49"/>
        <v>737.89473684210532</v>
      </c>
      <c r="BC164" s="24">
        <f t="shared" si="49"/>
        <v>90.526315789473685</v>
      </c>
      <c r="BD164" s="24">
        <f t="shared" si="49"/>
        <v>1274.2433684210525</v>
      </c>
      <c r="BE164" s="35">
        <f t="shared" si="51"/>
        <v>13860.904957894736</v>
      </c>
      <c r="BF164" s="21"/>
      <c r="BG164" s="21"/>
      <c r="BH164" s="21"/>
      <c r="BI164" s="21"/>
    </row>
    <row r="165" spans="1:61">
      <c r="A165" s="25">
        <f t="shared" si="37"/>
        <v>1721</v>
      </c>
      <c r="B165" s="23">
        <v>5578.5580298836176</v>
      </c>
      <c r="C165" s="23">
        <v>6426.242360501883</v>
      </c>
      <c r="D165" s="23">
        <v>0</v>
      </c>
      <c r="E165" s="23">
        <v>0</v>
      </c>
      <c r="F165" s="23">
        <v>669.74418004230438</v>
      </c>
      <c r="G165" s="23">
        <v>1735.2190369540872</v>
      </c>
      <c r="H165" s="21"/>
      <c r="I165" s="24">
        <f t="shared" si="42"/>
        <v>7127.7820857927036</v>
      </c>
      <c r="J165" s="24">
        <f t="shared" si="43"/>
        <v>6426.242360501883</v>
      </c>
      <c r="K165" s="24">
        <f t="shared" si="53"/>
        <v>0</v>
      </c>
      <c r="L165" s="24">
        <f t="shared" si="53"/>
        <v>0</v>
      </c>
      <c r="M165" s="24">
        <f t="shared" si="53"/>
        <v>855.73916108730577</v>
      </c>
      <c r="N165" s="24">
        <f t="shared" si="30"/>
        <v>14409.763607381892</v>
      </c>
      <c r="O165" s="24"/>
      <c r="P165" s="87">
        <v>0.95</v>
      </c>
      <c r="Q165" s="87">
        <v>1</v>
      </c>
      <c r="R165" s="87">
        <v>0.95</v>
      </c>
      <c r="S165" s="87">
        <v>0.95</v>
      </c>
      <c r="T165" s="87">
        <v>0.95</v>
      </c>
      <c r="U165" s="21"/>
      <c r="V165" s="24">
        <f t="shared" si="47"/>
        <v>7502.9285113607411</v>
      </c>
      <c r="W165" s="24">
        <f t="shared" si="47"/>
        <v>6426.242360501883</v>
      </c>
      <c r="X165" s="24">
        <f t="shared" si="47"/>
        <v>0</v>
      </c>
      <c r="Y165" s="24">
        <f t="shared" si="47"/>
        <v>0</v>
      </c>
      <c r="Z165" s="24">
        <f t="shared" si="47"/>
        <v>900.7780643024272</v>
      </c>
      <c r="AA165" s="35">
        <f t="shared" si="50"/>
        <v>14829.948936165052</v>
      </c>
      <c r="AB165" s="24"/>
      <c r="AC165" s="21"/>
      <c r="AD165" s="21"/>
      <c r="AE165" s="25">
        <f t="shared" si="38"/>
        <v>1721</v>
      </c>
      <c r="AF165" s="23">
        <v>4662.6000000000004</v>
      </c>
      <c r="AG165" s="23">
        <v>5111.8858000000009</v>
      </c>
      <c r="AH165" s="23">
        <v>0</v>
      </c>
      <c r="AI165" s="23">
        <v>0</v>
      </c>
      <c r="AJ165" s="23">
        <v>582.23119999999994</v>
      </c>
      <c r="AK165" s="23">
        <v>1502.904</v>
      </c>
      <c r="AL165" s="21"/>
      <c r="AM165" s="24">
        <f t="shared" si="45"/>
        <v>5998.6659138848936</v>
      </c>
      <c r="AN165" s="24">
        <f t="shared" si="29"/>
        <v>5111.8858000000009</v>
      </c>
      <c r="AO165" s="24">
        <f t="shared" si="48"/>
        <v>0</v>
      </c>
      <c r="AP165" s="24">
        <f t="shared" si="48"/>
        <v>0</v>
      </c>
      <c r="AQ165" s="24">
        <f t="shared" si="48"/>
        <v>749.06928611510693</v>
      </c>
      <c r="AR165" s="24">
        <f t="shared" si="52"/>
        <v>11859.621000000003</v>
      </c>
      <c r="AS165" s="24"/>
      <c r="AT165" s="87">
        <v>0.95</v>
      </c>
      <c r="AU165" s="87">
        <v>1</v>
      </c>
      <c r="AV165" s="87">
        <v>0.95</v>
      </c>
      <c r="AW165" s="87">
        <v>0.95</v>
      </c>
      <c r="AX165" s="87">
        <v>0.95</v>
      </c>
      <c r="AY165" s="21"/>
      <c r="AZ165" s="24">
        <f t="shared" si="49"/>
        <v>6314.385172510415</v>
      </c>
      <c r="BA165" s="24">
        <f t="shared" si="49"/>
        <v>5111.8858000000009</v>
      </c>
      <c r="BB165" s="24">
        <f t="shared" si="49"/>
        <v>0</v>
      </c>
      <c r="BC165" s="24">
        <f t="shared" si="49"/>
        <v>0</v>
      </c>
      <c r="BD165" s="24">
        <f t="shared" si="49"/>
        <v>788.49398538432308</v>
      </c>
      <c r="BE165" s="35">
        <f t="shared" si="51"/>
        <v>12214.764957894738</v>
      </c>
      <c r="BF165" s="21"/>
      <c r="BG165" s="21"/>
      <c r="BH165" s="21"/>
      <c r="BI165" s="21"/>
    </row>
    <row r="166" spans="1:61">
      <c r="A166" s="25">
        <f t="shared" si="37"/>
        <v>1722</v>
      </c>
      <c r="B166" s="23">
        <v>8586.384589592466</v>
      </c>
      <c r="C166" s="23">
        <v>3290.4009526958234</v>
      </c>
      <c r="D166" s="23">
        <v>1035.842695091382</v>
      </c>
      <c r="E166" s="23">
        <v>62.421972534332085</v>
      </c>
      <c r="F166" s="23">
        <v>120</v>
      </c>
      <c r="G166" s="23">
        <v>753.00199750312117</v>
      </c>
      <c r="H166" s="21"/>
      <c r="I166" s="24">
        <f t="shared" si="42"/>
        <v>9245.8232474856286</v>
      </c>
      <c r="J166" s="24">
        <f t="shared" si="43"/>
        <v>3290.4009526958234</v>
      </c>
      <c r="K166" s="24">
        <f t="shared" si="53"/>
        <v>1115.3959354001668</v>
      </c>
      <c r="L166" s="24">
        <f t="shared" si="53"/>
        <v>67.216011441112229</v>
      </c>
      <c r="M166" s="24">
        <f t="shared" si="53"/>
        <v>129.21606039439416</v>
      </c>
      <c r="N166" s="24">
        <f t="shared" si="30"/>
        <v>13848.052207417126</v>
      </c>
      <c r="O166" s="24"/>
      <c r="P166" s="87">
        <v>0.95</v>
      </c>
      <c r="Q166" s="87">
        <v>1</v>
      </c>
      <c r="R166" s="87">
        <v>0.95</v>
      </c>
      <c r="S166" s="87">
        <v>0.95</v>
      </c>
      <c r="T166" s="87">
        <v>0.95</v>
      </c>
      <c r="U166" s="21"/>
      <c r="V166" s="24">
        <f t="shared" si="47"/>
        <v>9732.4455236690828</v>
      </c>
      <c r="W166" s="24">
        <f t="shared" si="47"/>
        <v>3290.4009526958234</v>
      </c>
      <c r="X166" s="24">
        <f t="shared" si="47"/>
        <v>1174.1009846317545</v>
      </c>
      <c r="Y166" s="24">
        <f t="shared" si="47"/>
        <v>70.753696253802346</v>
      </c>
      <c r="Z166" s="24">
        <f t="shared" si="47"/>
        <v>136.01690567830966</v>
      </c>
      <c r="AA166" s="35">
        <f t="shared" si="50"/>
        <v>14403.71806292877</v>
      </c>
      <c r="AB166" s="24"/>
      <c r="AC166" s="21"/>
      <c r="AD166" s="21"/>
      <c r="AE166" s="25">
        <f t="shared" si="38"/>
        <v>1722</v>
      </c>
      <c r="AF166" s="23">
        <v>7339.8932999999997</v>
      </c>
      <c r="AG166" s="23">
        <v>2660.7496000000001</v>
      </c>
      <c r="AH166" s="23">
        <v>860.1</v>
      </c>
      <c r="AI166" s="23">
        <v>50</v>
      </c>
      <c r="AJ166" s="23">
        <v>116</v>
      </c>
      <c r="AK166" s="23">
        <v>603.15460000000007</v>
      </c>
      <c r="AL166" s="21"/>
      <c r="AM166" s="24">
        <f t="shared" si="45"/>
        <v>7869.0702008952203</v>
      </c>
      <c r="AN166" s="24">
        <f t="shared" si="29"/>
        <v>2660.7496000000001</v>
      </c>
      <c r="AO166" s="24">
        <f t="shared" si="48"/>
        <v>922.10976415556058</v>
      </c>
      <c r="AP166" s="24">
        <f t="shared" si="48"/>
        <v>53.604799683499628</v>
      </c>
      <c r="AQ166" s="24">
        <f t="shared" si="48"/>
        <v>124.36313526571914</v>
      </c>
      <c r="AR166" s="24">
        <f t="shared" si="52"/>
        <v>11629.897500000001</v>
      </c>
      <c r="AS166" s="24"/>
      <c r="AT166" s="87">
        <v>0.95</v>
      </c>
      <c r="AU166" s="87">
        <v>1</v>
      </c>
      <c r="AV166" s="87">
        <v>0.95</v>
      </c>
      <c r="AW166" s="87">
        <v>0.95</v>
      </c>
      <c r="AX166" s="87">
        <v>0.95</v>
      </c>
      <c r="AY166" s="21"/>
      <c r="AZ166" s="24">
        <f t="shared" si="49"/>
        <v>8283.2317904160209</v>
      </c>
      <c r="BA166" s="24">
        <f t="shared" si="49"/>
        <v>2660.7496000000001</v>
      </c>
      <c r="BB166" s="24">
        <f t="shared" si="49"/>
        <v>970.64185700585324</v>
      </c>
      <c r="BC166" s="24">
        <f t="shared" si="49"/>
        <v>56.42610492999961</v>
      </c>
      <c r="BD166" s="24">
        <f t="shared" si="49"/>
        <v>130.9085634375991</v>
      </c>
      <c r="BE166" s="35">
        <f t="shared" si="51"/>
        <v>12101.957915789475</v>
      </c>
      <c r="BF166" s="21"/>
      <c r="BG166" s="21"/>
      <c r="BH166" s="21"/>
      <c r="BI166" s="21"/>
    </row>
    <row r="167" spans="1:61">
      <c r="A167" s="25">
        <f t="shared" si="37"/>
        <v>1723</v>
      </c>
      <c r="B167" s="23">
        <v>7175.7291598670472</v>
      </c>
      <c r="C167" s="23">
        <v>4712.8590956753469</v>
      </c>
      <c r="D167" s="23">
        <v>376.01218378528057</v>
      </c>
      <c r="E167" s="23">
        <v>0</v>
      </c>
      <c r="F167" s="23">
        <v>559.25015969617436</v>
      </c>
      <c r="G167" s="23">
        <v>2284.542540373955</v>
      </c>
      <c r="H167" s="21"/>
      <c r="I167" s="24">
        <f t="shared" si="42"/>
        <v>9196.8456309113608</v>
      </c>
      <c r="J167" s="24">
        <f t="shared" si="43"/>
        <v>4712.8590956753469</v>
      </c>
      <c r="K167" s="24">
        <f t="shared" si="53"/>
        <v>481.91980669448367</v>
      </c>
      <c r="L167" s="24">
        <f t="shared" si="53"/>
        <v>0</v>
      </c>
      <c r="M167" s="24">
        <f t="shared" si="53"/>
        <v>716.76860611661346</v>
      </c>
      <c r="N167" s="24">
        <f t="shared" si="30"/>
        <v>15108.393139397805</v>
      </c>
      <c r="O167" s="24"/>
      <c r="P167" s="87">
        <v>0.95</v>
      </c>
      <c r="Q167" s="87">
        <v>1</v>
      </c>
      <c r="R167" s="87">
        <v>0.95</v>
      </c>
      <c r="S167" s="87">
        <v>0.95</v>
      </c>
      <c r="T167" s="87">
        <v>0.95</v>
      </c>
      <c r="U167" s="21"/>
      <c r="V167" s="24">
        <f t="shared" si="47"/>
        <v>9680.8901378014325</v>
      </c>
      <c r="W167" s="24">
        <f t="shared" si="47"/>
        <v>4712.8590956753469</v>
      </c>
      <c r="X167" s="24">
        <f t="shared" si="47"/>
        <v>507.28400704682491</v>
      </c>
      <c r="Y167" s="24">
        <f t="shared" si="47"/>
        <v>0</v>
      </c>
      <c r="Z167" s="24">
        <f t="shared" si="47"/>
        <v>754.4932695964352</v>
      </c>
      <c r="AA167" s="35">
        <f t="shared" si="50"/>
        <v>15655.526510120038</v>
      </c>
      <c r="AB167" s="24"/>
      <c r="AC167" s="21"/>
      <c r="AD167" s="21"/>
      <c r="AE167" s="25">
        <f t="shared" si="38"/>
        <v>1723</v>
      </c>
      <c r="AF167" s="23">
        <v>6131.3909000000012</v>
      </c>
      <c r="AG167" s="23">
        <v>3760.8319000000006</v>
      </c>
      <c r="AH167" s="23">
        <v>326</v>
      </c>
      <c r="AI167" s="23">
        <v>0</v>
      </c>
      <c r="AJ167" s="23">
        <v>483.4</v>
      </c>
      <c r="AK167" s="23">
        <v>1901.5319000000002</v>
      </c>
      <c r="AL167" s="21"/>
      <c r="AM167" s="24">
        <f t="shared" si="45"/>
        <v>7811.175748109993</v>
      </c>
      <c r="AN167" s="24">
        <f t="shared" si="29"/>
        <v>3760.8319000000006</v>
      </c>
      <c r="AO167" s="24">
        <f t="shared" si="48"/>
        <v>415.31250174962048</v>
      </c>
      <c r="AP167" s="24">
        <f t="shared" si="48"/>
        <v>0</v>
      </c>
      <c r="AQ167" s="24">
        <f t="shared" si="48"/>
        <v>615.83455014038816</v>
      </c>
      <c r="AR167" s="24">
        <f t="shared" si="52"/>
        <v>12603.154700000001</v>
      </c>
      <c r="AS167" s="24"/>
      <c r="AT167" s="87">
        <v>0.95</v>
      </c>
      <c r="AU167" s="87">
        <v>1</v>
      </c>
      <c r="AV167" s="87">
        <v>0.95</v>
      </c>
      <c r="AW167" s="87">
        <v>0.95</v>
      </c>
      <c r="AX167" s="87">
        <v>0.95</v>
      </c>
      <c r="AY167" s="21"/>
      <c r="AZ167" s="24">
        <f t="shared" si="49"/>
        <v>8222.2902611684149</v>
      </c>
      <c r="BA167" s="24">
        <f t="shared" si="49"/>
        <v>3760.8319000000006</v>
      </c>
      <c r="BB167" s="24">
        <f t="shared" si="49"/>
        <v>437.17105447328476</v>
      </c>
      <c r="BC167" s="24">
        <f t="shared" si="49"/>
        <v>0</v>
      </c>
      <c r="BD167" s="24">
        <f t="shared" si="49"/>
        <v>648.24689488461911</v>
      </c>
      <c r="BE167" s="35">
        <f t="shared" si="51"/>
        <v>13068.540110526321</v>
      </c>
      <c r="BF167" s="21"/>
      <c r="BG167" s="21"/>
      <c r="BH167" s="21"/>
      <c r="BI167" s="21"/>
    </row>
    <row r="168" spans="1:61">
      <c r="A168" s="25">
        <f t="shared" si="37"/>
        <v>1724</v>
      </c>
      <c r="B168" s="23">
        <v>10467.320007602975</v>
      </c>
      <c r="C168" s="23">
        <v>8683.8875575491111</v>
      </c>
      <c r="D168" s="23">
        <v>609.25068665651349</v>
      </c>
      <c r="E168" s="23">
        <v>0</v>
      </c>
      <c r="F168" s="23">
        <v>734.08526936159694</v>
      </c>
      <c r="G168" s="23">
        <v>1882.5016914992332</v>
      </c>
      <c r="H168" s="21"/>
      <c r="I168" s="24">
        <f t="shared" si="42"/>
        <v>12135.707240324891</v>
      </c>
      <c r="J168" s="24">
        <f t="shared" si="43"/>
        <v>8683.8875575491111</v>
      </c>
      <c r="K168" s="24">
        <f t="shared" si="53"/>
        <v>706.3592174367393</v>
      </c>
      <c r="L168" s="24">
        <f t="shared" si="53"/>
        <v>0</v>
      </c>
      <c r="M168" s="24">
        <f t="shared" si="53"/>
        <v>851.09119735868921</v>
      </c>
      <c r="N168" s="24">
        <f t="shared" si="30"/>
        <v>22377.045212669429</v>
      </c>
      <c r="O168" s="24"/>
      <c r="P168" s="87">
        <v>0.95</v>
      </c>
      <c r="Q168" s="87">
        <v>1</v>
      </c>
      <c r="R168" s="87">
        <v>0.95</v>
      </c>
      <c r="S168" s="87">
        <v>0.95</v>
      </c>
      <c r="T168" s="87">
        <v>0.95</v>
      </c>
      <c r="U168" s="21"/>
      <c r="V168" s="24">
        <f t="shared" si="47"/>
        <v>12774.428674026201</v>
      </c>
      <c r="W168" s="24">
        <f t="shared" si="47"/>
        <v>8683.8875575491111</v>
      </c>
      <c r="X168" s="24">
        <f t="shared" si="47"/>
        <v>743.5360183544625</v>
      </c>
      <c r="Y168" s="24">
        <f t="shared" si="47"/>
        <v>0</v>
      </c>
      <c r="Z168" s="24">
        <f t="shared" si="47"/>
        <v>895.8854709038834</v>
      </c>
      <c r="AA168" s="35">
        <f t="shared" si="50"/>
        <v>23097.737720833658</v>
      </c>
      <c r="AB168" s="24"/>
      <c r="AC168" s="21"/>
      <c r="AD168" s="21"/>
      <c r="AE168" s="25">
        <f t="shared" si="38"/>
        <v>1724</v>
      </c>
      <c r="AF168" s="23">
        <v>8670.8042000000005</v>
      </c>
      <c r="AG168" s="23">
        <v>7014.7734000000009</v>
      </c>
      <c r="AH168" s="23">
        <v>525</v>
      </c>
      <c r="AI168" s="23">
        <v>0</v>
      </c>
      <c r="AJ168" s="23">
        <v>640.5</v>
      </c>
      <c r="AK168" s="23">
        <v>1577.1373000000003</v>
      </c>
      <c r="AL168" s="21"/>
      <c r="AM168" s="24">
        <f t="shared" si="45"/>
        <v>10061.067092115178</v>
      </c>
      <c r="AN168" s="24">
        <f t="shared" si="29"/>
        <v>7014.7734000000009</v>
      </c>
      <c r="AO168" s="24">
        <f t="shared" si="48"/>
        <v>609.17766120937983</v>
      </c>
      <c r="AP168" s="24">
        <f t="shared" si="48"/>
        <v>0</v>
      </c>
      <c r="AQ168" s="24">
        <f t="shared" si="48"/>
        <v>743.19674667544336</v>
      </c>
      <c r="AR168" s="24">
        <f t="shared" si="52"/>
        <v>18428.214899999999</v>
      </c>
      <c r="AS168" s="24"/>
      <c r="AT168" s="87">
        <v>0.95</v>
      </c>
      <c r="AU168" s="87">
        <v>1</v>
      </c>
      <c r="AV168" s="87">
        <v>0.95</v>
      </c>
      <c r="AW168" s="87">
        <v>0.95</v>
      </c>
      <c r="AX168" s="87">
        <v>0.95</v>
      </c>
      <c r="AY168" s="21"/>
      <c r="AZ168" s="24">
        <f t="shared" si="49"/>
        <v>10590.596939068608</v>
      </c>
      <c r="BA168" s="24">
        <f t="shared" si="49"/>
        <v>7014.7734000000009</v>
      </c>
      <c r="BB168" s="24">
        <f t="shared" si="49"/>
        <v>641.23964337829455</v>
      </c>
      <c r="BC168" s="24">
        <f t="shared" si="49"/>
        <v>0</v>
      </c>
      <c r="BD168" s="24">
        <f t="shared" si="49"/>
        <v>782.31236492151936</v>
      </c>
      <c r="BE168" s="35">
        <f t="shared" si="51"/>
        <v>19028.922347368425</v>
      </c>
      <c r="BF168" s="21"/>
      <c r="BG168" s="21"/>
      <c r="BH168" s="21"/>
      <c r="BI168" s="21"/>
    </row>
    <row r="169" spans="1:61">
      <c r="A169" s="25">
        <f t="shared" si="37"/>
        <v>1725</v>
      </c>
      <c r="B169" s="23">
        <v>11768.488974929245</v>
      </c>
      <c r="C169" s="23">
        <v>8532.7347704065014</v>
      </c>
      <c r="D169" s="23">
        <v>686.88495948627678</v>
      </c>
      <c r="E169" s="23">
        <v>0</v>
      </c>
      <c r="F169" s="23">
        <v>665.26573335639455</v>
      </c>
      <c r="G169" s="23">
        <v>921.60109989825946</v>
      </c>
      <c r="H169" s="21"/>
      <c r="I169" s="24">
        <f t="shared" si="42"/>
        <v>12595.114250682826</v>
      </c>
      <c r="J169" s="24">
        <f t="shared" si="43"/>
        <v>8532.7347704065014</v>
      </c>
      <c r="K169" s="24">
        <f t="shared" si="53"/>
        <v>735.13214485186825</v>
      </c>
      <c r="L169" s="24">
        <f t="shared" si="53"/>
        <v>0</v>
      </c>
      <c r="M169" s="24">
        <f t="shared" si="53"/>
        <v>711.99437213548163</v>
      </c>
      <c r="N169" s="24">
        <f t="shared" si="30"/>
        <v>22574.97553807668</v>
      </c>
      <c r="O169" s="24"/>
      <c r="P169" s="87">
        <v>0.95</v>
      </c>
      <c r="Q169" s="87">
        <v>1</v>
      </c>
      <c r="R169" s="87">
        <v>0.95</v>
      </c>
      <c r="S169" s="87">
        <v>0.95</v>
      </c>
      <c r="T169" s="87">
        <v>0.95</v>
      </c>
      <c r="U169" s="21"/>
      <c r="V169" s="24">
        <f t="shared" si="47"/>
        <v>13258.015000718764</v>
      </c>
      <c r="W169" s="24">
        <f t="shared" si="47"/>
        <v>8532.7347704065014</v>
      </c>
      <c r="X169" s="24">
        <f t="shared" si="47"/>
        <v>773.82331037038762</v>
      </c>
      <c r="Y169" s="24">
        <f t="shared" si="47"/>
        <v>0</v>
      </c>
      <c r="Z169" s="24">
        <f t="shared" si="47"/>
        <v>749.46776014261229</v>
      </c>
      <c r="AA169" s="35">
        <f t="shared" si="50"/>
        <v>23314.040841638263</v>
      </c>
      <c r="AB169" s="24"/>
      <c r="AC169" s="21"/>
      <c r="AD169" s="21"/>
      <c r="AE169" s="25">
        <f t="shared" si="38"/>
        <v>1725</v>
      </c>
      <c r="AF169" s="23">
        <v>9492.3068000000021</v>
      </c>
      <c r="AG169" s="23">
        <v>6881.5687000000007</v>
      </c>
      <c r="AH169" s="23">
        <v>591.20000000000005</v>
      </c>
      <c r="AI169" s="23">
        <v>0</v>
      </c>
      <c r="AJ169" s="23">
        <v>593</v>
      </c>
      <c r="AK169" s="23">
        <v>765.20850000000007</v>
      </c>
      <c r="AL169" s="21"/>
      <c r="AM169" s="24">
        <f t="shared" si="45"/>
        <v>10172.641106345201</v>
      </c>
      <c r="AN169" s="24">
        <f t="shared" ref="AN169:AN232" si="54">AG169</f>
        <v>6881.5687000000007</v>
      </c>
      <c r="AO169" s="24">
        <f t="shared" si="48"/>
        <v>633.57259186684553</v>
      </c>
      <c r="AP169" s="24">
        <f t="shared" si="48"/>
        <v>0</v>
      </c>
      <c r="AQ169" s="24">
        <f t="shared" si="48"/>
        <v>635.50160178795556</v>
      </c>
      <c r="AR169" s="24">
        <f t="shared" si="52"/>
        <v>18323.284000000007</v>
      </c>
      <c r="AS169" s="24"/>
      <c r="AT169" s="87">
        <v>0.95</v>
      </c>
      <c r="AU169" s="87">
        <v>1</v>
      </c>
      <c r="AV169" s="87">
        <v>0.95</v>
      </c>
      <c r="AW169" s="87">
        <v>0.95</v>
      </c>
      <c r="AX169" s="87">
        <v>0.95</v>
      </c>
      <c r="AY169" s="21"/>
      <c r="AZ169" s="24">
        <f t="shared" si="49"/>
        <v>10708.043269837055</v>
      </c>
      <c r="BA169" s="24">
        <f t="shared" si="49"/>
        <v>6881.5687000000007</v>
      </c>
      <c r="BB169" s="24">
        <f t="shared" si="49"/>
        <v>666.91851775457428</v>
      </c>
      <c r="BC169" s="24">
        <f t="shared" si="49"/>
        <v>0</v>
      </c>
      <c r="BD169" s="24">
        <f t="shared" si="49"/>
        <v>668.94905451363752</v>
      </c>
      <c r="BE169" s="35">
        <f t="shared" si="51"/>
        <v>18925.479542105266</v>
      </c>
      <c r="BF169" s="21"/>
      <c r="BG169" s="21"/>
      <c r="BH169" s="21"/>
      <c r="BI169" s="21"/>
    </row>
    <row r="170" spans="1:61">
      <c r="A170" s="25">
        <f t="shared" si="37"/>
        <v>1726</v>
      </c>
      <c r="B170" s="23">
        <v>11471.51326414498</v>
      </c>
      <c r="C170" s="23">
        <v>9183.2575503626922</v>
      </c>
      <c r="D170" s="23">
        <v>969.87286857370145</v>
      </c>
      <c r="E170" s="23">
        <v>130</v>
      </c>
      <c r="F170" s="23">
        <v>957.17629837702862</v>
      </c>
      <c r="G170" s="23">
        <v>1545.1806409830169</v>
      </c>
      <c r="H170" s="21"/>
      <c r="I170" s="24">
        <f t="shared" si="42"/>
        <v>12781.745619490743</v>
      </c>
      <c r="J170" s="24">
        <f t="shared" si="43"/>
        <v>9183.2575503626922</v>
      </c>
      <c r="K170" s="24">
        <f t="shared" si="53"/>
        <v>1080.6480369160611</v>
      </c>
      <c r="L170" s="24">
        <f t="shared" si="53"/>
        <v>144.84810262368157</v>
      </c>
      <c r="M170" s="24">
        <f t="shared" si="53"/>
        <v>1066.5013130482423</v>
      </c>
      <c r="N170" s="24">
        <f t="shared" ref="N170:N233" si="55">SUM(I170:M170)</f>
        <v>24257.000622441421</v>
      </c>
      <c r="O170" s="24"/>
      <c r="P170" s="87">
        <v>0.95</v>
      </c>
      <c r="Q170" s="87">
        <v>1</v>
      </c>
      <c r="R170" s="87">
        <v>0.95</v>
      </c>
      <c r="S170" s="87">
        <v>0.95</v>
      </c>
      <c r="T170" s="87">
        <v>0.95</v>
      </c>
      <c r="U170" s="21"/>
      <c r="V170" s="24">
        <f t="shared" si="47"/>
        <v>13454.469073148151</v>
      </c>
      <c r="W170" s="24">
        <f t="shared" si="47"/>
        <v>9183.2575503626922</v>
      </c>
      <c r="X170" s="24">
        <f t="shared" si="47"/>
        <v>1137.5242493853275</v>
      </c>
      <c r="Y170" s="24">
        <f t="shared" si="47"/>
        <v>152.4716869722964</v>
      </c>
      <c r="Z170" s="24">
        <f t="shared" si="47"/>
        <v>1122.632961103413</v>
      </c>
      <c r="AA170" s="35">
        <f t="shared" si="50"/>
        <v>25050.35552097188</v>
      </c>
      <c r="AB170" s="24"/>
      <c r="AC170" s="21"/>
      <c r="AD170" s="21"/>
      <c r="AE170" s="25">
        <f t="shared" si="38"/>
        <v>1726</v>
      </c>
      <c r="AF170" s="23">
        <v>9615.9149999999972</v>
      </c>
      <c r="AG170" s="23">
        <v>7520.8189000000002</v>
      </c>
      <c r="AH170" s="23">
        <v>798</v>
      </c>
      <c r="AI170" s="23">
        <v>124</v>
      </c>
      <c r="AJ170" s="23">
        <v>810.8</v>
      </c>
      <c r="AK170" s="23">
        <v>1298.9710000000002</v>
      </c>
      <c r="AL170" s="21"/>
      <c r="AM170" s="24">
        <f t="shared" si="45"/>
        <v>10716.550157677761</v>
      </c>
      <c r="AN170" s="24">
        <f t="shared" si="54"/>
        <v>7520.8189000000002</v>
      </c>
      <c r="AO170" s="24">
        <f t="shared" si="48"/>
        <v>889.33887475366157</v>
      </c>
      <c r="AP170" s="24">
        <f t="shared" si="48"/>
        <v>138.19300810708526</v>
      </c>
      <c r="AQ170" s="24">
        <f t="shared" si="48"/>
        <v>903.60395946148969</v>
      </c>
      <c r="AR170" s="24">
        <f t="shared" si="52"/>
        <v>20168.504899999996</v>
      </c>
      <c r="AS170" s="24"/>
      <c r="AT170" s="87">
        <v>0.95</v>
      </c>
      <c r="AU170" s="87">
        <v>1</v>
      </c>
      <c r="AV170" s="87">
        <v>0.95</v>
      </c>
      <c r="AW170" s="87">
        <v>0.95</v>
      </c>
      <c r="AX170" s="87">
        <v>0.95</v>
      </c>
      <c r="AY170" s="21"/>
      <c r="AZ170" s="24">
        <f t="shared" si="49"/>
        <v>11280.579113345011</v>
      </c>
      <c r="BA170" s="24">
        <f t="shared" si="49"/>
        <v>7520.8189000000002</v>
      </c>
      <c r="BB170" s="24">
        <f t="shared" si="49"/>
        <v>936.14618395122272</v>
      </c>
      <c r="BC170" s="24">
        <f t="shared" si="49"/>
        <v>145.46632432324765</v>
      </c>
      <c r="BD170" s="24">
        <f t="shared" si="49"/>
        <v>951.16206259104183</v>
      </c>
      <c r="BE170" s="35">
        <f t="shared" si="51"/>
        <v>20834.172584210522</v>
      </c>
      <c r="BF170" s="21"/>
      <c r="BG170" s="21"/>
      <c r="BH170" s="21"/>
      <c r="BI170" s="21"/>
    </row>
    <row r="171" spans="1:61">
      <c r="A171" s="25">
        <f t="shared" si="37"/>
        <v>1727</v>
      </c>
      <c r="B171" s="23">
        <v>8000.7194129956542</v>
      </c>
      <c r="C171" s="23">
        <v>7428.4884553265147</v>
      </c>
      <c r="D171" s="23">
        <v>1546.4983252641514</v>
      </c>
      <c r="E171" s="23">
        <v>148.1</v>
      </c>
      <c r="F171" s="23">
        <v>226.19311875693674</v>
      </c>
      <c r="G171" s="23">
        <v>3531.30724788099</v>
      </c>
      <c r="H171" s="21"/>
      <c r="I171" s="24">
        <f t="shared" si="42"/>
        <v>10848.37022531044</v>
      </c>
      <c r="J171" s="24">
        <f t="shared" si="43"/>
        <v>7428.4884553265147</v>
      </c>
      <c r="K171" s="24">
        <f t="shared" si="53"/>
        <v>2096.9347278992236</v>
      </c>
      <c r="L171" s="24">
        <f t="shared" si="53"/>
        <v>200.81239541519074</v>
      </c>
      <c r="M171" s="24">
        <f t="shared" si="53"/>
        <v>306.70075627287764</v>
      </c>
      <c r="N171" s="24">
        <f t="shared" si="55"/>
        <v>20881.30656022425</v>
      </c>
      <c r="O171" s="24"/>
      <c r="P171" s="87">
        <v>0.95</v>
      </c>
      <c r="Q171" s="87">
        <v>1</v>
      </c>
      <c r="R171" s="87">
        <v>0.95</v>
      </c>
      <c r="S171" s="87">
        <v>0.95</v>
      </c>
      <c r="T171" s="87">
        <v>0.95</v>
      </c>
      <c r="U171" s="21"/>
      <c r="V171" s="24">
        <f t="shared" si="47"/>
        <v>11419.337079274148</v>
      </c>
      <c r="W171" s="24">
        <f t="shared" si="47"/>
        <v>7428.4884553265147</v>
      </c>
      <c r="X171" s="24">
        <f t="shared" si="47"/>
        <v>2207.2997135781302</v>
      </c>
      <c r="Y171" s="24">
        <f t="shared" si="47"/>
        <v>211.38146885809553</v>
      </c>
      <c r="Z171" s="24">
        <f t="shared" si="47"/>
        <v>322.84290133987122</v>
      </c>
      <c r="AA171" s="35">
        <f t="shared" si="50"/>
        <v>21589.34961837676</v>
      </c>
      <c r="AB171" s="24"/>
      <c r="AC171" s="21"/>
      <c r="AD171" s="21"/>
      <c r="AE171" s="25">
        <f t="shared" si="38"/>
        <v>1727</v>
      </c>
      <c r="AF171" s="23">
        <v>6610</v>
      </c>
      <c r="AG171" s="23">
        <v>6071.71</v>
      </c>
      <c r="AH171" s="23">
        <v>1291.1084000000001</v>
      </c>
      <c r="AI171" s="23">
        <v>131.3647</v>
      </c>
      <c r="AJ171" s="23">
        <v>203.8</v>
      </c>
      <c r="AK171" s="23">
        <v>2913.9396000000002</v>
      </c>
      <c r="AL171" s="21"/>
      <c r="AM171" s="24">
        <f t="shared" si="45"/>
        <v>8948.5748046649896</v>
      </c>
      <c r="AN171" s="24">
        <f t="shared" si="54"/>
        <v>6071.71</v>
      </c>
      <c r="AO171" s="24">
        <f t="shared" si="48"/>
        <v>1747.8941147248604</v>
      </c>
      <c r="AP171" s="24">
        <f t="shared" si="48"/>
        <v>177.84067241185701</v>
      </c>
      <c r="AQ171" s="24">
        <f t="shared" si="48"/>
        <v>275.90310819829421</v>
      </c>
      <c r="AR171" s="24">
        <f t="shared" si="52"/>
        <v>17221.922699999999</v>
      </c>
      <c r="AS171" s="24"/>
      <c r="AT171" s="87">
        <v>0.95</v>
      </c>
      <c r="AU171" s="87">
        <v>1</v>
      </c>
      <c r="AV171" s="87">
        <v>0.95</v>
      </c>
      <c r="AW171" s="87">
        <v>0.95</v>
      </c>
      <c r="AX171" s="87">
        <v>0.95</v>
      </c>
      <c r="AY171" s="21"/>
      <c r="AZ171" s="24">
        <f t="shared" si="49"/>
        <v>9419.5524259631475</v>
      </c>
      <c r="BA171" s="24">
        <f t="shared" si="49"/>
        <v>6071.71</v>
      </c>
      <c r="BB171" s="24">
        <f t="shared" si="49"/>
        <v>1839.8885418156426</v>
      </c>
      <c r="BC171" s="24">
        <f t="shared" si="49"/>
        <v>187.20070780195476</v>
      </c>
      <c r="BD171" s="24">
        <f t="shared" si="49"/>
        <v>290.42432441925706</v>
      </c>
      <c r="BE171" s="35">
        <f t="shared" si="51"/>
        <v>17808.776000000005</v>
      </c>
      <c r="BF171" s="21"/>
      <c r="BG171" s="21"/>
      <c r="BH171" s="21"/>
      <c r="BI171" s="21"/>
    </row>
    <row r="172" spans="1:61">
      <c r="A172" s="25">
        <f t="shared" si="37"/>
        <v>1728</v>
      </c>
      <c r="B172" s="23">
        <v>9245.0082397319748</v>
      </c>
      <c r="C172" s="23">
        <v>10969.538586543227</v>
      </c>
      <c r="D172" s="23">
        <v>965.80823970037454</v>
      </c>
      <c r="E172" s="23">
        <v>0</v>
      </c>
      <c r="F172" s="23">
        <v>582.88378366798838</v>
      </c>
      <c r="G172" s="23">
        <v>2239.1999999999998</v>
      </c>
      <c r="H172" s="21"/>
      <c r="I172" s="24">
        <f t="shared" si="42"/>
        <v>11162.925353029843</v>
      </c>
      <c r="J172" s="24">
        <f t="shared" si="43"/>
        <v>10969.538586543227</v>
      </c>
      <c r="K172" s="24">
        <f t="shared" si="53"/>
        <v>1166.1693538338043</v>
      </c>
      <c r="L172" s="24">
        <f t="shared" si="53"/>
        <v>0</v>
      </c>
      <c r="M172" s="24">
        <f t="shared" si="53"/>
        <v>703.80555623669056</v>
      </c>
      <c r="N172" s="24">
        <f t="shared" si="55"/>
        <v>24002.438849643564</v>
      </c>
      <c r="O172" s="24"/>
      <c r="P172" s="87">
        <v>0.95</v>
      </c>
      <c r="Q172" s="87">
        <v>1</v>
      </c>
      <c r="R172" s="87">
        <v>0.95</v>
      </c>
      <c r="S172" s="87">
        <v>0.95</v>
      </c>
      <c r="T172" s="87">
        <v>0.95</v>
      </c>
      <c r="U172" s="21"/>
      <c r="V172" s="24">
        <f t="shared" ref="V172:Z203" si="56">I172/P172</f>
        <v>11750.447740031414</v>
      </c>
      <c r="W172" s="24">
        <f t="shared" si="56"/>
        <v>10969.538586543227</v>
      </c>
      <c r="X172" s="24">
        <f t="shared" si="56"/>
        <v>1227.5466882461099</v>
      </c>
      <c r="Y172" s="24">
        <f t="shared" si="56"/>
        <v>0</v>
      </c>
      <c r="Z172" s="24">
        <f t="shared" si="56"/>
        <v>740.84795393335855</v>
      </c>
      <c r="AA172" s="35">
        <f t="shared" si="50"/>
        <v>24688.380968754111</v>
      </c>
      <c r="AB172" s="24"/>
      <c r="AC172" s="21"/>
      <c r="AD172" s="21"/>
      <c r="AE172" s="25">
        <f t="shared" si="38"/>
        <v>1728</v>
      </c>
      <c r="AF172" s="23">
        <v>7439.5633000000007</v>
      </c>
      <c r="AG172" s="23">
        <v>8949.4225999999999</v>
      </c>
      <c r="AH172" s="23">
        <v>803.6</v>
      </c>
      <c r="AI172" s="23">
        <v>0</v>
      </c>
      <c r="AJ172" s="23">
        <v>514.1</v>
      </c>
      <c r="AK172" s="23">
        <v>1857.0430000000003</v>
      </c>
      <c r="AL172" s="21"/>
      <c r="AM172" s="24">
        <f t="shared" si="45"/>
        <v>9017.178186755993</v>
      </c>
      <c r="AN172" s="24">
        <f t="shared" si="54"/>
        <v>8949.4225999999999</v>
      </c>
      <c r="AO172" s="24">
        <f t="shared" si="48"/>
        <v>974.00937375949411</v>
      </c>
      <c r="AP172" s="24">
        <f t="shared" si="48"/>
        <v>0</v>
      </c>
      <c r="AQ172" s="24">
        <f t="shared" si="48"/>
        <v>623.11873948451455</v>
      </c>
      <c r="AR172" s="24">
        <f t="shared" si="52"/>
        <v>19563.728900000002</v>
      </c>
      <c r="AS172" s="24"/>
      <c r="AT172" s="87">
        <v>0.95</v>
      </c>
      <c r="AU172" s="87">
        <v>1</v>
      </c>
      <c r="AV172" s="87">
        <v>0.95</v>
      </c>
      <c r="AW172" s="87">
        <v>0.95</v>
      </c>
      <c r="AX172" s="87">
        <v>0.95</v>
      </c>
      <c r="AY172" s="21"/>
      <c r="AZ172" s="24">
        <f t="shared" ref="AZ172:BD203" si="57">AM172/AT172</f>
        <v>9491.7665123747302</v>
      </c>
      <c r="BA172" s="24">
        <f t="shared" si="57"/>
        <v>8949.4225999999999</v>
      </c>
      <c r="BB172" s="24">
        <f t="shared" si="57"/>
        <v>1025.2730250099939</v>
      </c>
      <c r="BC172" s="24">
        <f t="shared" si="57"/>
        <v>0</v>
      </c>
      <c r="BD172" s="24">
        <f t="shared" si="57"/>
        <v>655.91446261527847</v>
      </c>
      <c r="BE172" s="35">
        <f t="shared" si="51"/>
        <v>20122.376600000003</v>
      </c>
      <c r="BF172" s="21"/>
      <c r="BG172" s="21"/>
      <c r="BH172" s="21"/>
      <c r="BI172" s="21"/>
    </row>
    <row r="173" spans="1:61">
      <c r="A173" s="25">
        <f t="shared" ref="A173:A236" si="58">A172+1</f>
        <v>1729</v>
      </c>
      <c r="B173" s="23">
        <v>9591.765346557102</v>
      </c>
      <c r="C173" s="23">
        <v>14933.41704977008</v>
      </c>
      <c r="D173" s="23">
        <v>2557.7778027268696</v>
      </c>
      <c r="E173" s="23">
        <v>148.1</v>
      </c>
      <c r="F173" s="23">
        <v>903.45307500193417</v>
      </c>
      <c r="G173" s="23">
        <v>2959.8530213356535</v>
      </c>
      <c r="H173" s="21"/>
      <c r="I173" s="24">
        <f t="shared" si="42"/>
        <v>11742.360657628353</v>
      </c>
      <c r="J173" s="24">
        <f t="shared" si="43"/>
        <v>14933.41704977008</v>
      </c>
      <c r="K173" s="24">
        <f t="shared" si="53"/>
        <v>3131.2639911980032</v>
      </c>
      <c r="L173" s="24">
        <f t="shared" si="53"/>
        <v>181.30589631438144</v>
      </c>
      <c r="M173" s="24">
        <f t="shared" si="53"/>
        <v>1106.0187004808222</v>
      </c>
      <c r="N173" s="24">
        <f t="shared" si="55"/>
        <v>31094.366295391639</v>
      </c>
      <c r="O173" s="24"/>
      <c r="P173" s="87">
        <v>0.95</v>
      </c>
      <c r="Q173" s="87">
        <v>1</v>
      </c>
      <c r="R173" s="87">
        <v>0.95</v>
      </c>
      <c r="S173" s="87">
        <v>0.95</v>
      </c>
      <c r="T173" s="87">
        <v>0.95</v>
      </c>
      <c r="U173" s="21"/>
      <c r="V173" s="24">
        <f t="shared" si="56"/>
        <v>12360.379639608793</v>
      </c>
      <c r="W173" s="24">
        <f t="shared" si="56"/>
        <v>14933.41704977008</v>
      </c>
      <c r="X173" s="24">
        <f t="shared" si="56"/>
        <v>3296.0673591557929</v>
      </c>
      <c r="Y173" s="24">
        <f t="shared" si="56"/>
        <v>190.84831190987521</v>
      </c>
      <c r="Z173" s="24">
        <f t="shared" si="56"/>
        <v>1164.2302110324445</v>
      </c>
      <c r="AA173" s="35">
        <f t="shared" si="50"/>
        <v>31944.942571476986</v>
      </c>
      <c r="AB173" s="24"/>
      <c r="AC173" s="21"/>
      <c r="AD173" s="21"/>
      <c r="AE173" s="25">
        <f t="shared" ref="AE173:AE236" si="59">AE172+1</f>
        <v>1729</v>
      </c>
      <c r="AF173" s="23">
        <v>7812.1028999999999</v>
      </c>
      <c r="AG173" s="23">
        <v>11894.2868</v>
      </c>
      <c r="AH173" s="23">
        <v>2083.8710000000001</v>
      </c>
      <c r="AI173" s="23">
        <v>131.4</v>
      </c>
      <c r="AJ173" s="23">
        <v>748</v>
      </c>
      <c r="AK173" s="23">
        <v>2462.5675999999999</v>
      </c>
      <c r="AL173" s="21"/>
      <c r="AM173" s="24">
        <f t="shared" si="45"/>
        <v>9597.4545423598101</v>
      </c>
      <c r="AN173" s="24">
        <f t="shared" si="54"/>
        <v>11894.2868</v>
      </c>
      <c r="AO173" s="24">
        <f t="shared" si="48"/>
        <v>2560.1118483272771</v>
      </c>
      <c r="AP173" s="24">
        <f t="shared" si="48"/>
        <v>161.42971271743991</v>
      </c>
      <c r="AQ173" s="24">
        <f t="shared" si="48"/>
        <v>918.94539659547218</v>
      </c>
      <c r="AR173" s="24">
        <f t="shared" si="52"/>
        <v>25132.228299999999</v>
      </c>
      <c r="AS173" s="24"/>
      <c r="AT173" s="87">
        <v>0.95</v>
      </c>
      <c r="AU173" s="87">
        <v>1</v>
      </c>
      <c r="AV173" s="87">
        <v>0.95</v>
      </c>
      <c r="AW173" s="87">
        <v>0.95</v>
      </c>
      <c r="AX173" s="87">
        <v>0.95</v>
      </c>
      <c r="AY173" s="21"/>
      <c r="AZ173" s="24">
        <f t="shared" si="57"/>
        <v>10102.5837287998</v>
      </c>
      <c r="BA173" s="24">
        <f t="shared" si="57"/>
        <v>11894.2868</v>
      </c>
      <c r="BB173" s="24">
        <f t="shared" si="57"/>
        <v>2694.8545771866075</v>
      </c>
      <c r="BC173" s="24">
        <f t="shared" si="57"/>
        <v>169.92601338677886</v>
      </c>
      <c r="BD173" s="24">
        <f t="shared" si="57"/>
        <v>967.31094378470755</v>
      </c>
      <c r="BE173" s="35">
        <f t="shared" si="51"/>
        <v>25828.962063157898</v>
      </c>
      <c r="BF173" s="21"/>
      <c r="BG173" s="21"/>
      <c r="BH173" s="21"/>
      <c r="BI173" s="21"/>
    </row>
    <row r="174" spans="1:61">
      <c r="A174" s="25">
        <f t="shared" si="58"/>
        <v>1730</v>
      </c>
      <c r="B174" s="23">
        <v>11004.067255888935</v>
      </c>
      <c r="C174" s="23">
        <v>13599.877100121401</v>
      </c>
      <c r="D174" s="23">
        <v>1199.3525745257452</v>
      </c>
      <c r="E174" s="23">
        <v>0</v>
      </c>
      <c r="F174" s="23">
        <v>859.48231616274757</v>
      </c>
      <c r="G174" s="23">
        <v>4036.4792819950671</v>
      </c>
      <c r="H174" s="21"/>
      <c r="I174" s="24">
        <f t="shared" si="42"/>
        <v>14404.359855318207</v>
      </c>
      <c r="J174" s="24">
        <f t="shared" si="43"/>
        <v>13599.877100121401</v>
      </c>
      <c r="K174" s="24">
        <f t="shared" si="53"/>
        <v>1569.9564238509913</v>
      </c>
      <c r="L174" s="24">
        <f t="shared" si="53"/>
        <v>0</v>
      </c>
      <c r="M174" s="24">
        <f t="shared" si="53"/>
        <v>1125.0651494032952</v>
      </c>
      <c r="N174" s="24">
        <f t="shared" si="55"/>
        <v>30699.258528693892</v>
      </c>
      <c r="O174" s="24"/>
      <c r="P174" s="87">
        <v>0.95</v>
      </c>
      <c r="Q174" s="87">
        <v>1</v>
      </c>
      <c r="R174" s="87">
        <v>0.95</v>
      </c>
      <c r="S174" s="87">
        <v>0.95</v>
      </c>
      <c r="T174" s="87">
        <v>0.95</v>
      </c>
      <c r="U174" s="21"/>
      <c r="V174" s="24">
        <f t="shared" si="56"/>
        <v>15162.484058229693</v>
      </c>
      <c r="W174" s="24">
        <f t="shared" si="56"/>
        <v>13599.877100121401</v>
      </c>
      <c r="X174" s="24">
        <f t="shared" si="56"/>
        <v>1652.5857093168331</v>
      </c>
      <c r="Y174" s="24">
        <f t="shared" si="56"/>
        <v>0</v>
      </c>
      <c r="Z174" s="24">
        <f t="shared" si="56"/>
        <v>1184.2791046350476</v>
      </c>
      <c r="AA174" s="35">
        <f t="shared" si="50"/>
        <v>31599.225972302975</v>
      </c>
      <c r="AB174" s="24"/>
      <c r="AC174" s="21"/>
      <c r="AD174" s="21"/>
      <c r="AE174" s="25">
        <f t="shared" si="59"/>
        <v>1730</v>
      </c>
      <c r="AF174" s="23">
        <v>9265.2313000000013</v>
      </c>
      <c r="AG174" s="23">
        <v>11267.429900000001</v>
      </c>
      <c r="AH174" s="23">
        <v>902.53570000000002</v>
      </c>
      <c r="AI174" s="23">
        <v>0</v>
      </c>
      <c r="AJ174" s="23">
        <v>746.1</v>
      </c>
      <c r="AK174" s="23">
        <v>3305.1936000000001</v>
      </c>
      <c r="AL174" s="21"/>
      <c r="AM174" s="24">
        <f t="shared" si="45"/>
        <v>12071.146306594794</v>
      </c>
      <c r="AN174" s="24">
        <f t="shared" si="54"/>
        <v>11267.429900000001</v>
      </c>
      <c r="AO174" s="24">
        <f t="shared" si="48"/>
        <v>1175.8627635798953</v>
      </c>
      <c r="AP174" s="24">
        <f t="shared" si="48"/>
        <v>0</v>
      </c>
      <c r="AQ174" s="24">
        <f t="shared" si="48"/>
        <v>972.05152982531308</v>
      </c>
      <c r="AR174" s="24">
        <f t="shared" si="52"/>
        <v>25486.4905</v>
      </c>
      <c r="AS174" s="24"/>
      <c r="AT174" s="87">
        <v>0.95</v>
      </c>
      <c r="AU174" s="87">
        <v>1</v>
      </c>
      <c r="AV174" s="87">
        <v>0.95</v>
      </c>
      <c r="AW174" s="87">
        <v>0.95</v>
      </c>
      <c r="AX174" s="87">
        <v>0.95</v>
      </c>
      <c r="AY174" s="21"/>
      <c r="AZ174" s="24">
        <f t="shared" si="57"/>
        <v>12706.469796415573</v>
      </c>
      <c r="BA174" s="24">
        <f t="shared" si="57"/>
        <v>11267.429900000001</v>
      </c>
      <c r="BB174" s="24">
        <f t="shared" si="57"/>
        <v>1237.7502774525215</v>
      </c>
      <c r="BC174" s="24">
        <f t="shared" si="57"/>
        <v>0</v>
      </c>
      <c r="BD174" s="24">
        <f t="shared" si="57"/>
        <v>1023.2121366582244</v>
      </c>
      <c r="BE174" s="35">
        <f t="shared" si="51"/>
        <v>26234.862110526319</v>
      </c>
      <c r="BF174" s="21"/>
      <c r="BG174" s="21"/>
      <c r="BH174" s="21"/>
      <c r="BI174" s="21"/>
    </row>
    <row r="175" spans="1:61">
      <c r="A175" s="25">
        <f t="shared" si="58"/>
        <v>1731</v>
      </c>
      <c r="B175" s="23">
        <v>11018.419308468376</v>
      </c>
      <c r="C175" s="23">
        <v>12635.568260027161</v>
      </c>
      <c r="D175" s="23">
        <v>3421.8696383041342</v>
      </c>
      <c r="E175" s="23">
        <v>162.29712858926342</v>
      </c>
      <c r="F175" s="23">
        <v>353.57953838496951</v>
      </c>
      <c r="G175" s="23">
        <v>2002.037037037037</v>
      </c>
      <c r="H175" s="21"/>
      <c r="I175" s="24">
        <f t="shared" si="42"/>
        <v>12493.348385536246</v>
      </c>
      <c r="J175" s="24">
        <f t="shared" si="43"/>
        <v>12635.568260027161</v>
      </c>
      <c r="K175" s="24">
        <f t="shared" si="53"/>
        <v>3879.922185241745</v>
      </c>
      <c r="L175" s="24">
        <f t="shared" si="53"/>
        <v>184.02227331097058</v>
      </c>
      <c r="M175" s="24">
        <f t="shared" si="53"/>
        <v>400.90980669481831</v>
      </c>
      <c r="N175" s="24">
        <f t="shared" si="55"/>
        <v>29593.770910810937</v>
      </c>
      <c r="O175" s="24"/>
      <c r="P175" s="87">
        <v>0.95</v>
      </c>
      <c r="Q175" s="87">
        <v>1</v>
      </c>
      <c r="R175" s="87">
        <v>0.95</v>
      </c>
      <c r="S175" s="87">
        <v>0.95</v>
      </c>
      <c r="T175" s="87">
        <v>0.95</v>
      </c>
      <c r="U175" s="21"/>
      <c r="V175" s="24">
        <f t="shared" si="56"/>
        <v>13150.893037406577</v>
      </c>
      <c r="W175" s="24">
        <f t="shared" si="56"/>
        <v>12635.568260027161</v>
      </c>
      <c r="X175" s="24">
        <f t="shared" si="56"/>
        <v>4084.1286160439422</v>
      </c>
      <c r="Y175" s="24">
        <f t="shared" si="56"/>
        <v>193.70765611681114</v>
      </c>
      <c r="Z175" s="24">
        <f t="shared" si="56"/>
        <v>422.01032283665086</v>
      </c>
      <c r="AA175" s="35">
        <f t="shared" si="50"/>
        <v>30486.307892431138</v>
      </c>
      <c r="AB175" s="24"/>
      <c r="AC175" s="21"/>
      <c r="AD175" s="21"/>
      <c r="AE175" s="25">
        <f t="shared" si="59"/>
        <v>1731</v>
      </c>
      <c r="AF175" s="23">
        <v>9249.8130000000001</v>
      </c>
      <c r="AG175" s="23">
        <v>10372.174200000001</v>
      </c>
      <c r="AH175" s="23">
        <v>2855.5698999999995</v>
      </c>
      <c r="AI175" s="23">
        <v>130</v>
      </c>
      <c r="AJ175" s="23">
        <v>309</v>
      </c>
      <c r="AK175" s="23">
        <v>1611.4284000000002</v>
      </c>
      <c r="AL175" s="21"/>
      <c r="AM175" s="24">
        <f t="shared" si="45"/>
        <v>10438.02699838562</v>
      </c>
      <c r="AN175" s="24">
        <f t="shared" si="54"/>
        <v>10372.174200000001</v>
      </c>
      <c r="AO175" s="24">
        <f t="shared" si="48"/>
        <v>3222.3911674730421</v>
      </c>
      <c r="AP175" s="24">
        <f t="shared" si="48"/>
        <v>146.69956136303844</v>
      </c>
      <c r="AQ175" s="24">
        <f t="shared" si="48"/>
        <v>348.69357277829903</v>
      </c>
      <c r="AR175" s="24">
        <f t="shared" si="52"/>
        <v>24527.985499999999</v>
      </c>
      <c r="AS175" s="24"/>
      <c r="AT175" s="87">
        <v>0.95</v>
      </c>
      <c r="AU175" s="87">
        <v>1</v>
      </c>
      <c r="AV175" s="87">
        <v>0.95</v>
      </c>
      <c r="AW175" s="87">
        <v>0.95</v>
      </c>
      <c r="AX175" s="87">
        <v>0.95</v>
      </c>
      <c r="AY175" s="21"/>
      <c r="AZ175" s="24">
        <f t="shared" si="57"/>
        <v>10987.396840405916</v>
      </c>
      <c r="BA175" s="24">
        <f t="shared" si="57"/>
        <v>10372.174200000001</v>
      </c>
      <c r="BB175" s="24">
        <f t="shared" si="57"/>
        <v>3391.9907026032024</v>
      </c>
      <c r="BC175" s="24">
        <f t="shared" si="57"/>
        <v>154.42059090846152</v>
      </c>
      <c r="BD175" s="24">
        <f t="shared" si="57"/>
        <v>367.04586608242005</v>
      </c>
      <c r="BE175" s="35">
        <f t="shared" si="51"/>
        <v>25273.028200000001</v>
      </c>
      <c r="BF175" s="21"/>
      <c r="BG175" s="21"/>
      <c r="BH175" s="21"/>
      <c r="BI175" s="21"/>
    </row>
    <row r="176" spans="1:61">
      <c r="A176" s="25">
        <f t="shared" si="58"/>
        <v>1732</v>
      </c>
      <c r="B176" s="23">
        <v>9119.1251461988322</v>
      </c>
      <c r="C176" s="23">
        <v>13880.307686174479</v>
      </c>
      <c r="D176" s="23">
        <v>4234.4371458850346</v>
      </c>
      <c r="E176" s="23">
        <v>0</v>
      </c>
      <c r="F176" s="23">
        <v>442.03502755856186</v>
      </c>
      <c r="G176" s="23">
        <v>1671.9067415730337</v>
      </c>
      <c r="H176" s="21"/>
      <c r="I176" s="24">
        <f t="shared" si="42"/>
        <v>10224.284020868941</v>
      </c>
      <c r="J176" s="24">
        <f t="shared" si="43"/>
        <v>13880.307686174479</v>
      </c>
      <c r="K176" s="24">
        <f t="shared" si="53"/>
        <v>4747.6142013571034</v>
      </c>
      <c r="L176" s="24">
        <f t="shared" si="53"/>
        <v>0</v>
      </c>
      <c r="M176" s="24">
        <f t="shared" si="53"/>
        <v>495.60583898941746</v>
      </c>
      <c r="N176" s="24">
        <f t="shared" si="55"/>
        <v>29347.811747389944</v>
      </c>
      <c r="O176" s="24"/>
      <c r="P176" s="87">
        <v>0.95</v>
      </c>
      <c r="Q176" s="87">
        <v>1</v>
      </c>
      <c r="R176" s="87">
        <v>0.95</v>
      </c>
      <c r="S176" s="87">
        <v>0.95</v>
      </c>
      <c r="T176" s="87">
        <v>0.95</v>
      </c>
      <c r="U176" s="21"/>
      <c r="V176" s="24">
        <f t="shared" si="56"/>
        <v>10762.404232493624</v>
      </c>
      <c r="W176" s="24">
        <f t="shared" si="56"/>
        <v>13880.307686174479</v>
      </c>
      <c r="X176" s="24">
        <f t="shared" si="56"/>
        <v>4997.4886330074778</v>
      </c>
      <c r="Y176" s="24">
        <f t="shared" si="56"/>
        <v>0</v>
      </c>
      <c r="Z176" s="24">
        <f t="shared" si="56"/>
        <v>521.69035683096581</v>
      </c>
      <c r="AA176" s="35">
        <f t="shared" si="50"/>
        <v>30161.890908506542</v>
      </c>
      <c r="AB176" s="24"/>
      <c r="AC176" s="21"/>
      <c r="AD176" s="21"/>
      <c r="AE176" s="25">
        <f t="shared" si="59"/>
        <v>1732</v>
      </c>
      <c r="AF176" s="23">
        <v>7622.2986999999994</v>
      </c>
      <c r="AG176" s="23">
        <v>11203.533800000003</v>
      </c>
      <c r="AH176" s="23">
        <v>3146.1523999999995</v>
      </c>
      <c r="AI176" s="23">
        <v>0</v>
      </c>
      <c r="AJ176" s="23">
        <v>385.8</v>
      </c>
      <c r="AK176" s="23">
        <v>1356.4152000000001</v>
      </c>
      <c r="AL176" s="21"/>
      <c r="AM176" s="24">
        <f t="shared" si="45"/>
        <v>8549.2100383703764</v>
      </c>
      <c r="AN176" s="24">
        <f t="shared" si="54"/>
        <v>11203.533800000003</v>
      </c>
      <c r="AO176" s="24">
        <f t="shared" si="48"/>
        <v>3528.7409663338235</v>
      </c>
      <c r="AP176" s="24">
        <f t="shared" si="48"/>
        <v>0</v>
      </c>
      <c r="AQ176" s="24">
        <f t="shared" si="48"/>
        <v>432.71529529579982</v>
      </c>
      <c r="AR176" s="24">
        <f t="shared" si="52"/>
        <v>23714.200099999998</v>
      </c>
      <c r="AS176" s="24"/>
      <c r="AT176" s="87">
        <v>0.95</v>
      </c>
      <c r="AU176" s="87">
        <v>1</v>
      </c>
      <c r="AV176" s="87">
        <v>0.95</v>
      </c>
      <c r="AW176" s="87">
        <v>0.95</v>
      </c>
      <c r="AX176" s="87">
        <v>0.95</v>
      </c>
      <c r="AY176" s="21"/>
      <c r="AZ176" s="24">
        <f t="shared" si="57"/>
        <v>8999.1684614425012</v>
      </c>
      <c r="BA176" s="24">
        <f t="shared" si="57"/>
        <v>11203.533800000003</v>
      </c>
      <c r="BB176" s="24">
        <f t="shared" si="57"/>
        <v>3714.4641750882356</v>
      </c>
      <c r="BC176" s="24">
        <f t="shared" si="57"/>
        <v>0</v>
      </c>
      <c r="BD176" s="24">
        <f t="shared" si="57"/>
        <v>455.48978452189459</v>
      </c>
      <c r="BE176" s="35">
        <f t="shared" si="51"/>
        <v>24372.656221052635</v>
      </c>
      <c r="BF176" s="21"/>
      <c r="BG176" s="21"/>
      <c r="BH176" s="21"/>
      <c r="BI176" s="21"/>
    </row>
    <row r="177" spans="1:61">
      <c r="A177" s="25">
        <f t="shared" si="58"/>
        <v>1733</v>
      </c>
      <c r="B177" s="23">
        <v>5962.4159321066891</v>
      </c>
      <c r="C177" s="23">
        <v>9315.8793023866183</v>
      </c>
      <c r="D177" s="23">
        <v>2537.3063756953356</v>
      </c>
      <c r="E177" s="23">
        <v>0</v>
      </c>
      <c r="F177" s="23">
        <v>384.36953807740321</v>
      </c>
      <c r="G177" s="23">
        <v>1355</v>
      </c>
      <c r="H177" s="21"/>
      <c r="I177" s="24">
        <f t="shared" si="42"/>
        <v>6871.8024769735966</v>
      </c>
      <c r="J177" s="24">
        <f t="shared" si="43"/>
        <v>9315.8793023866183</v>
      </c>
      <c r="K177" s="24">
        <f t="shared" si="53"/>
        <v>2924.29586192648</v>
      </c>
      <c r="L177" s="24">
        <f t="shared" si="53"/>
        <v>0</v>
      </c>
      <c r="M177" s="24">
        <f t="shared" si="53"/>
        <v>442.99350697935074</v>
      </c>
      <c r="N177" s="24">
        <f t="shared" si="55"/>
        <v>19554.971148266046</v>
      </c>
      <c r="O177" s="24"/>
      <c r="P177" s="87">
        <v>0.95</v>
      </c>
      <c r="Q177" s="87">
        <v>1</v>
      </c>
      <c r="R177" s="87">
        <v>0.95</v>
      </c>
      <c r="S177" s="87">
        <v>0.95</v>
      </c>
      <c r="T177" s="87">
        <v>0.95</v>
      </c>
      <c r="U177" s="21"/>
      <c r="V177" s="24">
        <f t="shared" si="56"/>
        <v>7233.4762915511546</v>
      </c>
      <c r="W177" s="24">
        <f t="shared" si="56"/>
        <v>9315.8793023866183</v>
      </c>
      <c r="X177" s="24">
        <f t="shared" si="56"/>
        <v>3078.2061704489265</v>
      </c>
      <c r="Y177" s="24">
        <f t="shared" si="56"/>
        <v>0</v>
      </c>
      <c r="Z177" s="24">
        <f t="shared" si="56"/>
        <v>466.30895471510604</v>
      </c>
      <c r="AA177" s="35">
        <f t="shared" si="50"/>
        <v>20093.870719101807</v>
      </c>
      <c r="AB177" s="24"/>
      <c r="AC177" s="21"/>
      <c r="AD177" s="21"/>
      <c r="AE177" s="25">
        <f t="shared" si="59"/>
        <v>1733</v>
      </c>
      <c r="AF177" s="23">
        <v>5009.5678000000007</v>
      </c>
      <c r="AG177" s="23">
        <v>7680.5277000000006</v>
      </c>
      <c r="AH177" s="23">
        <v>2145.2566000000002</v>
      </c>
      <c r="AI177" s="23">
        <v>0</v>
      </c>
      <c r="AJ177" s="23">
        <v>319.10000000000002</v>
      </c>
      <c r="AK177" s="23">
        <v>1085.355</v>
      </c>
      <c r="AL177" s="21"/>
      <c r="AM177" s="24">
        <f t="shared" si="45"/>
        <v>5737.0516717353103</v>
      </c>
      <c r="AN177" s="24">
        <f t="shared" si="54"/>
        <v>7680.5277000000006</v>
      </c>
      <c r="AO177" s="24">
        <f t="shared" si="48"/>
        <v>2456.7883806924833</v>
      </c>
      <c r="AP177" s="24">
        <f t="shared" si="48"/>
        <v>0</v>
      </c>
      <c r="AQ177" s="24">
        <f t="shared" si="48"/>
        <v>365.43934757220723</v>
      </c>
      <c r="AR177" s="24">
        <f t="shared" si="52"/>
        <v>16239.807100000002</v>
      </c>
      <c r="AS177" s="24"/>
      <c r="AT177" s="87">
        <v>0.95</v>
      </c>
      <c r="AU177" s="87">
        <v>1</v>
      </c>
      <c r="AV177" s="87">
        <v>0.95</v>
      </c>
      <c r="AW177" s="87">
        <v>0.95</v>
      </c>
      <c r="AX177" s="87">
        <v>0.95</v>
      </c>
      <c r="AY177" s="21"/>
      <c r="AZ177" s="24">
        <f t="shared" si="57"/>
        <v>6039.0017597213791</v>
      </c>
      <c r="BA177" s="24">
        <f t="shared" si="57"/>
        <v>7680.5277000000006</v>
      </c>
      <c r="BB177" s="24">
        <f t="shared" si="57"/>
        <v>2586.0930323078774</v>
      </c>
      <c r="BC177" s="24">
        <f t="shared" si="57"/>
        <v>0</v>
      </c>
      <c r="BD177" s="24">
        <f t="shared" si="57"/>
        <v>384.67299744442869</v>
      </c>
      <c r="BE177" s="35">
        <f t="shared" si="51"/>
        <v>16690.295489473687</v>
      </c>
      <c r="BF177" s="21"/>
      <c r="BG177" s="21"/>
      <c r="BH177" s="21"/>
      <c r="BI177" s="21"/>
    </row>
    <row r="178" spans="1:61">
      <c r="A178" s="25">
        <f t="shared" si="58"/>
        <v>1734</v>
      </c>
      <c r="B178" s="23">
        <v>5615.4013148267286</v>
      </c>
      <c r="C178" s="23">
        <v>8535.0477554852314</v>
      </c>
      <c r="D178" s="23">
        <v>4953.207588091961</v>
      </c>
      <c r="E178" s="23">
        <v>271</v>
      </c>
      <c r="F178" s="23">
        <v>0</v>
      </c>
      <c r="G178" s="23">
        <v>1152.9000000000001</v>
      </c>
      <c r="H178" s="21"/>
      <c r="I178" s="24">
        <f t="shared" si="42"/>
        <v>6212.6549827261797</v>
      </c>
      <c r="J178" s="24">
        <f t="shared" si="43"/>
        <v>8535.0477554852314</v>
      </c>
      <c r="K178" s="24">
        <f t="shared" si="53"/>
        <v>5480.0303802660947</v>
      </c>
      <c r="L178" s="24">
        <f t="shared" si="53"/>
        <v>299.82353992641498</v>
      </c>
      <c r="M178" s="24">
        <f t="shared" si="53"/>
        <v>0</v>
      </c>
      <c r="N178" s="24">
        <f t="shared" si="55"/>
        <v>20527.556658403919</v>
      </c>
      <c r="O178" s="24"/>
      <c r="P178" s="87">
        <v>0.95</v>
      </c>
      <c r="Q178" s="87">
        <v>1</v>
      </c>
      <c r="R178" s="87">
        <v>0.95</v>
      </c>
      <c r="S178" s="87">
        <v>0.95</v>
      </c>
      <c r="T178" s="87">
        <v>0.95</v>
      </c>
      <c r="U178" s="21"/>
      <c r="V178" s="24">
        <f t="shared" si="56"/>
        <v>6539.6368239222948</v>
      </c>
      <c r="W178" s="24">
        <f t="shared" si="56"/>
        <v>8535.0477554852314</v>
      </c>
      <c r="X178" s="24">
        <f t="shared" si="56"/>
        <v>5768.4530318590469</v>
      </c>
      <c r="Y178" s="24">
        <f t="shared" si="56"/>
        <v>315.60372623833155</v>
      </c>
      <c r="Z178" s="24">
        <f t="shared" si="56"/>
        <v>0</v>
      </c>
      <c r="AA178" s="35">
        <f t="shared" si="50"/>
        <v>21158.741337504907</v>
      </c>
      <c r="AB178" s="24"/>
      <c r="AC178" s="21"/>
      <c r="AD178" s="21"/>
      <c r="AE178" s="25">
        <f t="shared" si="59"/>
        <v>1734</v>
      </c>
      <c r="AF178" s="23">
        <v>4805.7006999999994</v>
      </c>
      <c r="AG178" s="23">
        <v>7048.5888999999988</v>
      </c>
      <c r="AH178" s="23">
        <v>4190.2375000000002</v>
      </c>
      <c r="AI178" s="23">
        <v>217.07100000000003</v>
      </c>
      <c r="AJ178" s="23">
        <v>0</v>
      </c>
      <c r="AK178" s="23">
        <v>969.69880000000001</v>
      </c>
      <c r="AL178" s="21"/>
      <c r="AM178" s="24">
        <f t="shared" si="45"/>
        <v>5311.5161291161621</v>
      </c>
      <c r="AN178" s="24">
        <f t="shared" si="54"/>
        <v>7048.5888999999988</v>
      </c>
      <c r="AO178" s="24">
        <f t="shared" si="48"/>
        <v>4631.2734511488388</v>
      </c>
      <c r="AP178" s="24">
        <f t="shared" si="48"/>
        <v>239.91841973499822</v>
      </c>
      <c r="AQ178" s="24">
        <f t="shared" si="48"/>
        <v>0</v>
      </c>
      <c r="AR178" s="24">
        <f t="shared" si="52"/>
        <v>17231.296899999998</v>
      </c>
      <c r="AS178" s="24"/>
      <c r="AT178" s="87">
        <v>0.95</v>
      </c>
      <c r="AU178" s="87">
        <v>1</v>
      </c>
      <c r="AV178" s="87">
        <v>0.95</v>
      </c>
      <c r="AW178" s="87">
        <v>0.95</v>
      </c>
      <c r="AX178" s="87">
        <v>0.95</v>
      </c>
      <c r="AY178" s="21"/>
      <c r="AZ178" s="24">
        <f t="shared" si="57"/>
        <v>5591.0696095959602</v>
      </c>
      <c r="BA178" s="24">
        <f t="shared" si="57"/>
        <v>7048.5888999999988</v>
      </c>
      <c r="BB178" s="24">
        <f t="shared" si="57"/>
        <v>4875.0246854198303</v>
      </c>
      <c r="BC178" s="24">
        <f t="shared" si="57"/>
        <v>252.54570498420867</v>
      </c>
      <c r="BD178" s="24">
        <f t="shared" si="57"/>
        <v>0</v>
      </c>
      <c r="BE178" s="35">
        <f t="shared" si="51"/>
        <v>17767.228899999998</v>
      </c>
      <c r="BF178" s="21"/>
      <c r="BG178" s="21"/>
      <c r="BH178" s="21"/>
      <c r="BI178" s="21"/>
    </row>
    <row r="179" spans="1:61">
      <c r="A179" s="25">
        <f t="shared" si="58"/>
        <v>1735</v>
      </c>
      <c r="B179" s="23">
        <v>3815.4009479082997</v>
      </c>
      <c r="C179" s="23">
        <v>8169.7028685904334</v>
      </c>
      <c r="D179" s="23">
        <v>3419.9089570632841</v>
      </c>
      <c r="E179" s="23">
        <v>330.9</v>
      </c>
      <c r="F179" s="23">
        <v>0</v>
      </c>
      <c r="G179" s="23">
        <v>561.58325791855202</v>
      </c>
      <c r="H179" s="21"/>
      <c r="I179" s="24">
        <f t="shared" si="42"/>
        <v>4098.5896674261103</v>
      </c>
      <c r="J179" s="24">
        <f t="shared" si="43"/>
        <v>8169.7028685904334</v>
      </c>
      <c r="K179" s="24">
        <f t="shared" si="53"/>
        <v>3673.7432595758905</v>
      </c>
      <c r="L179" s="24">
        <f t="shared" si="53"/>
        <v>355.4602358881354</v>
      </c>
      <c r="M179" s="24">
        <f t="shared" si="53"/>
        <v>0</v>
      </c>
      <c r="N179" s="24">
        <f t="shared" si="55"/>
        <v>16297.496031480568</v>
      </c>
      <c r="O179" s="24"/>
      <c r="P179" s="87">
        <v>0.95</v>
      </c>
      <c r="Q179" s="87">
        <v>1</v>
      </c>
      <c r="R179" s="87">
        <v>0.95</v>
      </c>
      <c r="S179" s="87">
        <v>0.95</v>
      </c>
      <c r="T179" s="87">
        <v>0.95</v>
      </c>
      <c r="U179" s="21"/>
      <c r="V179" s="24">
        <f t="shared" si="56"/>
        <v>4314.3049130801164</v>
      </c>
      <c r="W179" s="24">
        <f t="shared" si="56"/>
        <v>8169.7028685904334</v>
      </c>
      <c r="X179" s="24">
        <f t="shared" si="56"/>
        <v>3867.0981679746219</v>
      </c>
      <c r="Y179" s="24">
        <f t="shared" si="56"/>
        <v>374.16866935593202</v>
      </c>
      <c r="Z179" s="24">
        <f t="shared" si="56"/>
        <v>0</v>
      </c>
      <c r="AA179" s="35">
        <f t="shared" si="50"/>
        <v>16725.274619001102</v>
      </c>
      <c r="AB179" s="24"/>
      <c r="AC179" s="21"/>
      <c r="AD179" s="21"/>
      <c r="AE179" s="25">
        <f t="shared" si="59"/>
        <v>1735</v>
      </c>
      <c r="AF179" s="23">
        <v>3249.1614999999997</v>
      </c>
      <c r="AG179" s="23">
        <v>6767.2011999999995</v>
      </c>
      <c r="AH179" s="23">
        <v>2932.1053999999995</v>
      </c>
      <c r="AI179" s="23">
        <v>282.89999999999998</v>
      </c>
      <c r="AJ179" s="23">
        <v>0</v>
      </c>
      <c r="AK179" s="23">
        <v>475.06370000000004</v>
      </c>
      <c r="AL179" s="21"/>
      <c r="AM179" s="24">
        <f t="shared" si="45"/>
        <v>3487.9484477948581</v>
      </c>
      <c r="AN179" s="24">
        <f t="shared" si="54"/>
        <v>6767.2011999999995</v>
      </c>
      <c r="AO179" s="24">
        <f t="shared" si="48"/>
        <v>3147.5913027717829</v>
      </c>
      <c r="AP179" s="24">
        <f t="shared" si="48"/>
        <v>303.69084943335849</v>
      </c>
      <c r="AQ179" s="24">
        <f t="shared" si="48"/>
        <v>0</v>
      </c>
      <c r="AR179" s="24">
        <f t="shared" si="52"/>
        <v>13706.431799999998</v>
      </c>
      <c r="AS179" s="24"/>
      <c r="AT179" s="87">
        <v>0.95</v>
      </c>
      <c r="AU179" s="87">
        <v>1</v>
      </c>
      <c r="AV179" s="87">
        <v>0.95</v>
      </c>
      <c r="AW179" s="87">
        <v>0.95</v>
      </c>
      <c r="AX179" s="87">
        <v>0.95</v>
      </c>
      <c r="AY179" s="21"/>
      <c r="AZ179" s="24">
        <f t="shared" si="57"/>
        <v>3671.5246818893247</v>
      </c>
      <c r="BA179" s="24">
        <f t="shared" si="57"/>
        <v>6767.2011999999995</v>
      </c>
      <c r="BB179" s="24">
        <f t="shared" si="57"/>
        <v>3313.2540029176662</v>
      </c>
      <c r="BC179" s="24">
        <f t="shared" si="57"/>
        <v>319.67457835090369</v>
      </c>
      <c r="BD179" s="24">
        <f t="shared" si="57"/>
        <v>0</v>
      </c>
      <c r="BE179" s="35">
        <f t="shared" si="51"/>
        <v>14071.654463157894</v>
      </c>
      <c r="BF179" s="21"/>
      <c r="BG179" s="21"/>
      <c r="BH179" s="21"/>
      <c r="BI179" s="21"/>
    </row>
    <row r="180" spans="1:61">
      <c r="A180" s="25">
        <f t="shared" si="58"/>
        <v>1736</v>
      </c>
      <c r="B180" s="23">
        <v>7052.7204678362586</v>
      </c>
      <c r="C180" s="23">
        <v>8531.0677546852712</v>
      </c>
      <c r="D180" s="23">
        <v>4189.1049808506741</v>
      </c>
      <c r="E180" s="23">
        <v>0</v>
      </c>
      <c r="F180" s="23">
        <v>268.10565157024587</v>
      </c>
      <c r="G180" s="23">
        <v>1393.8771929824561</v>
      </c>
      <c r="H180" s="21"/>
      <c r="I180" s="24">
        <f t="shared" si="42"/>
        <v>7906.8199514011831</v>
      </c>
      <c r="J180" s="24">
        <f t="shared" si="43"/>
        <v>8531.0677546852712</v>
      </c>
      <c r="K180" s="24">
        <f t="shared" si="53"/>
        <v>4696.4145243184448</v>
      </c>
      <c r="L180" s="24">
        <f t="shared" si="53"/>
        <v>0</v>
      </c>
      <c r="M180" s="24">
        <f t="shared" si="53"/>
        <v>300.57381752000697</v>
      </c>
      <c r="N180" s="24">
        <f t="shared" si="55"/>
        <v>21434.876047924907</v>
      </c>
      <c r="O180" s="24"/>
      <c r="P180" s="87">
        <v>0.95</v>
      </c>
      <c r="Q180" s="87">
        <v>1</v>
      </c>
      <c r="R180" s="87">
        <v>0.95</v>
      </c>
      <c r="S180" s="87">
        <v>0.95</v>
      </c>
      <c r="T180" s="87">
        <v>0.95</v>
      </c>
      <c r="U180" s="21"/>
      <c r="V180" s="24">
        <f t="shared" si="56"/>
        <v>8322.9683698959834</v>
      </c>
      <c r="W180" s="24">
        <f t="shared" si="56"/>
        <v>8531.0677546852712</v>
      </c>
      <c r="X180" s="24">
        <f t="shared" si="56"/>
        <v>4943.5942361246789</v>
      </c>
      <c r="Y180" s="24">
        <f t="shared" si="56"/>
        <v>0</v>
      </c>
      <c r="Z180" s="24">
        <f t="shared" si="56"/>
        <v>316.39349212632317</v>
      </c>
      <c r="AA180" s="35">
        <f t="shared" si="50"/>
        <v>22114.023852832255</v>
      </c>
      <c r="AB180" s="24"/>
      <c r="AC180" s="21"/>
      <c r="AD180" s="21"/>
      <c r="AE180" s="25">
        <f t="shared" si="59"/>
        <v>1736</v>
      </c>
      <c r="AF180" s="23">
        <v>5375.5710000000008</v>
      </c>
      <c r="AG180" s="23">
        <v>6987.8389999999999</v>
      </c>
      <c r="AH180" s="23">
        <v>3576.3050999999991</v>
      </c>
      <c r="AI180" s="23">
        <v>0</v>
      </c>
      <c r="AJ180" s="23">
        <v>225</v>
      </c>
      <c r="AK180" s="23">
        <v>934.11300000000006</v>
      </c>
      <c r="AL180" s="21"/>
      <c r="AM180" s="24">
        <f t="shared" si="45"/>
        <v>5922.7496584895716</v>
      </c>
      <c r="AN180" s="24">
        <f t="shared" si="54"/>
        <v>6987.8389999999999</v>
      </c>
      <c r="AO180" s="24">
        <f t="shared" si="48"/>
        <v>3940.3367213789015</v>
      </c>
      <c r="AP180" s="24">
        <f t="shared" si="48"/>
        <v>0</v>
      </c>
      <c r="AQ180" s="24">
        <f t="shared" si="48"/>
        <v>247.9027201315271</v>
      </c>
      <c r="AR180" s="24">
        <f t="shared" si="52"/>
        <v>17098.828099999999</v>
      </c>
      <c r="AS180" s="24"/>
      <c r="AT180" s="87">
        <v>0.95</v>
      </c>
      <c r="AU180" s="87">
        <v>1</v>
      </c>
      <c r="AV180" s="87">
        <v>0.95</v>
      </c>
      <c r="AW180" s="87">
        <v>0.95</v>
      </c>
      <c r="AX180" s="87">
        <v>0.95</v>
      </c>
      <c r="AY180" s="21"/>
      <c r="AZ180" s="24">
        <f t="shared" si="57"/>
        <v>6234.4733247258655</v>
      </c>
      <c r="BA180" s="24">
        <f t="shared" si="57"/>
        <v>6987.8389999999999</v>
      </c>
      <c r="BB180" s="24">
        <f t="shared" si="57"/>
        <v>4147.7228646093699</v>
      </c>
      <c r="BC180" s="24">
        <f t="shared" si="57"/>
        <v>0</v>
      </c>
      <c r="BD180" s="24">
        <f t="shared" si="57"/>
        <v>260.95023171739695</v>
      </c>
      <c r="BE180" s="35">
        <f t="shared" si="51"/>
        <v>17630.985421052632</v>
      </c>
      <c r="BF180" s="21"/>
      <c r="BG180" s="21"/>
      <c r="BH180" s="21"/>
      <c r="BI180" s="21"/>
    </row>
    <row r="181" spans="1:61">
      <c r="A181" s="25">
        <f t="shared" si="58"/>
        <v>1737</v>
      </c>
      <c r="B181" s="23">
        <v>8534.2542385011602</v>
      </c>
      <c r="C181" s="23">
        <v>15378.266230651521</v>
      </c>
      <c r="D181" s="23">
        <v>7952.8527776209939</v>
      </c>
      <c r="E181" s="23">
        <v>0</v>
      </c>
      <c r="F181" s="23">
        <v>0</v>
      </c>
      <c r="G181" s="23">
        <v>907.52767962308599</v>
      </c>
      <c r="H181" s="21"/>
      <c r="I181" s="24">
        <f t="shared" ref="I181:I244" si="60">B181+((B181/($B181+$D181+$E181+$F181)*$G181))</f>
        <v>9004.0196096367272</v>
      </c>
      <c r="J181" s="24">
        <f t="shared" ref="J181:J244" si="61">C181</f>
        <v>15378.266230651521</v>
      </c>
      <c r="K181" s="24">
        <f t="shared" si="53"/>
        <v>8390.6150861085116</v>
      </c>
      <c r="L181" s="24">
        <f t="shared" si="53"/>
        <v>0</v>
      </c>
      <c r="M181" s="24">
        <f t="shared" si="53"/>
        <v>0</v>
      </c>
      <c r="N181" s="24">
        <f t="shared" si="55"/>
        <v>32772.90092639676</v>
      </c>
      <c r="O181" s="24"/>
      <c r="P181" s="87">
        <v>0.95</v>
      </c>
      <c r="Q181" s="87">
        <v>1</v>
      </c>
      <c r="R181" s="87">
        <v>0.95</v>
      </c>
      <c r="S181" s="87">
        <v>0.95</v>
      </c>
      <c r="T181" s="87">
        <v>0.95</v>
      </c>
      <c r="U181" s="21"/>
      <c r="V181" s="24">
        <f t="shared" si="56"/>
        <v>9477.915378564976</v>
      </c>
      <c r="W181" s="24">
        <f t="shared" si="56"/>
        <v>15378.266230651521</v>
      </c>
      <c r="X181" s="24">
        <f t="shared" si="56"/>
        <v>8832.2264064300125</v>
      </c>
      <c r="Y181" s="24">
        <f t="shared" si="56"/>
        <v>0</v>
      </c>
      <c r="Z181" s="24">
        <f t="shared" si="56"/>
        <v>0</v>
      </c>
      <c r="AA181" s="35">
        <f t="shared" si="50"/>
        <v>33688.408015646506</v>
      </c>
      <c r="AB181" s="24"/>
      <c r="AC181" s="21"/>
      <c r="AD181" s="21"/>
      <c r="AE181" s="25">
        <f t="shared" si="59"/>
        <v>1737</v>
      </c>
      <c r="AF181" s="23">
        <v>7176.6174999999985</v>
      </c>
      <c r="AG181" s="23">
        <v>12765.851200000001</v>
      </c>
      <c r="AH181" s="23">
        <v>6811.9088000000011</v>
      </c>
      <c r="AI181" s="23">
        <v>0</v>
      </c>
      <c r="AJ181" s="23">
        <v>0</v>
      </c>
      <c r="AK181" s="23">
        <v>748.3420000000001</v>
      </c>
      <c r="AL181" s="21"/>
      <c r="AM181" s="24">
        <f t="shared" ref="AM181:AM244" si="62">AF181+((AF181/($AF181+$AH181+$AI181+$AJ181)*$AK181))</f>
        <v>7560.5438820939435</v>
      </c>
      <c r="AN181" s="24">
        <f t="shared" si="54"/>
        <v>12765.851200000001</v>
      </c>
      <c r="AO181" s="24">
        <f t="shared" si="48"/>
        <v>7176.3244179060557</v>
      </c>
      <c r="AP181" s="24">
        <f t="shared" si="48"/>
        <v>0</v>
      </c>
      <c r="AQ181" s="24">
        <f t="shared" si="48"/>
        <v>0</v>
      </c>
      <c r="AR181" s="24">
        <f t="shared" si="52"/>
        <v>27502.719499999999</v>
      </c>
      <c r="AS181" s="24"/>
      <c r="AT181" s="87">
        <v>0.95</v>
      </c>
      <c r="AU181" s="87">
        <v>1</v>
      </c>
      <c r="AV181" s="87">
        <v>0.95</v>
      </c>
      <c r="AW181" s="87">
        <v>0.95</v>
      </c>
      <c r="AX181" s="87">
        <v>0.95</v>
      </c>
      <c r="AY181" s="21"/>
      <c r="AZ181" s="24">
        <f t="shared" si="57"/>
        <v>7958.4672443094141</v>
      </c>
      <c r="BA181" s="24">
        <f t="shared" si="57"/>
        <v>12765.851200000001</v>
      </c>
      <c r="BB181" s="24">
        <f t="shared" si="57"/>
        <v>7554.0257030590064</v>
      </c>
      <c r="BC181" s="24">
        <f t="shared" si="57"/>
        <v>0</v>
      </c>
      <c r="BD181" s="24">
        <f t="shared" si="57"/>
        <v>0</v>
      </c>
      <c r="BE181" s="35">
        <f t="shared" si="51"/>
        <v>28278.344147368422</v>
      </c>
      <c r="BF181" s="21"/>
      <c r="BG181" s="21"/>
      <c r="BH181" s="21"/>
      <c r="BI181" s="21"/>
    </row>
    <row r="182" spans="1:61">
      <c r="A182" s="25">
        <f t="shared" si="58"/>
        <v>1738</v>
      </c>
      <c r="B182" s="23">
        <v>5242.9822172286404</v>
      </c>
      <c r="C182" s="23">
        <v>8260.4896640188799</v>
      </c>
      <c r="D182" s="23">
        <v>3782.0475253173581</v>
      </c>
      <c r="E182" s="23">
        <v>0</v>
      </c>
      <c r="F182" s="23">
        <v>97.378277153558045</v>
      </c>
      <c r="G182" s="23">
        <v>876.6</v>
      </c>
      <c r="H182" s="21"/>
      <c r="I182" s="24">
        <f t="shared" si="60"/>
        <v>5746.7963638550254</v>
      </c>
      <c r="J182" s="24">
        <f t="shared" si="61"/>
        <v>8260.4896640188799</v>
      </c>
      <c r="K182" s="24">
        <f t="shared" si="53"/>
        <v>4145.4760031418336</v>
      </c>
      <c r="L182" s="24">
        <f t="shared" si="53"/>
        <v>0</v>
      </c>
      <c r="M182" s="24">
        <f t="shared" si="53"/>
        <v>106.73565270269735</v>
      </c>
      <c r="N182" s="24">
        <f t="shared" si="55"/>
        <v>18259.497683718437</v>
      </c>
      <c r="O182" s="24"/>
      <c r="P182" s="87">
        <v>0.95</v>
      </c>
      <c r="Q182" s="87">
        <v>1</v>
      </c>
      <c r="R182" s="87">
        <v>0.95</v>
      </c>
      <c r="S182" s="87">
        <v>0.95</v>
      </c>
      <c r="T182" s="87">
        <v>0.95</v>
      </c>
      <c r="U182" s="21"/>
      <c r="V182" s="24">
        <f t="shared" si="56"/>
        <v>6049.2593303737112</v>
      </c>
      <c r="W182" s="24">
        <f t="shared" si="56"/>
        <v>8260.4896640188799</v>
      </c>
      <c r="X182" s="24">
        <f t="shared" si="56"/>
        <v>4363.6589506756145</v>
      </c>
      <c r="Y182" s="24">
        <f t="shared" si="56"/>
        <v>0</v>
      </c>
      <c r="Z182" s="24">
        <f t="shared" si="56"/>
        <v>112.35331863441827</v>
      </c>
      <c r="AA182" s="35">
        <f t="shared" si="50"/>
        <v>18785.761263702621</v>
      </c>
      <c r="AB182" s="24"/>
      <c r="AC182" s="21"/>
      <c r="AD182" s="21"/>
      <c r="AE182" s="25">
        <f t="shared" si="59"/>
        <v>1738</v>
      </c>
      <c r="AF182" s="23">
        <v>4460.7564999999995</v>
      </c>
      <c r="AG182" s="23">
        <v>6716.0776000000005</v>
      </c>
      <c r="AH182" s="23">
        <v>3208.5771</v>
      </c>
      <c r="AI182" s="23">
        <v>0</v>
      </c>
      <c r="AJ182" s="23">
        <v>78</v>
      </c>
      <c r="AK182" s="23">
        <v>745.58220000000006</v>
      </c>
      <c r="AL182" s="21"/>
      <c r="AM182" s="24">
        <f t="shared" si="62"/>
        <v>4890.0475072872423</v>
      </c>
      <c r="AN182" s="24">
        <f t="shared" si="54"/>
        <v>6716.0776000000005</v>
      </c>
      <c r="AO182" s="24">
        <f t="shared" si="48"/>
        <v>3517.3617860095997</v>
      </c>
      <c r="AP182" s="24">
        <f t="shared" si="48"/>
        <v>0</v>
      </c>
      <c r="AQ182" s="24">
        <f t="shared" si="48"/>
        <v>85.506506703157839</v>
      </c>
      <c r="AR182" s="24">
        <f t="shared" si="52"/>
        <v>15208.993400000001</v>
      </c>
      <c r="AS182" s="24"/>
      <c r="AT182" s="87">
        <v>0.95</v>
      </c>
      <c r="AU182" s="87">
        <v>1</v>
      </c>
      <c r="AV182" s="87">
        <v>0.95</v>
      </c>
      <c r="AW182" s="87">
        <v>0.95</v>
      </c>
      <c r="AX182" s="87">
        <v>0.95</v>
      </c>
      <c r="AY182" s="21"/>
      <c r="AZ182" s="24">
        <f t="shared" si="57"/>
        <v>5147.4184287234129</v>
      </c>
      <c r="BA182" s="24">
        <f t="shared" si="57"/>
        <v>6716.0776000000005</v>
      </c>
      <c r="BB182" s="24">
        <f t="shared" si="57"/>
        <v>3702.4860905364208</v>
      </c>
      <c r="BC182" s="24">
        <f t="shared" si="57"/>
        <v>0</v>
      </c>
      <c r="BD182" s="24">
        <f t="shared" si="57"/>
        <v>90.006849161218781</v>
      </c>
      <c r="BE182" s="35">
        <f t="shared" si="51"/>
        <v>15655.988968421052</v>
      </c>
      <c r="BF182" s="21"/>
      <c r="BG182" s="21"/>
      <c r="BH182" s="21"/>
      <c r="BI182" s="21"/>
    </row>
    <row r="183" spans="1:61">
      <c r="A183" s="25">
        <f t="shared" si="58"/>
        <v>1739</v>
      </c>
      <c r="B183" s="23">
        <v>5226.762532553179</v>
      </c>
      <c r="C183" s="23">
        <v>11920.569617847847</v>
      </c>
      <c r="D183" s="23">
        <v>9391.288807988476</v>
      </c>
      <c r="E183" s="23">
        <v>271</v>
      </c>
      <c r="F183" s="23">
        <v>0</v>
      </c>
      <c r="G183" s="23">
        <v>1307.2</v>
      </c>
      <c r="H183" s="21"/>
      <c r="I183" s="24">
        <f t="shared" si="60"/>
        <v>5685.6516737269612</v>
      </c>
      <c r="J183" s="24">
        <f t="shared" si="61"/>
        <v>11920.569617847847</v>
      </c>
      <c r="K183" s="24">
        <f t="shared" si="53"/>
        <v>10215.806935370791</v>
      </c>
      <c r="L183" s="24">
        <f t="shared" si="53"/>
        <v>294.79273144390356</v>
      </c>
      <c r="M183" s="24">
        <f t="shared" si="53"/>
        <v>0</v>
      </c>
      <c r="N183" s="24">
        <f t="shared" si="55"/>
        <v>28116.820958389504</v>
      </c>
      <c r="O183" s="24"/>
      <c r="P183" s="87">
        <v>0.95</v>
      </c>
      <c r="Q183" s="87">
        <v>1</v>
      </c>
      <c r="R183" s="87">
        <v>0.95</v>
      </c>
      <c r="S183" s="87">
        <v>0.95</v>
      </c>
      <c r="T183" s="87">
        <v>0.95</v>
      </c>
      <c r="U183" s="21"/>
      <c r="V183" s="24">
        <f t="shared" si="56"/>
        <v>5984.8964986599594</v>
      </c>
      <c r="W183" s="24">
        <f t="shared" si="56"/>
        <v>11920.569617847847</v>
      </c>
      <c r="X183" s="24">
        <f t="shared" si="56"/>
        <v>10753.480984600832</v>
      </c>
      <c r="Y183" s="24">
        <f t="shared" si="56"/>
        <v>310.30813836200377</v>
      </c>
      <c r="Z183" s="24">
        <f t="shared" si="56"/>
        <v>0</v>
      </c>
      <c r="AA183" s="35">
        <f t="shared" si="50"/>
        <v>28969.255239470644</v>
      </c>
      <c r="AB183" s="24"/>
      <c r="AC183" s="21"/>
      <c r="AD183" s="21"/>
      <c r="AE183" s="25">
        <f t="shared" si="59"/>
        <v>1739</v>
      </c>
      <c r="AF183" s="23">
        <v>4436.2019999999993</v>
      </c>
      <c r="AG183" s="23">
        <v>9762.3172000000013</v>
      </c>
      <c r="AH183" s="23">
        <v>8008.7660999999998</v>
      </c>
      <c r="AI183" s="23">
        <v>217.071</v>
      </c>
      <c r="AJ183" s="23">
        <v>0</v>
      </c>
      <c r="AK183" s="23">
        <v>977.79899999999998</v>
      </c>
      <c r="AL183" s="21"/>
      <c r="AM183" s="24">
        <f t="shared" si="62"/>
        <v>4778.7782505659925</v>
      </c>
      <c r="AN183" s="24">
        <f t="shared" si="54"/>
        <v>9762.3172000000013</v>
      </c>
      <c r="AO183" s="24">
        <f t="shared" si="48"/>
        <v>8627.2260038091663</v>
      </c>
      <c r="AP183" s="24">
        <f t="shared" si="48"/>
        <v>233.83384562484093</v>
      </c>
      <c r="AQ183" s="24">
        <f t="shared" si="48"/>
        <v>0</v>
      </c>
      <c r="AR183" s="24">
        <f t="shared" si="52"/>
        <v>23402.155300000002</v>
      </c>
      <c r="AS183" s="24"/>
      <c r="AT183" s="87">
        <v>0.95</v>
      </c>
      <c r="AU183" s="87">
        <v>1</v>
      </c>
      <c r="AV183" s="87">
        <v>0.95</v>
      </c>
      <c r="AW183" s="87">
        <v>0.95</v>
      </c>
      <c r="AX183" s="87">
        <v>0.95</v>
      </c>
      <c r="AY183" s="21"/>
      <c r="AZ183" s="24">
        <f t="shared" si="57"/>
        <v>5030.2928953326236</v>
      </c>
      <c r="BA183" s="24">
        <f t="shared" si="57"/>
        <v>9762.3172000000013</v>
      </c>
      <c r="BB183" s="24">
        <f t="shared" si="57"/>
        <v>9081.2905303254392</v>
      </c>
      <c r="BC183" s="24">
        <f t="shared" si="57"/>
        <v>246.14089013141151</v>
      </c>
      <c r="BD183" s="24">
        <f t="shared" si="57"/>
        <v>0</v>
      </c>
      <c r="BE183" s="35">
        <f t="shared" si="51"/>
        <v>24120.041515789471</v>
      </c>
      <c r="BF183" s="21"/>
      <c r="BG183" s="21"/>
      <c r="BH183" s="21"/>
      <c r="BI183" s="21"/>
    </row>
    <row r="184" spans="1:61">
      <c r="A184" s="25">
        <f t="shared" si="58"/>
        <v>1740</v>
      </c>
      <c r="B184" s="23">
        <v>3396.5842105263164</v>
      </c>
      <c r="C184" s="23">
        <v>9577.1917405874228</v>
      </c>
      <c r="D184" s="23">
        <v>7617.8218656397094</v>
      </c>
      <c r="E184" s="23">
        <v>0</v>
      </c>
      <c r="F184" s="23">
        <v>0</v>
      </c>
      <c r="G184" s="23">
        <v>542</v>
      </c>
      <c r="H184" s="21"/>
      <c r="I184" s="24">
        <f t="shared" si="60"/>
        <v>3563.72428411493</v>
      </c>
      <c r="J184" s="24">
        <f t="shared" si="61"/>
        <v>9577.1917405874228</v>
      </c>
      <c r="K184" s="24">
        <f t="shared" si="53"/>
        <v>7992.6817920510957</v>
      </c>
      <c r="L184" s="24">
        <f t="shared" si="53"/>
        <v>0</v>
      </c>
      <c r="M184" s="24">
        <f t="shared" si="53"/>
        <v>0</v>
      </c>
      <c r="N184" s="24">
        <f t="shared" si="55"/>
        <v>21133.597816753449</v>
      </c>
      <c r="O184" s="24"/>
      <c r="P184" s="87">
        <v>0.95</v>
      </c>
      <c r="Q184" s="87">
        <v>1</v>
      </c>
      <c r="R184" s="87">
        <v>0.95</v>
      </c>
      <c r="S184" s="87">
        <v>0.95</v>
      </c>
      <c r="T184" s="87">
        <v>0.95</v>
      </c>
      <c r="U184" s="21"/>
      <c r="V184" s="24">
        <f t="shared" si="56"/>
        <v>3751.2887201209792</v>
      </c>
      <c r="W184" s="24">
        <f t="shared" si="56"/>
        <v>9577.1917405874228</v>
      </c>
      <c r="X184" s="24">
        <f t="shared" si="56"/>
        <v>8413.349254790628</v>
      </c>
      <c r="Y184" s="24">
        <f t="shared" si="56"/>
        <v>0</v>
      </c>
      <c r="Z184" s="24">
        <f t="shared" si="56"/>
        <v>0</v>
      </c>
      <c r="AA184" s="35">
        <f t="shared" si="50"/>
        <v>21741.829715499029</v>
      </c>
      <c r="AB184" s="24"/>
      <c r="AC184" s="21"/>
      <c r="AD184" s="21"/>
      <c r="AE184" s="25">
        <f t="shared" si="59"/>
        <v>1740</v>
      </c>
      <c r="AF184" s="23">
        <v>2783.2431000000001</v>
      </c>
      <c r="AG184" s="23">
        <v>7714.0029000000022</v>
      </c>
      <c r="AH184" s="23">
        <v>6247.0722999999989</v>
      </c>
      <c r="AI184" s="23">
        <v>0</v>
      </c>
      <c r="AJ184" s="23">
        <v>0</v>
      </c>
      <c r="AK184" s="23">
        <v>434.14200000000005</v>
      </c>
      <c r="AL184" s="21"/>
      <c r="AM184" s="24">
        <f t="shared" si="62"/>
        <v>2917.0504668966428</v>
      </c>
      <c r="AN184" s="24">
        <f t="shared" si="54"/>
        <v>7714.0029000000022</v>
      </c>
      <c r="AO184" s="24">
        <f t="shared" si="48"/>
        <v>6547.4069331033561</v>
      </c>
      <c r="AP184" s="24">
        <f t="shared" si="48"/>
        <v>0</v>
      </c>
      <c r="AQ184" s="24">
        <f t="shared" si="48"/>
        <v>0</v>
      </c>
      <c r="AR184" s="24">
        <f t="shared" si="52"/>
        <v>17178.460300000002</v>
      </c>
      <c r="AS184" s="24"/>
      <c r="AT184" s="87">
        <v>0.95</v>
      </c>
      <c r="AU184" s="87">
        <v>1</v>
      </c>
      <c r="AV184" s="87">
        <v>0.95</v>
      </c>
      <c r="AW184" s="87">
        <v>0.95</v>
      </c>
      <c r="AX184" s="87">
        <v>0.95</v>
      </c>
      <c r="AY184" s="21"/>
      <c r="AZ184" s="24">
        <f t="shared" si="57"/>
        <v>3070.5794388385716</v>
      </c>
      <c r="BA184" s="24">
        <f t="shared" si="57"/>
        <v>7714.0029000000022</v>
      </c>
      <c r="BB184" s="24">
        <f t="shared" si="57"/>
        <v>6892.0072980035329</v>
      </c>
      <c r="BC184" s="24">
        <f t="shared" si="57"/>
        <v>0</v>
      </c>
      <c r="BD184" s="24">
        <f t="shared" si="57"/>
        <v>0</v>
      </c>
      <c r="BE184" s="35">
        <f t="shared" si="51"/>
        <v>17676.589636842109</v>
      </c>
      <c r="BF184" s="21"/>
      <c r="BG184" s="21"/>
      <c r="BH184" s="21"/>
      <c r="BI184" s="21"/>
    </row>
    <row r="185" spans="1:61">
      <c r="A185" s="25">
        <f t="shared" si="58"/>
        <v>1741</v>
      </c>
      <c r="B185" s="23">
        <v>1686.5</v>
      </c>
      <c r="C185" s="23">
        <v>8966.1431411954582</v>
      </c>
      <c r="D185" s="23">
        <v>6243.0614430665155</v>
      </c>
      <c r="E185" s="23">
        <v>0</v>
      </c>
      <c r="F185" s="23">
        <v>204</v>
      </c>
      <c r="G185" s="23">
        <v>1901.6</v>
      </c>
      <c r="H185" s="21"/>
      <c r="I185" s="24">
        <f t="shared" si="60"/>
        <v>2080.7981709118162</v>
      </c>
      <c r="J185" s="24">
        <f t="shared" si="61"/>
        <v>8966.1431411954582</v>
      </c>
      <c r="K185" s="24">
        <f t="shared" si="53"/>
        <v>7702.6687409563528</v>
      </c>
      <c r="L185" s="24">
        <f t="shared" si="53"/>
        <v>0</v>
      </c>
      <c r="M185" s="24">
        <f t="shared" si="53"/>
        <v>251.694531198346</v>
      </c>
      <c r="N185" s="24">
        <f t="shared" si="55"/>
        <v>19001.304584261972</v>
      </c>
      <c r="O185" s="24"/>
      <c r="P185" s="87">
        <v>0.95</v>
      </c>
      <c r="Q185" s="87">
        <v>1</v>
      </c>
      <c r="R185" s="87">
        <v>0.95</v>
      </c>
      <c r="S185" s="87">
        <v>0.95</v>
      </c>
      <c r="T185" s="87">
        <v>0.95</v>
      </c>
      <c r="U185" s="21"/>
      <c r="V185" s="24">
        <f t="shared" si="56"/>
        <v>2190.3138641177015</v>
      </c>
      <c r="W185" s="24">
        <f t="shared" si="56"/>
        <v>8966.1431411954582</v>
      </c>
      <c r="X185" s="24">
        <f t="shared" si="56"/>
        <v>8108.0723589014242</v>
      </c>
      <c r="Y185" s="24">
        <f t="shared" si="56"/>
        <v>0</v>
      </c>
      <c r="Z185" s="24">
        <f t="shared" si="56"/>
        <v>264.94161178773265</v>
      </c>
      <c r="AA185" s="35">
        <f t="shared" si="50"/>
        <v>19529.470976002318</v>
      </c>
      <c r="AB185" s="24"/>
      <c r="AC185" s="21"/>
      <c r="AD185" s="21"/>
      <c r="AE185" s="25">
        <f t="shared" si="59"/>
        <v>1741</v>
      </c>
      <c r="AF185" s="23">
        <v>1215.9349999999999</v>
      </c>
      <c r="AG185" s="23">
        <v>7209.4272000000019</v>
      </c>
      <c r="AH185" s="23">
        <v>5354.8876000000009</v>
      </c>
      <c r="AI185" s="23">
        <v>0</v>
      </c>
      <c r="AJ185" s="23">
        <v>176.256</v>
      </c>
      <c r="AK185" s="23">
        <v>1557.5862000000002</v>
      </c>
      <c r="AL185" s="21"/>
      <c r="AM185" s="24">
        <f t="shared" si="62"/>
        <v>1496.6377586868484</v>
      </c>
      <c r="AN185" s="24">
        <f t="shared" si="54"/>
        <v>7209.4272000000019</v>
      </c>
      <c r="AO185" s="24">
        <f t="shared" si="48"/>
        <v>6591.0817401291997</v>
      </c>
      <c r="AP185" s="24">
        <f t="shared" si="48"/>
        <v>0</v>
      </c>
      <c r="AQ185" s="24">
        <f t="shared" si="48"/>
        <v>216.94530118395241</v>
      </c>
      <c r="AR185" s="24">
        <f t="shared" si="52"/>
        <v>15514.092000000002</v>
      </c>
      <c r="AS185" s="24"/>
      <c r="AT185" s="87">
        <v>0.95</v>
      </c>
      <c r="AU185" s="87">
        <v>1</v>
      </c>
      <c r="AV185" s="87">
        <v>0.95</v>
      </c>
      <c r="AW185" s="87">
        <v>0.95</v>
      </c>
      <c r="AX185" s="87">
        <v>0.95</v>
      </c>
      <c r="AY185" s="21"/>
      <c r="AZ185" s="24">
        <f t="shared" si="57"/>
        <v>1575.408167038788</v>
      </c>
      <c r="BA185" s="24">
        <f t="shared" si="57"/>
        <v>7209.4272000000019</v>
      </c>
      <c r="BB185" s="24">
        <f t="shared" si="57"/>
        <v>6937.9807790833684</v>
      </c>
      <c r="BC185" s="24">
        <f t="shared" si="57"/>
        <v>0</v>
      </c>
      <c r="BD185" s="24">
        <f t="shared" si="57"/>
        <v>228.36347493047623</v>
      </c>
      <c r="BE185" s="35">
        <f t="shared" si="51"/>
        <v>15951.179621052634</v>
      </c>
      <c r="BF185" s="21"/>
      <c r="BG185" s="21"/>
      <c r="BH185" s="21"/>
      <c r="BI185" s="21"/>
    </row>
    <row r="186" spans="1:61">
      <c r="A186" s="25">
        <f t="shared" si="58"/>
        <v>1742</v>
      </c>
      <c r="B186" s="23">
        <v>2173.0347297217108</v>
      </c>
      <c r="C186" s="23">
        <v>6740.8578330317123</v>
      </c>
      <c r="D186" s="23">
        <v>4974.2767646492703</v>
      </c>
      <c r="E186" s="23">
        <v>0</v>
      </c>
      <c r="F186" s="23">
        <v>0</v>
      </c>
      <c r="G186" s="23">
        <v>1187.8541822721597</v>
      </c>
      <c r="H186" s="21"/>
      <c r="I186" s="24">
        <f t="shared" si="60"/>
        <v>2534.1842883991944</v>
      </c>
      <c r="J186" s="24">
        <f t="shared" si="61"/>
        <v>6740.8578330317123</v>
      </c>
      <c r="K186" s="24">
        <f t="shared" si="53"/>
        <v>5800.9813882439466</v>
      </c>
      <c r="L186" s="24">
        <f t="shared" si="53"/>
        <v>0</v>
      </c>
      <c r="M186" s="24">
        <f t="shared" si="53"/>
        <v>0</v>
      </c>
      <c r="N186" s="24">
        <f t="shared" si="55"/>
        <v>15076.023509674853</v>
      </c>
      <c r="O186" s="24"/>
      <c r="P186" s="87">
        <v>0.95</v>
      </c>
      <c r="Q186" s="87">
        <v>1</v>
      </c>
      <c r="R186" s="87">
        <v>0.95</v>
      </c>
      <c r="S186" s="87">
        <v>0.95</v>
      </c>
      <c r="T186" s="87">
        <v>0.95</v>
      </c>
      <c r="U186" s="21"/>
      <c r="V186" s="24">
        <f t="shared" si="56"/>
        <v>2667.5624088412574</v>
      </c>
      <c r="W186" s="24">
        <f t="shared" si="56"/>
        <v>6740.8578330317123</v>
      </c>
      <c r="X186" s="24">
        <f t="shared" si="56"/>
        <v>6106.2961981515227</v>
      </c>
      <c r="Y186" s="24">
        <f t="shared" si="56"/>
        <v>0</v>
      </c>
      <c r="Z186" s="24">
        <f t="shared" si="56"/>
        <v>0</v>
      </c>
      <c r="AA186" s="35">
        <f t="shared" si="50"/>
        <v>15514.716440024491</v>
      </c>
      <c r="AB186" s="24"/>
      <c r="AC186" s="21"/>
      <c r="AD186" s="21"/>
      <c r="AE186" s="25">
        <f t="shared" si="59"/>
        <v>1742</v>
      </c>
      <c r="AF186" s="23">
        <v>1563.8029999999999</v>
      </c>
      <c r="AG186" s="23">
        <v>5598.7693999999992</v>
      </c>
      <c r="AH186" s="23">
        <v>3925.9124000000002</v>
      </c>
      <c r="AI186" s="23">
        <v>0</v>
      </c>
      <c r="AJ186" s="23">
        <v>0</v>
      </c>
      <c r="AK186" s="23">
        <v>956.03499999999997</v>
      </c>
      <c r="AL186" s="21"/>
      <c r="AM186" s="24">
        <f t="shared" si="62"/>
        <v>1836.1395952823345</v>
      </c>
      <c r="AN186" s="24">
        <f t="shared" si="54"/>
        <v>5598.7693999999992</v>
      </c>
      <c r="AO186" s="24">
        <f t="shared" si="48"/>
        <v>4609.6108047176658</v>
      </c>
      <c r="AP186" s="24">
        <f t="shared" si="48"/>
        <v>0</v>
      </c>
      <c r="AQ186" s="24">
        <f t="shared" si="48"/>
        <v>0</v>
      </c>
      <c r="AR186" s="24">
        <f t="shared" si="52"/>
        <v>12044.5198</v>
      </c>
      <c r="AS186" s="24"/>
      <c r="AT186" s="87">
        <v>0.95</v>
      </c>
      <c r="AU186" s="87">
        <v>1</v>
      </c>
      <c r="AV186" s="87">
        <v>0.95</v>
      </c>
      <c r="AW186" s="87">
        <v>0.95</v>
      </c>
      <c r="AX186" s="87">
        <v>0.95</v>
      </c>
      <c r="AY186" s="21"/>
      <c r="AZ186" s="24">
        <f t="shared" si="57"/>
        <v>1932.778521349826</v>
      </c>
      <c r="BA186" s="24">
        <f t="shared" si="57"/>
        <v>5598.7693999999992</v>
      </c>
      <c r="BB186" s="24">
        <f t="shared" si="57"/>
        <v>4852.2218997028067</v>
      </c>
      <c r="BC186" s="24">
        <f t="shared" si="57"/>
        <v>0</v>
      </c>
      <c r="BD186" s="24">
        <f t="shared" si="57"/>
        <v>0</v>
      </c>
      <c r="BE186" s="35">
        <f t="shared" si="51"/>
        <v>12383.769821052632</v>
      </c>
      <c r="BF186" s="21"/>
      <c r="BG186" s="21"/>
      <c r="BH186" s="21"/>
      <c r="BI186" s="21"/>
    </row>
    <row r="187" spans="1:61">
      <c r="A187" s="25">
        <f t="shared" si="58"/>
        <v>1743</v>
      </c>
      <c r="B187" s="23">
        <v>931.9</v>
      </c>
      <c r="C187" s="23">
        <v>6943.744691468366</v>
      </c>
      <c r="D187" s="23">
        <v>4917.9077901259043</v>
      </c>
      <c r="E187" s="23">
        <v>220</v>
      </c>
      <c r="F187" s="23">
        <v>352.74356103023513</v>
      </c>
      <c r="G187" s="23">
        <v>271</v>
      </c>
      <c r="H187" s="21"/>
      <c r="I187" s="24">
        <f t="shared" si="60"/>
        <v>971.22158517573212</v>
      </c>
      <c r="J187" s="24">
        <f t="shared" si="61"/>
        <v>6943.744691468366</v>
      </c>
      <c r="K187" s="24">
        <f t="shared" si="53"/>
        <v>5125.4192506429472</v>
      </c>
      <c r="L187" s="24">
        <f t="shared" si="53"/>
        <v>229.28291526844197</v>
      </c>
      <c r="M187" s="24">
        <f t="shared" si="53"/>
        <v>367.62760006901772</v>
      </c>
      <c r="N187" s="24">
        <f t="shared" si="55"/>
        <v>13637.296042624506</v>
      </c>
      <c r="O187" s="24"/>
      <c r="P187" s="87">
        <v>0.95</v>
      </c>
      <c r="Q187" s="87">
        <v>1</v>
      </c>
      <c r="R187" s="87">
        <v>0.95</v>
      </c>
      <c r="S187" s="87">
        <v>0.95</v>
      </c>
      <c r="T187" s="87">
        <v>0.95</v>
      </c>
      <c r="U187" s="21"/>
      <c r="V187" s="24">
        <f t="shared" si="56"/>
        <v>1022.338510711297</v>
      </c>
      <c r="W187" s="24">
        <f t="shared" si="56"/>
        <v>6943.744691468366</v>
      </c>
      <c r="X187" s="24">
        <f t="shared" si="56"/>
        <v>5395.1781585715235</v>
      </c>
      <c r="Y187" s="24">
        <f t="shared" si="56"/>
        <v>241.35043712467578</v>
      </c>
      <c r="Z187" s="24">
        <f t="shared" si="56"/>
        <v>386.97642112528183</v>
      </c>
      <c r="AA187" s="35">
        <f t="shared" si="50"/>
        <v>13989.588219001145</v>
      </c>
      <c r="AB187" s="24"/>
      <c r="AC187" s="21"/>
      <c r="AD187" s="21"/>
      <c r="AE187" s="25">
        <f t="shared" si="59"/>
        <v>1743</v>
      </c>
      <c r="AF187" s="23">
        <v>811.01949999999999</v>
      </c>
      <c r="AG187" s="23">
        <v>5730.7129999999997</v>
      </c>
      <c r="AH187" s="23">
        <v>4204.7309999999998</v>
      </c>
      <c r="AI187" s="23">
        <v>196</v>
      </c>
      <c r="AJ187" s="23">
        <v>315</v>
      </c>
      <c r="AK187" s="23">
        <v>217.1</v>
      </c>
      <c r="AL187" s="21"/>
      <c r="AM187" s="24">
        <f t="shared" si="62"/>
        <v>842.8777019307729</v>
      </c>
      <c r="AN187" s="24">
        <f t="shared" si="54"/>
        <v>5730.7129999999997</v>
      </c>
      <c r="AO187" s="24">
        <f t="shared" si="48"/>
        <v>4369.8998637111445</v>
      </c>
      <c r="AP187" s="24">
        <f t="shared" si="48"/>
        <v>203.69920769899056</v>
      </c>
      <c r="AQ187" s="24">
        <f t="shared" si="48"/>
        <v>327.37372665909197</v>
      </c>
      <c r="AR187" s="24">
        <f t="shared" si="52"/>
        <v>11474.5635</v>
      </c>
      <c r="AS187" s="24"/>
      <c r="AT187" s="87">
        <v>0.95</v>
      </c>
      <c r="AU187" s="87">
        <v>1</v>
      </c>
      <c r="AV187" s="87">
        <v>0.95</v>
      </c>
      <c r="AW187" s="87">
        <v>0.95</v>
      </c>
      <c r="AX187" s="87">
        <v>0.95</v>
      </c>
      <c r="AY187" s="21"/>
      <c r="AZ187" s="24">
        <f t="shared" si="57"/>
        <v>887.23968624291888</v>
      </c>
      <c r="BA187" s="24">
        <f t="shared" si="57"/>
        <v>5730.7129999999997</v>
      </c>
      <c r="BB187" s="24">
        <f t="shared" si="57"/>
        <v>4599.8945933801524</v>
      </c>
      <c r="BC187" s="24">
        <f t="shared" si="57"/>
        <v>214.42021863051639</v>
      </c>
      <c r="BD187" s="24">
        <f t="shared" si="57"/>
        <v>344.6039227990442</v>
      </c>
      <c r="BE187" s="35">
        <f t="shared" si="51"/>
        <v>11776.87142105263</v>
      </c>
      <c r="BF187" s="21"/>
      <c r="BG187" s="21"/>
      <c r="BH187" s="21"/>
      <c r="BI187" s="21"/>
    </row>
    <row r="188" spans="1:61">
      <c r="A188" s="25">
        <f t="shared" si="58"/>
        <v>1744</v>
      </c>
      <c r="B188" s="23">
        <v>2538.808939447737</v>
      </c>
      <c r="C188" s="23">
        <v>8096.9089819171804</v>
      </c>
      <c r="D188" s="23">
        <v>8254.578519518549</v>
      </c>
      <c r="E188" s="23">
        <v>0</v>
      </c>
      <c r="F188" s="23">
        <v>0</v>
      </c>
      <c r="G188" s="23">
        <v>690.1</v>
      </c>
      <c r="H188" s="21"/>
      <c r="I188" s="24">
        <f t="shared" si="60"/>
        <v>2701.1335160251706</v>
      </c>
      <c r="J188" s="24">
        <f t="shared" si="61"/>
        <v>8096.9089819171804</v>
      </c>
      <c r="K188" s="24">
        <f t="shared" ref="K188:M219" si="63">D188+((D188/($B188+$D188+$E188+$F188)*$G188))</f>
        <v>8782.3539429411157</v>
      </c>
      <c r="L188" s="24">
        <f t="shared" si="63"/>
        <v>0</v>
      </c>
      <c r="M188" s="24">
        <f t="shared" si="63"/>
        <v>0</v>
      </c>
      <c r="N188" s="24">
        <f t="shared" si="55"/>
        <v>19580.396440883465</v>
      </c>
      <c r="O188" s="24"/>
      <c r="P188" s="87">
        <v>0.95</v>
      </c>
      <c r="Q188" s="87">
        <v>1</v>
      </c>
      <c r="R188" s="87">
        <v>1</v>
      </c>
      <c r="S188" s="87">
        <v>0.95</v>
      </c>
      <c r="T188" s="87">
        <v>0.95</v>
      </c>
      <c r="U188" s="21"/>
      <c r="V188" s="24">
        <f t="shared" si="56"/>
        <v>2843.2984379212326</v>
      </c>
      <c r="W188" s="24">
        <f t="shared" si="56"/>
        <v>8096.9089819171804</v>
      </c>
      <c r="X188" s="24">
        <f t="shared" si="56"/>
        <v>8782.3539429411157</v>
      </c>
      <c r="Y188" s="24">
        <f t="shared" si="56"/>
        <v>0</v>
      </c>
      <c r="Z188" s="24">
        <f t="shared" si="56"/>
        <v>0</v>
      </c>
      <c r="AA188" s="35">
        <f t="shared" si="50"/>
        <v>19722.561362779528</v>
      </c>
      <c r="AB188" s="24"/>
      <c r="AC188" s="21"/>
      <c r="AD188" s="21"/>
      <c r="AE188" s="25">
        <f t="shared" si="59"/>
        <v>1744</v>
      </c>
      <c r="AF188" s="23">
        <v>2146.9636999999998</v>
      </c>
      <c r="AG188" s="23">
        <v>6661.6583999999993</v>
      </c>
      <c r="AH188" s="23">
        <v>6997.1976000000004</v>
      </c>
      <c r="AI188" s="23">
        <v>0</v>
      </c>
      <c r="AJ188" s="23">
        <v>0</v>
      </c>
      <c r="AK188" s="23">
        <v>565.57099999999991</v>
      </c>
      <c r="AL188" s="21"/>
      <c r="AM188" s="24">
        <f t="shared" si="62"/>
        <v>2279.754490421938</v>
      </c>
      <c r="AN188" s="24">
        <f t="shared" si="54"/>
        <v>6661.6583999999993</v>
      </c>
      <c r="AO188" s="24">
        <f t="shared" si="48"/>
        <v>7429.9778095780621</v>
      </c>
      <c r="AP188" s="24">
        <f t="shared" si="48"/>
        <v>0</v>
      </c>
      <c r="AQ188" s="24">
        <f t="shared" si="48"/>
        <v>0</v>
      </c>
      <c r="AR188" s="24">
        <f t="shared" si="52"/>
        <v>16371.3907</v>
      </c>
      <c r="AS188" s="24"/>
      <c r="AT188" s="87">
        <v>0.95</v>
      </c>
      <c r="AU188" s="87">
        <v>1</v>
      </c>
      <c r="AV188" s="87">
        <v>1</v>
      </c>
      <c r="AW188" s="87">
        <v>0.95</v>
      </c>
      <c r="AX188" s="87">
        <v>0.95</v>
      </c>
      <c r="AY188" s="21"/>
      <c r="AZ188" s="24">
        <f t="shared" si="57"/>
        <v>2399.7415688651981</v>
      </c>
      <c r="BA188" s="24">
        <f t="shared" si="57"/>
        <v>6661.6583999999993</v>
      </c>
      <c r="BB188" s="24">
        <f t="shared" si="57"/>
        <v>7429.9778095780621</v>
      </c>
      <c r="BC188" s="24">
        <f t="shared" si="57"/>
        <v>0</v>
      </c>
      <c r="BD188" s="24">
        <f t="shared" si="57"/>
        <v>0</v>
      </c>
      <c r="BE188" s="35">
        <f t="shared" si="51"/>
        <v>16491.37777844326</v>
      </c>
      <c r="BF188" s="21"/>
      <c r="BG188" s="21"/>
      <c r="BH188" s="21"/>
      <c r="BI188" s="21"/>
    </row>
    <row r="189" spans="1:61">
      <c r="A189" s="25">
        <f t="shared" si="58"/>
        <v>1745</v>
      </c>
      <c r="B189" s="23">
        <v>804.23614987997587</v>
      </c>
      <c r="C189" s="23">
        <v>1318.1795084621604</v>
      </c>
      <c r="D189" s="23">
        <v>4294.1787211495794</v>
      </c>
      <c r="E189" s="23">
        <v>271</v>
      </c>
      <c r="F189" s="23">
        <v>0</v>
      </c>
      <c r="G189" s="23">
        <v>175.43859649122808</v>
      </c>
      <c r="H189" s="21"/>
      <c r="I189" s="24">
        <f t="shared" si="60"/>
        <v>830.51351245512694</v>
      </c>
      <c r="J189" s="24">
        <f t="shared" si="61"/>
        <v>1318.1795084621604</v>
      </c>
      <c r="K189" s="24">
        <f t="shared" si="63"/>
        <v>4434.4853851001944</v>
      </c>
      <c r="L189" s="24">
        <f t="shared" si="63"/>
        <v>279.85456996546191</v>
      </c>
      <c r="M189" s="24">
        <f t="shared" si="63"/>
        <v>0</v>
      </c>
      <c r="N189" s="24">
        <f t="shared" si="55"/>
        <v>6863.0329759829438</v>
      </c>
      <c r="O189" s="24"/>
      <c r="P189" s="87">
        <v>0.95</v>
      </c>
      <c r="Q189" s="87">
        <v>1</v>
      </c>
      <c r="R189" s="87">
        <v>1</v>
      </c>
      <c r="S189" s="87">
        <v>0.95</v>
      </c>
      <c r="T189" s="87">
        <v>0.95</v>
      </c>
      <c r="U189" s="21"/>
      <c r="V189" s="24">
        <f t="shared" si="56"/>
        <v>874.22474995276525</v>
      </c>
      <c r="W189" s="24">
        <f t="shared" si="56"/>
        <v>1318.1795084621604</v>
      </c>
      <c r="X189" s="24">
        <f t="shared" si="56"/>
        <v>4434.4853851001944</v>
      </c>
      <c r="Y189" s="24">
        <f t="shared" si="56"/>
        <v>294.58375785838098</v>
      </c>
      <c r="Z189" s="24">
        <f t="shared" si="56"/>
        <v>0</v>
      </c>
      <c r="AA189" s="35">
        <f t="shared" si="50"/>
        <v>6921.4734013735015</v>
      </c>
      <c r="AB189" s="24"/>
      <c r="AC189" s="21"/>
      <c r="AD189" s="21"/>
      <c r="AE189" s="25">
        <f t="shared" si="59"/>
        <v>1745</v>
      </c>
      <c r="AF189" s="23">
        <v>678</v>
      </c>
      <c r="AG189" s="23">
        <v>1111.0709999999999</v>
      </c>
      <c r="AH189" s="23">
        <v>3646.3192000000004</v>
      </c>
      <c r="AI189" s="23">
        <v>217.1</v>
      </c>
      <c r="AJ189" s="23">
        <v>0</v>
      </c>
      <c r="AK189" s="23">
        <v>150</v>
      </c>
      <c r="AL189" s="21"/>
      <c r="AM189" s="24">
        <f t="shared" si="62"/>
        <v>700.39388074987664</v>
      </c>
      <c r="AN189" s="24">
        <f t="shared" si="54"/>
        <v>1111.0709999999999</v>
      </c>
      <c r="AO189" s="24">
        <f t="shared" si="48"/>
        <v>3766.7546533049936</v>
      </c>
      <c r="AP189" s="24">
        <f t="shared" si="48"/>
        <v>224.27066594513011</v>
      </c>
      <c r="AQ189" s="24">
        <f t="shared" si="48"/>
        <v>0</v>
      </c>
      <c r="AR189" s="24">
        <f t="shared" si="52"/>
        <v>5802.4902000000002</v>
      </c>
      <c r="AS189" s="24"/>
      <c r="AT189" s="87">
        <v>0.95</v>
      </c>
      <c r="AU189" s="87">
        <v>1</v>
      </c>
      <c r="AV189" s="87">
        <v>1</v>
      </c>
      <c r="AW189" s="87">
        <v>0.95</v>
      </c>
      <c r="AX189" s="87">
        <v>0.95</v>
      </c>
      <c r="AY189" s="21"/>
      <c r="AZ189" s="24">
        <f t="shared" si="57"/>
        <v>737.25671657881753</v>
      </c>
      <c r="BA189" s="24">
        <f t="shared" si="57"/>
        <v>1111.0709999999999</v>
      </c>
      <c r="BB189" s="24">
        <f t="shared" si="57"/>
        <v>3766.7546533049936</v>
      </c>
      <c r="BC189" s="24">
        <f t="shared" si="57"/>
        <v>236.07438520540012</v>
      </c>
      <c r="BD189" s="24">
        <f t="shared" si="57"/>
        <v>0</v>
      </c>
      <c r="BE189" s="35">
        <f t="shared" si="51"/>
        <v>5851.1567550892114</v>
      </c>
      <c r="BF189" s="21"/>
      <c r="BG189" s="21"/>
      <c r="BH189" s="21"/>
      <c r="BI189" s="21"/>
    </row>
    <row r="190" spans="1:61">
      <c r="A190" s="25">
        <f t="shared" si="58"/>
        <v>1746</v>
      </c>
      <c r="B190" s="23">
        <v>608.18713450292398</v>
      </c>
      <c r="C190" s="23">
        <v>4216.0336613892468</v>
      </c>
      <c r="D190" s="23">
        <v>2235.1215390557845</v>
      </c>
      <c r="E190" s="23">
        <v>0</v>
      </c>
      <c r="F190" s="23">
        <v>0</v>
      </c>
      <c r="G190" s="23">
        <v>3120.0696093939059</v>
      </c>
      <c r="H190" s="21"/>
      <c r="I190" s="24">
        <f t="shared" si="60"/>
        <v>1275.5737650272499</v>
      </c>
      <c r="J190" s="24">
        <f t="shared" si="61"/>
        <v>4216.0336613892468</v>
      </c>
      <c r="K190" s="24">
        <f t="shared" si="63"/>
        <v>4687.8045179253641</v>
      </c>
      <c r="L190" s="24">
        <f t="shared" si="63"/>
        <v>0</v>
      </c>
      <c r="M190" s="24">
        <f t="shared" si="63"/>
        <v>0</v>
      </c>
      <c r="N190" s="24">
        <f t="shared" si="55"/>
        <v>10179.41194434186</v>
      </c>
      <c r="O190" s="24"/>
      <c r="P190" s="87">
        <v>0.95</v>
      </c>
      <c r="Q190" s="87">
        <v>1</v>
      </c>
      <c r="R190" s="87">
        <v>1</v>
      </c>
      <c r="S190" s="87">
        <v>0.95</v>
      </c>
      <c r="T190" s="87">
        <v>0.95</v>
      </c>
      <c r="U190" s="21"/>
      <c r="V190" s="24">
        <f t="shared" si="56"/>
        <v>1342.7092263444736</v>
      </c>
      <c r="W190" s="24">
        <f t="shared" si="56"/>
        <v>4216.0336613892468</v>
      </c>
      <c r="X190" s="24">
        <f t="shared" si="56"/>
        <v>4687.8045179253641</v>
      </c>
      <c r="Y190" s="24">
        <f t="shared" si="56"/>
        <v>0</v>
      </c>
      <c r="Z190" s="24">
        <f t="shared" si="56"/>
        <v>0</v>
      </c>
      <c r="AA190" s="35">
        <f t="shared" si="50"/>
        <v>10246.547405659085</v>
      </c>
      <c r="AB190" s="24"/>
      <c r="AC190" s="21"/>
      <c r="AD190" s="21"/>
      <c r="AE190" s="25">
        <f t="shared" si="59"/>
        <v>1746</v>
      </c>
      <c r="AF190" s="23">
        <v>520</v>
      </c>
      <c r="AG190" s="23">
        <v>3533.2</v>
      </c>
      <c r="AH190" s="23">
        <v>1875</v>
      </c>
      <c r="AI190" s="23">
        <v>0</v>
      </c>
      <c r="AJ190" s="23">
        <v>0</v>
      </c>
      <c r="AK190" s="23">
        <v>2610.1350000000002</v>
      </c>
      <c r="AL190" s="21"/>
      <c r="AM190" s="24">
        <f t="shared" si="62"/>
        <v>1086.7098956158666</v>
      </c>
      <c r="AN190" s="24">
        <f t="shared" si="54"/>
        <v>3533.2</v>
      </c>
      <c r="AO190" s="24">
        <f t="shared" si="48"/>
        <v>3918.4251043841336</v>
      </c>
      <c r="AP190" s="24">
        <f t="shared" si="48"/>
        <v>0</v>
      </c>
      <c r="AQ190" s="24">
        <f t="shared" si="48"/>
        <v>0</v>
      </c>
      <c r="AR190" s="24">
        <f t="shared" si="52"/>
        <v>8538.3350000000009</v>
      </c>
      <c r="AS190" s="24"/>
      <c r="AT190" s="87">
        <v>0.95</v>
      </c>
      <c r="AU190" s="87">
        <v>1</v>
      </c>
      <c r="AV190" s="87">
        <v>1</v>
      </c>
      <c r="AW190" s="87">
        <v>0.95</v>
      </c>
      <c r="AX190" s="87">
        <v>0.95</v>
      </c>
      <c r="AY190" s="21"/>
      <c r="AZ190" s="24">
        <f t="shared" si="57"/>
        <v>1143.9051532798596</v>
      </c>
      <c r="BA190" s="24">
        <f t="shared" si="57"/>
        <v>3533.2</v>
      </c>
      <c r="BB190" s="24">
        <f t="shared" si="57"/>
        <v>3918.4251043841336</v>
      </c>
      <c r="BC190" s="24">
        <f t="shared" si="57"/>
        <v>0</v>
      </c>
      <c r="BD190" s="24">
        <f t="shared" si="57"/>
        <v>0</v>
      </c>
      <c r="BE190" s="35">
        <f t="shared" si="51"/>
        <v>8595.5302576639933</v>
      </c>
      <c r="BF190" s="21"/>
      <c r="BG190" s="21"/>
      <c r="BH190" s="21"/>
      <c r="BI190" s="21"/>
    </row>
    <row r="191" spans="1:61">
      <c r="A191" s="25">
        <f t="shared" si="58"/>
        <v>1747</v>
      </c>
      <c r="B191" s="23">
        <v>1642.0111111111109</v>
      </c>
      <c r="C191" s="23">
        <v>7479.982240711448</v>
      </c>
      <c r="D191" s="23">
        <v>7697.1815102801957</v>
      </c>
      <c r="E191" s="23">
        <v>551.89485543583999</v>
      </c>
      <c r="F191" s="23">
        <v>0</v>
      </c>
      <c r="G191" s="23">
        <v>4279.8650068351672</v>
      </c>
      <c r="H191" s="21"/>
      <c r="I191" s="24">
        <f t="shared" si="60"/>
        <v>2352.507900442235</v>
      </c>
      <c r="J191" s="24">
        <f t="shared" si="61"/>
        <v>7479.982240711448</v>
      </c>
      <c r="K191" s="24">
        <f t="shared" si="63"/>
        <v>11027.745300589961</v>
      </c>
      <c r="L191" s="24">
        <f t="shared" si="63"/>
        <v>790.6992826301182</v>
      </c>
      <c r="M191" s="24">
        <f t="shared" si="63"/>
        <v>0</v>
      </c>
      <c r="N191" s="24">
        <f t="shared" si="55"/>
        <v>21650.934724373761</v>
      </c>
      <c r="O191" s="24"/>
      <c r="P191" s="87">
        <v>0.95</v>
      </c>
      <c r="Q191" s="87">
        <v>1</v>
      </c>
      <c r="R191" s="87">
        <v>1</v>
      </c>
      <c r="S191" s="87">
        <v>0.95</v>
      </c>
      <c r="T191" s="87">
        <v>0.95</v>
      </c>
      <c r="U191" s="21"/>
      <c r="V191" s="24">
        <f t="shared" si="56"/>
        <v>2476.3241057286687</v>
      </c>
      <c r="W191" s="24">
        <f t="shared" si="56"/>
        <v>7479.982240711448</v>
      </c>
      <c r="X191" s="24">
        <f t="shared" si="56"/>
        <v>11027.745300589961</v>
      </c>
      <c r="Y191" s="24">
        <f t="shared" si="56"/>
        <v>832.31503434749288</v>
      </c>
      <c r="Z191" s="24">
        <f t="shared" si="56"/>
        <v>0</v>
      </c>
      <c r="AA191" s="35">
        <f t="shared" si="50"/>
        <v>21816.366681377571</v>
      </c>
      <c r="AB191" s="24"/>
      <c r="AC191" s="21"/>
      <c r="AD191" s="21"/>
      <c r="AE191" s="25">
        <f t="shared" si="59"/>
        <v>1747</v>
      </c>
      <c r="AF191" s="23">
        <v>1403.9195</v>
      </c>
      <c r="AG191" s="23">
        <v>5851.7020000000002</v>
      </c>
      <c r="AH191" s="23">
        <v>6188.8834999999999</v>
      </c>
      <c r="AI191" s="23">
        <v>238</v>
      </c>
      <c r="AJ191" s="23">
        <v>0</v>
      </c>
      <c r="AK191" s="23">
        <v>3535.7587000000003</v>
      </c>
      <c r="AL191" s="21"/>
      <c r="AM191" s="24">
        <f t="shared" si="62"/>
        <v>2037.816251868825</v>
      </c>
      <c r="AN191" s="24">
        <f t="shared" si="54"/>
        <v>5851.7020000000002</v>
      </c>
      <c r="AO191" s="24">
        <f t="shared" si="48"/>
        <v>8983.28385439679</v>
      </c>
      <c r="AP191" s="24">
        <f t="shared" si="48"/>
        <v>345.46159373438456</v>
      </c>
      <c r="AQ191" s="24">
        <f t="shared" si="48"/>
        <v>0</v>
      </c>
      <c r="AR191" s="24">
        <f t="shared" si="52"/>
        <v>17218.2637</v>
      </c>
      <c r="AS191" s="24"/>
      <c r="AT191" s="87">
        <v>0.95</v>
      </c>
      <c r="AU191" s="87">
        <v>1</v>
      </c>
      <c r="AV191" s="87">
        <v>1</v>
      </c>
      <c r="AW191" s="87">
        <v>0.95</v>
      </c>
      <c r="AX191" s="87">
        <v>0.95</v>
      </c>
      <c r="AY191" s="21"/>
      <c r="AZ191" s="24">
        <f t="shared" si="57"/>
        <v>2145.0697388092894</v>
      </c>
      <c r="BA191" s="24">
        <f t="shared" si="57"/>
        <v>5851.7020000000002</v>
      </c>
      <c r="BB191" s="24">
        <f t="shared" si="57"/>
        <v>8983.28385439679</v>
      </c>
      <c r="BC191" s="24">
        <f t="shared" si="57"/>
        <v>363.64378287829953</v>
      </c>
      <c r="BD191" s="24">
        <f t="shared" si="57"/>
        <v>0</v>
      </c>
      <c r="BE191" s="35">
        <f t="shared" si="51"/>
        <v>17343.69937608438</v>
      </c>
      <c r="BF191" s="21"/>
      <c r="BG191" s="21"/>
      <c r="BH191" s="21"/>
      <c r="BI191" s="21"/>
    </row>
    <row r="192" spans="1:61">
      <c r="A192" s="25">
        <f t="shared" si="58"/>
        <v>1748</v>
      </c>
      <c r="B192" s="23">
        <v>1247.9883040935672</v>
      </c>
      <c r="C192" s="23">
        <v>8107.4161332964104</v>
      </c>
      <c r="D192" s="23">
        <v>10636.425802310658</v>
      </c>
      <c r="E192" s="23">
        <v>0</v>
      </c>
      <c r="F192" s="23">
        <v>56.179775280898873</v>
      </c>
      <c r="G192" s="23">
        <v>2290.5566735589468</v>
      </c>
      <c r="H192" s="21"/>
      <c r="I192" s="24">
        <f t="shared" si="60"/>
        <v>1487.3891217404707</v>
      </c>
      <c r="J192" s="24">
        <f t="shared" si="61"/>
        <v>8107.4161332964104</v>
      </c>
      <c r="K192" s="24">
        <f t="shared" si="63"/>
        <v>12676.804726985965</v>
      </c>
      <c r="L192" s="24">
        <f t="shared" si="63"/>
        <v>0</v>
      </c>
      <c r="M192" s="24">
        <f t="shared" si="63"/>
        <v>66.956706517634345</v>
      </c>
      <c r="N192" s="24">
        <f t="shared" si="55"/>
        <v>22338.566688540483</v>
      </c>
      <c r="O192" s="24"/>
      <c r="P192" s="87">
        <v>0.95</v>
      </c>
      <c r="Q192" s="87">
        <v>1</v>
      </c>
      <c r="R192" s="87">
        <v>1</v>
      </c>
      <c r="S192" s="87">
        <v>0.95</v>
      </c>
      <c r="T192" s="87">
        <v>0.95</v>
      </c>
      <c r="U192" s="21"/>
      <c r="V192" s="24">
        <f t="shared" si="56"/>
        <v>1565.6727597268114</v>
      </c>
      <c r="W192" s="24">
        <f t="shared" si="56"/>
        <v>8107.4161332964104</v>
      </c>
      <c r="X192" s="24">
        <f t="shared" si="56"/>
        <v>12676.804726985965</v>
      </c>
      <c r="Y192" s="24">
        <f t="shared" si="56"/>
        <v>0</v>
      </c>
      <c r="Z192" s="24">
        <f t="shared" si="56"/>
        <v>70.480743702772997</v>
      </c>
      <c r="AA192" s="35">
        <f t="shared" si="50"/>
        <v>22420.374363711959</v>
      </c>
      <c r="AB192" s="24"/>
      <c r="AC192" s="21"/>
      <c r="AD192" s="21"/>
      <c r="AE192" s="25">
        <f t="shared" si="59"/>
        <v>1748</v>
      </c>
      <c r="AF192" s="23">
        <v>1088.26</v>
      </c>
      <c r="AG192" s="23">
        <v>6521.5413999999973</v>
      </c>
      <c r="AH192" s="23">
        <v>8445.4351999999999</v>
      </c>
      <c r="AI192" s="23">
        <v>0</v>
      </c>
      <c r="AJ192" s="23">
        <v>45</v>
      </c>
      <c r="AK192" s="23">
        <v>1896.0745000000002</v>
      </c>
      <c r="AL192" s="21"/>
      <c r="AM192" s="24">
        <f t="shared" si="62"/>
        <v>1303.6778614400425</v>
      </c>
      <c r="AN192" s="24">
        <f t="shared" si="54"/>
        <v>6521.5413999999973</v>
      </c>
      <c r="AO192" s="24">
        <f t="shared" si="48"/>
        <v>10117.184221111183</v>
      </c>
      <c r="AP192" s="24">
        <f t="shared" si="48"/>
        <v>0</v>
      </c>
      <c r="AQ192" s="24">
        <f t="shared" si="48"/>
        <v>53.907617448773195</v>
      </c>
      <c r="AR192" s="24">
        <f t="shared" si="52"/>
        <v>17996.311099999999</v>
      </c>
      <c r="AS192" s="24"/>
      <c r="AT192" s="87">
        <v>0.95</v>
      </c>
      <c r="AU192" s="87">
        <v>1</v>
      </c>
      <c r="AV192" s="87">
        <v>1</v>
      </c>
      <c r="AW192" s="87">
        <v>0.95</v>
      </c>
      <c r="AX192" s="87">
        <v>0.95</v>
      </c>
      <c r="AY192" s="21"/>
      <c r="AZ192" s="24">
        <f t="shared" si="57"/>
        <v>1372.2924857263606</v>
      </c>
      <c r="BA192" s="24">
        <f t="shared" si="57"/>
        <v>6521.5413999999973</v>
      </c>
      <c r="BB192" s="24">
        <f t="shared" si="57"/>
        <v>10117.184221111183</v>
      </c>
      <c r="BC192" s="24">
        <f t="shared" si="57"/>
        <v>0</v>
      </c>
      <c r="BD192" s="24">
        <f t="shared" si="57"/>
        <v>56.744860472392837</v>
      </c>
      <c r="BE192" s="35">
        <f t="shared" si="51"/>
        <v>18067.762967309936</v>
      </c>
      <c r="BF192" s="21"/>
      <c r="BG192" s="21"/>
      <c r="BH192" s="21"/>
      <c r="BI192" s="21"/>
    </row>
    <row r="193" spans="1:61">
      <c r="A193" s="25">
        <f t="shared" si="58"/>
        <v>1749</v>
      </c>
      <c r="B193" s="23">
        <v>990.2</v>
      </c>
      <c r="C193" s="23">
        <v>9836.2258569190053</v>
      </c>
      <c r="D193" s="23">
        <v>10796.074319128402</v>
      </c>
      <c r="E193" s="23">
        <v>157.83540022547913</v>
      </c>
      <c r="F193" s="23">
        <v>423.08298836980089</v>
      </c>
      <c r="G193" s="23">
        <v>1562.53783802776</v>
      </c>
      <c r="H193" s="21"/>
      <c r="I193" s="24">
        <f t="shared" si="60"/>
        <v>1115.3072093546987</v>
      </c>
      <c r="J193" s="24">
        <f t="shared" si="61"/>
        <v>9836.2258569190053</v>
      </c>
      <c r="K193" s="24">
        <f t="shared" si="63"/>
        <v>12160.108584985886</v>
      </c>
      <c r="L193" s="24">
        <f t="shared" si="63"/>
        <v>177.77717608852868</v>
      </c>
      <c r="M193" s="24">
        <f t="shared" si="63"/>
        <v>476.53757532232783</v>
      </c>
      <c r="N193" s="24">
        <f t="shared" si="55"/>
        <v>23765.956402670447</v>
      </c>
      <c r="O193" s="24"/>
      <c r="P193" s="87">
        <v>0.95</v>
      </c>
      <c r="Q193" s="87">
        <v>1</v>
      </c>
      <c r="R193" s="87">
        <v>1</v>
      </c>
      <c r="S193" s="87">
        <v>0.95</v>
      </c>
      <c r="T193" s="87">
        <v>0.95</v>
      </c>
      <c r="U193" s="21"/>
      <c r="V193" s="24">
        <f t="shared" si="56"/>
        <v>1174.0075887944197</v>
      </c>
      <c r="W193" s="24">
        <f t="shared" si="56"/>
        <v>9836.2258569190053</v>
      </c>
      <c r="X193" s="24">
        <f t="shared" si="56"/>
        <v>12160.108584985886</v>
      </c>
      <c r="Y193" s="24">
        <f t="shared" si="56"/>
        <v>187.13386956687231</v>
      </c>
      <c r="Z193" s="24">
        <f t="shared" si="56"/>
        <v>501.6185003392925</v>
      </c>
      <c r="AA193" s="35">
        <f t="shared" si="50"/>
        <v>23859.094400605478</v>
      </c>
      <c r="AB193" s="24"/>
      <c r="AC193" s="21"/>
      <c r="AD193" s="21"/>
      <c r="AE193" s="25">
        <f t="shared" si="59"/>
        <v>1749</v>
      </c>
      <c r="AF193" s="23">
        <v>870.3107</v>
      </c>
      <c r="AG193" s="23">
        <v>8176.9501999999984</v>
      </c>
      <c r="AH193" s="23">
        <v>8797.2253000000001</v>
      </c>
      <c r="AI193" s="23">
        <v>140</v>
      </c>
      <c r="AJ193" s="23">
        <v>347.1</v>
      </c>
      <c r="AK193" s="23">
        <v>1286.2840000000001</v>
      </c>
      <c r="AL193" s="21"/>
      <c r="AM193" s="24">
        <f t="shared" si="62"/>
        <v>980.55263564779671</v>
      </c>
      <c r="AN193" s="24">
        <f t="shared" si="54"/>
        <v>8176.9501999999984</v>
      </c>
      <c r="AO193" s="24">
        <f t="shared" si="48"/>
        <v>9911.5665868551077</v>
      </c>
      <c r="AP193" s="24">
        <f t="shared" si="48"/>
        <v>157.73374840811624</v>
      </c>
      <c r="AQ193" s="24">
        <f t="shared" si="48"/>
        <v>391.06702908897967</v>
      </c>
      <c r="AR193" s="24">
        <f t="shared" si="52"/>
        <v>19617.870199999998</v>
      </c>
      <c r="AS193" s="24"/>
      <c r="AT193" s="87">
        <v>0.95</v>
      </c>
      <c r="AU193" s="87">
        <v>1</v>
      </c>
      <c r="AV193" s="87">
        <v>1</v>
      </c>
      <c r="AW193" s="87">
        <v>0.95</v>
      </c>
      <c r="AX193" s="87">
        <v>0.95</v>
      </c>
      <c r="AY193" s="21"/>
      <c r="AZ193" s="24">
        <f t="shared" si="57"/>
        <v>1032.160669102944</v>
      </c>
      <c r="BA193" s="24">
        <f t="shared" si="57"/>
        <v>8176.9501999999984</v>
      </c>
      <c r="BB193" s="24">
        <f t="shared" si="57"/>
        <v>9911.5665868551077</v>
      </c>
      <c r="BC193" s="24">
        <f t="shared" si="57"/>
        <v>166.03552464012236</v>
      </c>
      <c r="BD193" s="24">
        <f t="shared" si="57"/>
        <v>411.64950430418912</v>
      </c>
      <c r="BE193" s="35">
        <f t="shared" si="51"/>
        <v>19698.362484902365</v>
      </c>
      <c r="BF193" s="21"/>
      <c r="BG193" s="21"/>
      <c r="BH193" s="21"/>
      <c r="BI193" s="21"/>
    </row>
    <row r="194" spans="1:61">
      <c r="A194" s="25">
        <f t="shared" si="58"/>
        <v>1750</v>
      </c>
      <c r="B194" s="23">
        <v>2084.0608615033516</v>
      </c>
      <c r="C194" s="23">
        <v>7634.1630143597049</v>
      </c>
      <c r="D194" s="23">
        <v>9649.0881141384434</v>
      </c>
      <c r="E194" s="23">
        <v>764.61894024802712</v>
      </c>
      <c r="F194" s="23">
        <v>0</v>
      </c>
      <c r="G194" s="23">
        <v>921.39887640449444</v>
      </c>
      <c r="H194" s="21"/>
      <c r="I194" s="24">
        <f t="shared" si="60"/>
        <v>2237.7084047343583</v>
      </c>
      <c r="J194" s="24">
        <f t="shared" si="61"/>
        <v>7634.1630143597049</v>
      </c>
      <c r="K194" s="24">
        <f t="shared" si="63"/>
        <v>10360.467858627972</v>
      </c>
      <c r="L194" s="24">
        <f t="shared" si="63"/>
        <v>820.99052893198666</v>
      </c>
      <c r="M194" s="24">
        <f t="shared" si="63"/>
        <v>0</v>
      </c>
      <c r="N194" s="24">
        <f t="shared" si="55"/>
        <v>21053.329806654023</v>
      </c>
      <c r="O194" s="24"/>
      <c r="P194" s="87">
        <v>0.95</v>
      </c>
      <c r="Q194" s="87">
        <v>1</v>
      </c>
      <c r="R194" s="87">
        <v>1</v>
      </c>
      <c r="S194" s="87">
        <v>0.95</v>
      </c>
      <c r="T194" s="87">
        <v>0.95</v>
      </c>
      <c r="U194" s="21"/>
      <c r="V194" s="24">
        <f t="shared" si="56"/>
        <v>2355.4825312993248</v>
      </c>
      <c r="W194" s="24">
        <f t="shared" si="56"/>
        <v>7634.1630143597049</v>
      </c>
      <c r="X194" s="24">
        <f t="shared" si="56"/>
        <v>10360.467858627972</v>
      </c>
      <c r="Y194" s="24">
        <f t="shared" si="56"/>
        <v>864.20055677051232</v>
      </c>
      <c r="Z194" s="24">
        <f t="shared" si="56"/>
        <v>0</v>
      </c>
      <c r="AA194" s="35">
        <f t="shared" si="50"/>
        <v>21214.313961057516</v>
      </c>
      <c r="AB194" s="24"/>
      <c r="AC194" s="21"/>
      <c r="AD194" s="21"/>
      <c r="AE194" s="25">
        <f t="shared" si="59"/>
        <v>1750</v>
      </c>
      <c r="AF194" s="23">
        <v>1757.2168999999999</v>
      </c>
      <c r="AG194" s="23">
        <v>5631.9330000000009</v>
      </c>
      <c r="AH194" s="23">
        <v>7804.7110999999995</v>
      </c>
      <c r="AI194" s="23">
        <v>654.94000000000005</v>
      </c>
      <c r="AJ194" s="23">
        <v>0</v>
      </c>
      <c r="AK194" s="23">
        <v>772.86820000000012</v>
      </c>
      <c r="AL194" s="21"/>
      <c r="AM194" s="24">
        <f t="shared" si="62"/>
        <v>1890.1438461553755</v>
      </c>
      <c r="AN194" s="24">
        <f t="shared" si="54"/>
        <v>5631.9330000000009</v>
      </c>
      <c r="AO194" s="24">
        <f t="shared" si="48"/>
        <v>8395.1085700834956</v>
      </c>
      <c r="AP194" s="24">
        <f t="shared" si="48"/>
        <v>704.48378376112919</v>
      </c>
      <c r="AQ194" s="24">
        <f t="shared" si="48"/>
        <v>0</v>
      </c>
      <c r="AR194" s="24">
        <f t="shared" si="52"/>
        <v>16621.6692</v>
      </c>
      <c r="AS194" s="24"/>
      <c r="AT194" s="87">
        <v>0.95</v>
      </c>
      <c r="AU194" s="87">
        <v>1</v>
      </c>
      <c r="AV194" s="87">
        <v>1</v>
      </c>
      <c r="AW194" s="87">
        <v>0.95</v>
      </c>
      <c r="AX194" s="87">
        <v>0.95</v>
      </c>
      <c r="AY194" s="21"/>
      <c r="AZ194" s="24">
        <f t="shared" si="57"/>
        <v>1989.6251012161849</v>
      </c>
      <c r="BA194" s="24">
        <f t="shared" si="57"/>
        <v>5631.9330000000009</v>
      </c>
      <c r="BB194" s="24">
        <f t="shared" si="57"/>
        <v>8395.1085700834956</v>
      </c>
      <c r="BC194" s="24">
        <f t="shared" si="57"/>
        <v>741.56187764329388</v>
      </c>
      <c r="BD194" s="24">
        <f t="shared" si="57"/>
        <v>0</v>
      </c>
      <c r="BE194" s="35">
        <f t="shared" si="51"/>
        <v>16758.228548942974</v>
      </c>
      <c r="BF194" s="21"/>
      <c r="BG194" s="21"/>
      <c r="BH194" s="21"/>
      <c r="BI194" s="21"/>
    </row>
    <row r="195" spans="1:61">
      <c r="A195" s="25">
        <f t="shared" si="58"/>
        <v>1751</v>
      </c>
      <c r="B195" s="23">
        <v>1155.7775700934581</v>
      </c>
      <c r="C195" s="23">
        <v>5763.4955100694169</v>
      </c>
      <c r="D195" s="23">
        <v>10033.063760890464</v>
      </c>
      <c r="E195" s="23">
        <v>956.10666210409408</v>
      </c>
      <c r="F195" s="23">
        <v>523.60012004801922</v>
      </c>
      <c r="G195" s="23">
        <v>1531.5249431140073</v>
      </c>
      <c r="H195" s="21"/>
      <c r="I195" s="24">
        <f t="shared" si="60"/>
        <v>1295.5017248649435</v>
      </c>
      <c r="J195" s="24">
        <f t="shared" si="61"/>
        <v>5763.4955100694169</v>
      </c>
      <c r="K195" s="24">
        <f t="shared" si="63"/>
        <v>11245.979974211235</v>
      </c>
      <c r="L195" s="24">
        <f t="shared" si="63"/>
        <v>1071.6922199922597</v>
      </c>
      <c r="M195" s="24">
        <f t="shared" si="63"/>
        <v>586.89913718160312</v>
      </c>
      <c r="N195" s="24">
        <f t="shared" si="55"/>
        <v>19963.56856631946</v>
      </c>
      <c r="O195" s="24"/>
      <c r="P195" s="87">
        <v>0.95</v>
      </c>
      <c r="Q195" s="87">
        <v>1</v>
      </c>
      <c r="R195" s="87">
        <v>1</v>
      </c>
      <c r="S195" s="87">
        <v>0.95</v>
      </c>
      <c r="T195" s="87">
        <v>0.95</v>
      </c>
      <c r="U195" s="21"/>
      <c r="V195" s="24">
        <f t="shared" si="56"/>
        <v>1363.6860261736249</v>
      </c>
      <c r="W195" s="24">
        <f t="shared" si="56"/>
        <v>5763.4955100694169</v>
      </c>
      <c r="X195" s="24">
        <f t="shared" si="56"/>
        <v>11245.979974211235</v>
      </c>
      <c r="Y195" s="24">
        <f t="shared" si="56"/>
        <v>1128.0970736760628</v>
      </c>
      <c r="Z195" s="24">
        <f t="shared" si="56"/>
        <v>617.78856545431915</v>
      </c>
      <c r="AA195" s="35">
        <f t="shared" si="50"/>
        <v>20119.047149584658</v>
      </c>
      <c r="AB195" s="24"/>
      <c r="AC195" s="21"/>
      <c r="AD195" s="21"/>
      <c r="AE195" s="25">
        <f t="shared" si="59"/>
        <v>1751</v>
      </c>
      <c r="AF195" s="23">
        <v>989.97670000000005</v>
      </c>
      <c r="AG195" s="23">
        <v>4553.7374000000009</v>
      </c>
      <c r="AH195" s="23">
        <v>8424.9177999999993</v>
      </c>
      <c r="AI195" s="23">
        <v>780.18039999999996</v>
      </c>
      <c r="AJ195" s="23">
        <v>208.5</v>
      </c>
      <c r="AK195" s="23">
        <v>1293.4995000000001</v>
      </c>
      <c r="AL195" s="21"/>
      <c r="AM195" s="24">
        <f t="shared" si="62"/>
        <v>1113.0626948402594</v>
      </c>
      <c r="AN195" s="24">
        <f t="shared" si="54"/>
        <v>4553.7374000000009</v>
      </c>
      <c r="AO195" s="24">
        <f t="shared" si="48"/>
        <v>9472.406482168386</v>
      </c>
      <c r="AP195" s="24">
        <f t="shared" si="48"/>
        <v>877.18195638902546</v>
      </c>
      <c r="AQ195" s="24">
        <f t="shared" si="48"/>
        <v>234.42326660232916</v>
      </c>
      <c r="AR195" s="24">
        <f t="shared" si="52"/>
        <v>16250.811800000001</v>
      </c>
      <c r="AS195" s="24"/>
      <c r="AT195" s="87">
        <v>0.95</v>
      </c>
      <c r="AU195" s="87">
        <v>1</v>
      </c>
      <c r="AV195" s="87">
        <v>1</v>
      </c>
      <c r="AW195" s="87">
        <v>0.95</v>
      </c>
      <c r="AX195" s="87">
        <v>0.95</v>
      </c>
      <c r="AY195" s="21"/>
      <c r="AZ195" s="24">
        <f t="shared" si="57"/>
        <v>1171.6449419371152</v>
      </c>
      <c r="BA195" s="24">
        <f t="shared" si="57"/>
        <v>4553.7374000000009</v>
      </c>
      <c r="BB195" s="24">
        <f t="shared" si="57"/>
        <v>9472.406482168386</v>
      </c>
      <c r="BC195" s="24">
        <f t="shared" si="57"/>
        <v>923.34942777792162</v>
      </c>
      <c r="BD195" s="24">
        <f t="shared" si="57"/>
        <v>246.76133326560966</v>
      </c>
      <c r="BE195" s="35">
        <f t="shared" si="51"/>
        <v>16367.899585149033</v>
      </c>
      <c r="BF195" s="21"/>
      <c r="BG195" s="21"/>
      <c r="BH195" s="21"/>
      <c r="BI195" s="21"/>
    </row>
    <row r="196" spans="1:61">
      <c r="A196" s="25">
        <f t="shared" si="58"/>
        <v>1752</v>
      </c>
      <c r="B196" s="23">
        <v>2501.5116778547699</v>
      </c>
      <c r="C196" s="23">
        <v>7064.9086856901031</v>
      </c>
      <c r="D196" s="23">
        <v>12903.47826807077</v>
      </c>
      <c r="E196" s="23">
        <v>1449.9960074327353</v>
      </c>
      <c r="F196" s="23">
        <v>238.77113866967304</v>
      </c>
      <c r="G196" s="23">
        <v>1545.507332947841</v>
      </c>
      <c r="H196" s="21"/>
      <c r="I196" s="24">
        <f t="shared" si="60"/>
        <v>2727.6822394677138</v>
      </c>
      <c r="J196" s="24">
        <f t="shared" si="61"/>
        <v>7064.9086856901031</v>
      </c>
      <c r="K196" s="24">
        <f t="shared" si="63"/>
        <v>14070.127599547293</v>
      </c>
      <c r="L196" s="24">
        <f t="shared" si="63"/>
        <v>1581.0953000088252</v>
      </c>
      <c r="M196" s="24">
        <f t="shared" si="63"/>
        <v>260.35928595195702</v>
      </c>
      <c r="N196" s="24">
        <f t="shared" si="55"/>
        <v>25704.173110665892</v>
      </c>
      <c r="O196" s="24"/>
      <c r="P196" s="87">
        <v>0.95</v>
      </c>
      <c r="Q196" s="87">
        <v>1</v>
      </c>
      <c r="R196" s="87">
        <v>1</v>
      </c>
      <c r="S196" s="87">
        <v>0.95</v>
      </c>
      <c r="T196" s="87">
        <v>0.95</v>
      </c>
      <c r="U196" s="21"/>
      <c r="V196" s="24">
        <f t="shared" si="56"/>
        <v>2871.2444625975936</v>
      </c>
      <c r="W196" s="24">
        <f t="shared" si="56"/>
        <v>7064.9086856901031</v>
      </c>
      <c r="X196" s="24">
        <f t="shared" si="56"/>
        <v>14070.127599547293</v>
      </c>
      <c r="Y196" s="24">
        <f t="shared" si="56"/>
        <v>1664.310842114553</v>
      </c>
      <c r="Z196" s="24">
        <f t="shared" si="56"/>
        <v>274.06240626521793</v>
      </c>
      <c r="AA196" s="35">
        <f t="shared" si="50"/>
        <v>25944.653996214758</v>
      </c>
      <c r="AB196" s="24"/>
      <c r="AC196" s="21"/>
      <c r="AD196" s="21"/>
      <c r="AE196" s="25">
        <f t="shared" si="59"/>
        <v>1752</v>
      </c>
      <c r="AF196" s="23">
        <v>1952.3583999999998</v>
      </c>
      <c r="AG196" s="23">
        <v>5457.6370000000006</v>
      </c>
      <c r="AH196" s="23">
        <v>10823.661999999997</v>
      </c>
      <c r="AI196" s="23">
        <v>1170.7224000000001</v>
      </c>
      <c r="AJ196" s="23">
        <v>212.77</v>
      </c>
      <c r="AK196" s="23">
        <v>1267.0998</v>
      </c>
      <c r="AL196" s="21"/>
      <c r="AM196" s="24">
        <f t="shared" si="62"/>
        <v>2127.0701272402421</v>
      </c>
      <c r="AN196" s="24">
        <f t="shared" si="54"/>
        <v>5457.6370000000006</v>
      </c>
      <c r="AO196" s="24">
        <f t="shared" si="48"/>
        <v>11792.24475769683</v>
      </c>
      <c r="AP196" s="24">
        <f t="shared" si="48"/>
        <v>1275.4874537026615</v>
      </c>
      <c r="AQ196" s="24">
        <f t="shared" si="48"/>
        <v>231.81026136026378</v>
      </c>
      <c r="AR196" s="24">
        <f t="shared" si="52"/>
        <v>20884.249599999999</v>
      </c>
      <c r="AS196" s="24"/>
      <c r="AT196" s="87">
        <v>0.95</v>
      </c>
      <c r="AU196" s="87">
        <v>1</v>
      </c>
      <c r="AV196" s="87">
        <v>1</v>
      </c>
      <c r="AW196" s="87">
        <v>0.95</v>
      </c>
      <c r="AX196" s="87">
        <v>0.95</v>
      </c>
      <c r="AY196" s="21"/>
      <c r="AZ196" s="24">
        <f t="shared" si="57"/>
        <v>2239.0211865686761</v>
      </c>
      <c r="BA196" s="24">
        <f t="shared" si="57"/>
        <v>5457.6370000000006</v>
      </c>
      <c r="BB196" s="24">
        <f t="shared" si="57"/>
        <v>11792.24475769683</v>
      </c>
      <c r="BC196" s="24">
        <f t="shared" si="57"/>
        <v>1342.6183723185911</v>
      </c>
      <c r="BD196" s="24">
        <f t="shared" si="57"/>
        <v>244.01080143185663</v>
      </c>
      <c r="BE196" s="35">
        <f t="shared" si="51"/>
        <v>21075.532118015955</v>
      </c>
      <c r="BF196" s="21"/>
      <c r="BG196" s="21"/>
      <c r="BH196" s="21"/>
      <c r="BI196" s="21"/>
    </row>
    <row r="197" spans="1:61">
      <c r="A197" s="25">
        <f t="shared" si="58"/>
        <v>1753</v>
      </c>
      <c r="B197" s="23">
        <v>4461.1003568743554</v>
      </c>
      <c r="C197" s="23">
        <v>8166.6697297985311</v>
      </c>
      <c r="D197" s="23">
        <v>9461.3462569004078</v>
      </c>
      <c r="E197" s="23">
        <v>1213.3552333380246</v>
      </c>
      <c r="F197" s="23">
        <v>337.15589787476824</v>
      </c>
      <c r="G197" s="23">
        <v>1344.9811130534861</v>
      </c>
      <c r="H197" s="21"/>
      <c r="I197" s="24">
        <f t="shared" si="60"/>
        <v>4848.8798507707888</v>
      </c>
      <c r="J197" s="24">
        <f t="shared" si="61"/>
        <v>8166.6697297985311</v>
      </c>
      <c r="K197" s="24">
        <f t="shared" si="63"/>
        <v>10283.770271062322</v>
      </c>
      <c r="L197" s="24">
        <f t="shared" si="63"/>
        <v>1318.8256869617292</v>
      </c>
      <c r="M197" s="24">
        <f t="shared" si="63"/>
        <v>366.46304924620227</v>
      </c>
      <c r="N197" s="24">
        <f t="shared" si="55"/>
        <v>24984.608587839572</v>
      </c>
      <c r="O197" s="24"/>
      <c r="P197" s="87">
        <v>0.95</v>
      </c>
      <c r="Q197" s="87">
        <v>1</v>
      </c>
      <c r="R197" s="87">
        <v>1</v>
      </c>
      <c r="S197" s="87">
        <v>0.95</v>
      </c>
      <c r="T197" s="87">
        <v>0.95</v>
      </c>
      <c r="U197" s="21"/>
      <c r="V197" s="24">
        <f t="shared" si="56"/>
        <v>5104.0840534429362</v>
      </c>
      <c r="W197" s="24">
        <f t="shared" si="56"/>
        <v>8166.6697297985311</v>
      </c>
      <c r="X197" s="24">
        <f t="shared" si="56"/>
        <v>10283.770271062322</v>
      </c>
      <c r="Y197" s="24">
        <f t="shared" si="56"/>
        <v>1388.2375652228729</v>
      </c>
      <c r="Z197" s="24">
        <f t="shared" si="56"/>
        <v>385.75057815389715</v>
      </c>
      <c r="AA197" s="35">
        <f t="shared" si="50"/>
        <v>25328.512197680557</v>
      </c>
      <c r="AB197" s="24"/>
      <c r="AC197" s="21"/>
      <c r="AD197" s="21"/>
      <c r="AE197" s="25">
        <f t="shared" si="59"/>
        <v>1753</v>
      </c>
      <c r="AF197" s="23">
        <v>3517.6759000000002</v>
      </c>
      <c r="AG197" s="23">
        <v>6881.2710000000006</v>
      </c>
      <c r="AH197" s="23">
        <v>7982.4888000000001</v>
      </c>
      <c r="AI197" s="23">
        <v>1051.4999</v>
      </c>
      <c r="AJ197" s="23">
        <v>280.5</v>
      </c>
      <c r="AK197" s="23">
        <v>937.13319999999999</v>
      </c>
      <c r="AL197" s="21"/>
      <c r="AM197" s="24">
        <f t="shared" si="62"/>
        <v>3774.5718310832003</v>
      </c>
      <c r="AN197" s="24">
        <f t="shared" si="54"/>
        <v>6881.2710000000006</v>
      </c>
      <c r="AO197" s="24">
        <f t="shared" si="48"/>
        <v>8565.4500934600419</v>
      </c>
      <c r="AP197" s="24">
        <f t="shared" si="48"/>
        <v>1128.2909556638808</v>
      </c>
      <c r="AQ197" s="24">
        <f t="shared" si="48"/>
        <v>300.98491979287735</v>
      </c>
      <c r="AR197" s="24">
        <f t="shared" si="52"/>
        <v>20650.568800000001</v>
      </c>
      <c r="AS197" s="24"/>
      <c r="AT197" s="87">
        <v>0.95</v>
      </c>
      <c r="AU197" s="87">
        <v>1</v>
      </c>
      <c r="AV197" s="87">
        <v>1</v>
      </c>
      <c r="AW197" s="87">
        <v>0.95</v>
      </c>
      <c r="AX197" s="87">
        <v>0.95</v>
      </c>
      <c r="AY197" s="21"/>
      <c r="AZ197" s="24">
        <f t="shared" si="57"/>
        <v>3973.2335064033691</v>
      </c>
      <c r="BA197" s="24">
        <f t="shared" si="57"/>
        <v>6881.2710000000006</v>
      </c>
      <c r="BB197" s="24">
        <f t="shared" si="57"/>
        <v>8565.4500934600419</v>
      </c>
      <c r="BC197" s="24">
        <f t="shared" si="57"/>
        <v>1187.6746901725062</v>
      </c>
      <c r="BD197" s="24">
        <f t="shared" si="57"/>
        <v>316.82623136092354</v>
      </c>
      <c r="BE197" s="35">
        <f t="shared" si="51"/>
        <v>20924.455521396842</v>
      </c>
      <c r="BF197" s="21"/>
      <c r="BG197" s="21"/>
      <c r="BH197" s="21"/>
      <c r="BI197" s="21"/>
    </row>
    <row r="198" spans="1:61">
      <c r="A198" s="25">
        <f t="shared" si="58"/>
        <v>1754</v>
      </c>
      <c r="B198" s="23">
        <v>2677.9567638325971</v>
      </c>
      <c r="C198" s="23">
        <v>6931.3272466945082</v>
      </c>
      <c r="D198" s="23">
        <v>14190.172595213546</v>
      </c>
      <c r="E198" s="23">
        <v>2331.2145599086193</v>
      </c>
      <c r="F198" s="23">
        <v>243.4272829763247</v>
      </c>
      <c r="G198" s="23">
        <v>834.36288608303619</v>
      </c>
      <c r="H198" s="21"/>
      <c r="I198" s="24">
        <f t="shared" si="60"/>
        <v>2792.8780222823716</v>
      </c>
      <c r="J198" s="24">
        <f t="shared" si="61"/>
        <v>6931.3272466945082</v>
      </c>
      <c r="K198" s="24">
        <f t="shared" si="63"/>
        <v>14799.126598611108</v>
      </c>
      <c r="L198" s="24">
        <f t="shared" si="63"/>
        <v>2431.2557982733933</v>
      </c>
      <c r="M198" s="24">
        <f t="shared" si="63"/>
        <v>253.8736688472496</v>
      </c>
      <c r="N198" s="24">
        <f t="shared" si="55"/>
        <v>27208.461334708627</v>
      </c>
      <c r="O198" s="24"/>
      <c r="P198" s="87">
        <v>0.95</v>
      </c>
      <c r="Q198" s="87">
        <v>1</v>
      </c>
      <c r="R198" s="87">
        <v>1</v>
      </c>
      <c r="S198" s="87">
        <v>0.95</v>
      </c>
      <c r="T198" s="87">
        <v>0.95</v>
      </c>
      <c r="U198" s="21"/>
      <c r="V198" s="24">
        <f t="shared" si="56"/>
        <v>2939.8716024024966</v>
      </c>
      <c r="W198" s="24">
        <f t="shared" si="56"/>
        <v>6931.3272466945082</v>
      </c>
      <c r="X198" s="24">
        <f t="shared" si="56"/>
        <v>14799.126598611108</v>
      </c>
      <c r="Y198" s="24">
        <f t="shared" si="56"/>
        <v>2559.2166297614667</v>
      </c>
      <c r="Z198" s="24">
        <f t="shared" si="56"/>
        <v>267.23544089184168</v>
      </c>
      <c r="AA198" s="35">
        <f t="shared" si="50"/>
        <v>27496.777518361421</v>
      </c>
      <c r="AB198" s="24"/>
      <c r="AC198" s="21"/>
      <c r="AD198" s="21"/>
      <c r="AE198" s="25">
        <f t="shared" si="59"/>
        <v>1754</v>
      </c>
      <c r="AF198" s="23">
        <v>2115.6237999999998</v>
      </c>
      <c r="AG198" s="23">
        <v>5611.4917999999998</v>
      </c>
      <c r="AH198" s="23">
        <v>12138.834899999998</v>
      </c>
      <c r="AI198" s="23">
        <v>1971.4285000000004</v>
      </c>
      <c r="AJ198" s="23">
        <v>215.92</v>
      </c>
      <c r="AK198" s="23">
        <v>710.5</v>
      </c>
      <c r="AL198" s="21"/>
      <c r="AM198" s="24">
        <f t="shared" si="62"/>
        <v>2207.0462751339987</v>
      </c>
      <c r="AN198" s="24">
        <f t="shared" si="54"/>
        <v>5611.4917999999998</v>
      </c>
      <c r="AO198" s="24">
        <f t="shared" si="48"/>
        <v>12663.390509461833</v>
      </c>
      <c r="AP198" s="24">
        <f t="shared" si="48"/>
        <v>2056.6198620085515</v>
      </c>
      <c r="AQ198" s="24">
        <f t="shared" si="48"/>
        <v>225.25055339561456</v>
      </c>
      <c r="AR198" s="24">
        <f t="shared" si="52"/>
        <v>22763.798999999995</v>
      </c>
      <c r="AS198" s="24"/>
      <c r="AT198" s="87">
        <v>0.95</v>
      </c>
      <c r="AU198" s="87">
        <v>1</v>
      </c>
      <c r="AV198" s="87">
        <v>1</v>
      </c>
      <c r="AW198" s="87">
        <v>0.95</v>
      </c>
      <c r="AX198" s="87">
        <v>0.95</v>
      </c>
      <c r="AY198" s="21"/>
      <c r="AZ198" s="24">
        <f t="shared" si="57"/>
        <v>2323.2066054042093</v>
      </c>
      <c r="BA198" s="24">
        <f t="shared" si="57"/>
        <v>5611.4917999999998</v>
      </c>
      <c r="BB198" s="24">
        <f t="shared" si="57"/>
        <v>12663.390509461833</v>
      </c>
      <c r="BC198" s="24">
        <f t="shared" si="57"/>
        <v>2164.8630126405806</v>
      </c>
      <c r="BD198" s="24">
        <f t="shared" si="57"/>
        <v>237.1058456795943</v>
      </c>
      <c r="BE198" s="35">
        <f t="shared" si="51"/>
        <v>23000.057773186218</v>
      </c>
      <c r="BF198" s="21"/>
      <c r="BG198" s="21"/>
      <c r="BH198" s="21"/>
      <c r="BI198" s="21"/>
    </row>
    <row r="199" spans="1:61">
      <c r="A199" s="25">
        <f t="shared" si="58"/>
        <v>1755</v>
      </c>
      <c r="B199" s="23">
        <v>2856.3987845495208</v>
      </c>
      <c r="C199" s="23">
        <v>7236.4042622633369</v>
      </c>
      <c r="D199" s="23">
        <v>14815.739622112942</v>
      </c>
      <c r="E199" s="23">
        <v>2474.6385768249079</v>
      </c>
      <c r="F199" s="23">
        <v>1002.4699583772735</v>
      </c>
      <c r="G199" s="23">
        <v>2452.0284545703062</v>
      </c>
      <c r="H199" s="21"/>
      <c r="I199" s="24">
        <f t="shared" si="60"/>
        <v>3187.5676018869926</v>
      </c>
      <c r="J199" s="24">
        <f t="shared" si="61"/>
        <v>7236.4042622633369</v>
      </c>
      <c r="K199" s="24">
        <f t="shared" si="63"/>
        <v>16533.465800675531</v>
      </c>
      <c r="L199" s="24">
        <f t="shared" si="63"/>
        <v>2761.5463906979753</v>
      </c>
      <c r="M199" s="24">
        <f t="shared" si="63"/>
        <v>1118.6956031744526</v>
      </c>
      <c r="N199" s="24">
        <f t="shared" si="55"/>
        <v>30837.679658698289</v>
      </c>
      <c r="O199" s="24"/>
      <c r="P199" s="87">
        <v>0.95</v>
      </c>
      <c r="Q199" s="87">
        <v>1</v>
      </c>
      <c r="R199" s="87">
        <v>1</v>
      </c>
      <c r="S199" s="87">
        <v>0.95</v>
      </c>
      <c r="T199" s="87">
        <v>0.95</v>
      </c>
      <c r="U199" s="21"/>
      <c r="V199" s="24">
        <f t="shared" si="56"/>
        <v>3355.334317775782</v>
      </c>
      <c r="W199" s="24">
        <f t="shared" si="56"/>
        <v>7236.4042622633369</v>
      </c>
      <c r="X199" s="24">
        <f t="shared" si="56"/>
        <v>16533.465800675531</v>
      </c>
      <c r="Y199" s="24">
        <f t="shared" si="56"/>
        <v>2906.8909375768162</v>
      </c>
      <c r="Z199" s="24">
        <f t="shared" si="56"/>
        <v>1177.5743191310028</v>
      </c>
      <c r="AA199" s="35">
        <f t="shared" si="50"/>
        <v>31209.669637422467</v>
      </c>
      <c r="AB199" s="24"/>
      <c r="AC199" s="21"/>
      <c r="AD199" s="21"/>
      <c r="AE199" s="25">
        <f t="shared" si="59"/>
        <v>1755</v>
      </c>
      <c r="AF199" s="23">
        <v>2402.7779</v>
      </c>
      <c r="AG199" s="23">
        <v>5965.8583999999992</v>
      </c>
      <c r="AH199" s="23">
        <v>12338.434200000003</v>
      </c>
      <c r="AI199" s="23">
        <v>1910.6767000000002</v>
      </c>
      <c r="AJ199" s="23">
        <v>839.7</v>
      </c>
      <c r="AK199" s="23">
        <v>2062.6237999999998</v>
      </c>
      <c r="AL199" s="21"/>
      <c r="AM199" s="24">
        <f t="shared" si="62"/>
        <v>2686.1156195932035</v>
      </c>
      <c r="AN199" s="24">
        <f t="shared" si="54"/>
        <v>5965.8583999999992</v>
      </c>
      <c r="AO199" s="24">
        <f t="shared" si="48"/>
        <v>13793.39339934123</v>
      </c>
      <c r="AP199" s="24">
        <f t="shared" si="48"/>
        <v>2135.9854058349702</v>
      </c>
      <c r="AQ199" s="24">
        <f t="shared" si="48"/>
        <v>938.71817523059997</v>
      </c>
      <c r="AR199" s="24">
        <f t="shared" si="52"/>
        <v>25520.071</v>
      </c>
      <c r="AS199" s="24"/>
      <c r="AT199" s="87">
        <v>0.95</v>
      </c>
      <c r="AU199" s="87">
        <v>1</v>
      </c>
      <c r="AV199" s="87">
        <v>1</v>
      </c>
      <c r="AW199" s="87">
        <v>0.95</v>
      </c>
      <c r="AX199" s="87">
        <v>0.95</v>
      </c>
      <c r="AY199" s="21"/>
      <c r="AZ199" s="24">
        <f t="shared" si="57"/>
        <v>2827.490125887583</v>
      </c>
      <c r="BA199" s="24">
        <f t="shared" si="57"/>
        <v>5965.8583999999992</v>
      </c>
      <c r="BB199" s="24">
        <f t="shared" si="57"/>
        <v>13793.39339934123</v>
      </c>
      <c r="BC199" s="24">
        <f t="shared" si="57"/>
        <v>2248.4056903526002</v>
      </c>
      <c r="BD199" s="24">
        <f t="shared" si="57"/>
        <v>988.12439497957894</v>
      </c>
      <c r="BE199" s="35">
        <f t="shared" si="51"/>
        <v>25823.272010560991</v>
      </c>
      <c r="BF199" s="21"/>
      <c r="BG199" s="21"/>
      <c r="BH199" s="21"/>
      <c r="BI199" s="21"/>
    </row>
    <row r="200" spans="1:61">
      <c r="A200" s="25">
        <f t="shared" si="58"/>
        <v>1756</v>
      </c>
      <c r="B200" s="23">
        <v>2034.4016159480482</v>
      </c>
      <c r="C200" s="23">
        <v>5054.2487538256746</v>
      </c>
      <c r="D200" s="23">
        <v>11777.825546574935</v>
      </c>
      <c r="E200" s="23">
        <v>1730.7008280946748</v>
      </c>
      <c r="F200" s="23">
        <v>798.75989729481671</v>
      </c>
      <c r="G200" s="23">
        <v>2172.2926601163235</v>
      </c>
      <c r="H200" s="21"/>
      <c r="I200" s="24">
        <f t="shared" si="60"/>
        <v>2304.8336379255079</v>
      </c>
      <c r="J200" s="24">
        <f t="shared" si="61"/>
        <v>5054.2487538256746</v>
      </c>
      <c r="K200" s="24">
        <f t="shared" si="63"/>
        <v>13343.446194970731</v>
      </c>
      <c r="L200" s="24">
        <f t="shared" si="63"/>
        <v>1960.7620513608574</v>
      </c>
      <c r="M200" s="24">
        <f t="shared" si="63"/>
        <v>904.93866377170173</v>
      </c>
      <c r="N200" s="24">
        <f t="shared" si="55"/>
        <v>23568.229301854473</v>
      </c>
      <c r="O200" s="24"/>
      <c r="P200" s="87">
        <v>0.95</v>
      </c>
      <c r="Q200" s="87">
        <v>1</v>
      </c>
      <c r="R200" s="87">
        <v>1</v>
      </c>
      <c r="S200" s="87">
        <v>0.95</v>
      </c>
      <c r="T200" s="87">
        <v>0.95</v>
      </c>
      <c r="U200" s="21"/>
      <c r="V200" s="24">
        <f t="shared" si="56"/>
        <v>2426.1406715005346</v>
      </c>
      <c r="W200" s="24">
        <f t="shared" si="56"/>
        <v>5054.2487538256746</v>
      </c>
      <c r="X200" s="24">
        <f t="shared" si="56"/>
        <v>13343.446194970731</v>
      </c>
      <c r="Y200" s="24">
        <f t="shared" si="56"/>
        <v>2063.9600540640604</v>
      </c>
      <c r="Z200" s="24">
        <f t="shared" si="56"/>
        <v>952.56701449652815</v>
      </c>
      <c r="AA200" s="35">
        <f t="shared" si="50"/>
        <v>23840.362688857531</v>
      </c>
      <c r="AB200" s="24"/>
      <c r="AC200" s="21"/>
      <c r="AD200" s="21"/>
      <c r="AE200" s="25">
        <f t="shared" si="59"/>
        <v>1756</v>
      </c>
      <c r="AF200" s="23">
        <v>1676.8080000000002</v>
      </c>
      <c r="AG200" s="23">
        <v>4179.1988000000001</v>
      </c>
      <c r="AH200" s="23">
        <v>10024.600200000001</v>
      </c>
      <c r="AI200" s="23">
        <v>1483.1224</v>
      </c>
      <c r="AJ200" s="23">
        <v>678.9</v>
      </c>
      <c r="AK200" s="23">
        <v>1826.6643999999999</v>
      </c>
      <c r="AL200" s="21"/>
      <c r="AM200" s="24">
        <f t="shared" si="62"/>
        <v>1897.7464940575389</v>
      </c>
      <c r="AN200" s="24">
        <f t="shared" si="54"/>
        <v>4179.1988000000001</v>
      </c>
      <c r="AO200" s="24">
        <f t="shared" si="48"/>
        <v>11345.455105103567</v>
      </c>
      <c r="AP200" s="24">
        <f t="shared" si="48"/>
        <v>1678.5406169687897</v>
      </c>
      <c r="AQ200" s="24">
        <f t="shared" si="48"/>
        <v>768.35278387010499</v>
      </c>
      <c r="AR200" s="24">
        <f t="shared" si="52"/>
        <v>19869.293799999999</v>
      </c>
      <c r="AS200" s="24"/>
      <c r="AT200" s="87">
        <v>0.95</v>
      </c>
      <c r="AU200" s="87">
        <v>1</v>
      </c>
      <c r="AV200" s="87">
        <v>1</v>
      </c>
      <c r="AW200" s="87">
        <v>0.95</v>
      </c>
      <c r="AX200" s="87">
        <v>0.95</v>
      </c>
      <c r="AY200" s="21"/>
      <c r="AZ200" s="24">
        <f t="shared" si="57"/>
        <v>1997.6278884816199</v>
      </c>
      <c r="BA200" s="24">
        <f t="shared" si="57"/>
        <v>4179.1988000000001</v>
      </c>
      <c r="BB200" s="24">
        <f t="shared" si="57"/>
        <v>11345.455105103567</v>
      </c>
      <c r="BC200" s="24">
        <f t="shared" si="57"/>
        <v>1766.8848599671471</v>
      </c>
      <c r="BD200" s="24">
        <f t="shared" si="57"/>
        <v>808.79240407379473</v>
      </c>
      <c r="BE200" s="35">
        <f t="shared" si="51"/>
        <v>20097.959057626129</v>
      </c>
      <c r="BF200" s="21"/>
      <c r="BG200" s="21"/>
      <c r="BH200" s="21"/>
      <c r="BI200" s="21"/>
    </row>
    <row r="201" spans="1:61">
      <c r="A201" s="25">
        <f t="shared" si="58"/>
        <v>1757</v>
      </c>
      <c r="B201" s="23">
        <v>2432.4484957004224</v>
      </c>
      <c r="C201" s="23">
        <v>4039.3228734893437</v>
      </c>
      <c r="D201" s="23">
        <v>11095.363320882963</v>
      </c>
      <c r="E201" s="23">
        <v>1196.2757009345796</v>
      </c>
      <c r="F201" s="23">
        <v>253.48617095023974</v>
      </c>
      <c r="G201" s="23">
        <v>1251.4962674158239</v>
      </c>
      <c r="H201" s="21"/>
      <c r="I201" s="24">
        <f t="shared" si="60"/>
        <v>2635.6990539262956</v>
      </c>
      <c r="J201" s="24">
        <f t="shared" si="61"/>
        <v>4039.3228734893437</v>
      </c>
      <c r="K201" s="24">
        <f t="shared" si="63"/>
        <v>12022.46981159572</v>
      </c>
      <c r="L201" s="24">
        <f t="shared" si="63"/>
        <v>1296.2341191443711</v>
      </c>
      <c r="M201" s="24">
        <f t="shared" si="63"/>
        <v>274.6669712176427</v>
      </c>
      <c r="N201" s="24">
        <f t="shared" si="55"/>
        <v>20268.392829373373</v>
      </c>
      <c r="O201" s="24"/>
      <c r="P201" s="87">
        <v>0.95</v>
      </c>
      <c r="Q201" s="87">
        <v>1</v>
      </c>
      <c r="R201" s="87">
        <v>1</v>
      </c>
      <c r="S201" s="87">
        <v>0.95</v>
      </c>
      <c r="T201" s="87">
        <v>0.95</v>
      </c>
      <c r="U201" s="21"/>
      <c r="V201" s="24">
        <f t="shared" si="56"/>
        <v>2774.4200567645216</v>
      </c>
      <c r="W201" s="24">
        <f t="shared" si="56"/>
        <v>4039.3228734893437</v>
      </c>
      <c r="X201" s="24">
        <f t="shared" si="56"/>
        <v>12022.46981159572</v>
      </c>
      <c r="Y201" s="24">
        <f t="shared" si="56"/>
        <v>1364.4569675203907</v>
      </c>
      <c r="Z201" s="24">
        <f t="shared" si="56"/>
        <v>289.12312759751865</v>
      </c>
      <c r="AA201" s="35">
        <f t="shared" si="50"/>
        <v>20489.792836967496</v>
      </c>
      <c r="AB201" s="24"/>
      <c r="AC201" s="21"/>
      <c r="AD201" s="21"/>
      <c r="AE201" s="25">
        <f t="shared" si="59"/>
        <v>1757</v>
      </c>
      <c r="AF201" s="23">
        <v>2025.5441000000001</v>
      </c>
      <c r="AG201" s="23">
        <v>3247.4666999999999</v>
      </c>
      <c r="AH201" s="23">
        <v>8896.8748000000014</v>
      </c>
      <c r="AI201" s="23">
        <v>1040.0679</v>
      </c>
      <c r="AJ201" s="23">
        <v>215.9</v>
      </c>
      <c r="AK201" s="23">
        <v>824.49970000000008</v>
      </c>
      <c r="AL201" s="21"/>
      <c r="AM201" s="24">
        <f t="shared" si="62"/>
        <v>2162.6772466320949</v>
      </c>
      <c r="AN201" s="24">
        <f t="shared" si="54"/>
        <v>3247.4666999999999</v>
      </c>
      <c r="AO201" s="24">
        <f t="shared" si="48"/>
        <v>9499.2099634337628</v>
      </c>
      <c r="AP201" s="24">
        <f t="shared" si="48"/>
        <v>1110.482453718201</v>
      </c>
      <c r="AQ201" s="24">
        <f t="shared" si="48"/>
        <v>230.51683621594282</v>
      </c>
      <c r="AR201" s="24">
        <f t="shared" si="52"/>
        <v>16250.353200000001</v>
      </c>
      <c r="AS201" s="24"/>
      <c r="AT201" s="87">
        <v>0.95</v>
      </c>
      <c r="AU201" s="87">
        <v>1</v>
      </c>
      <c r="AV201" s="87">
        <v>1</v>
      </c>
      <c r="AW201" s="87">
        <v>0.95</v>
      </c>
      <c r="AX201" s="87">
        <v>0.95</v>
      </c>
      <c r="AY201" s="21"/>
      <c r="AZ201" s="24">
        <f t="shared" si="57"/>
        <v>2276.5023648758893</v>
      </c>
      <c r="BA201" s="24">
        <f t="shared" si="57"/>
        <v>3247.4666999999999</v>
      </c>
      <c r="BB201" s="24">
        <f t="shared" si="57"/>
        <v>9499.2099634337628</v>
      </c>
      <c r="BC201" s="24">
        <f t="shared" si="57"/>
        <v>1168.9288986507379</v>
      </c>
      <c r="BD201" s="24">
        <f t="shared" si="57"/>
        <v>242.64930127993981</v>
      </c>
      <c r="BE201" s="35">
        <f t="shared" si="51"/>
        <v>16434.757228240331</v>
      </c>
      <c r="BF201" s="21"/>
      <c r="BG201" s="21"/>
      <c r="BH201" s="21"/>
      <c r="BI201" s="21"/>
    </row>
    <row r="202" spans="1:61">
      <c r="A202" s="25">
        <f t="shared" si="58"/>
        <v>1758</v>
      </c>
      <c r="B202" s="23">
        <v>2256.7200201575961</v>
      </c>
      <c r="C202" s="23">
        <v>4579.2017638720363</v>
      </c>
      <c r="D202" s="23">
        <v>14918.785803106131</v>
      </c>
      <c r="E202" s="23">
        <v>579.95686274509808</v>
      </c>
      <c r="F202" s="23">
        <v>277.79845956354302</v>
      </c>
      <c r="G202" s="23">
        <v>929.40299041311027</v>
      </c>
      <c r="H202" s="21"/>
      <c r="I202" s="24">
        <f t="shared" si="60"/>
        <v>2373.0274544218955</v>
      </c>
      <c r="J202" s="24">
        <f t="shared" si="61"/>
        <v>4579.2017638720363</v>
      </c>
      <c r="K202" s="24">
        <f t="shared" si="63"/>
        <v>15687.674138211501</v>
      </c>
      <c r="L202" s="24">
        <f t="shared" si="63"/>
        <v>609.84683318332031</v>
      </c>
      <c r="M202" s="24">
        <f t="shared" si="63"/>
        <v>292.11571016876167</v>
      </c>
      <c r="N202" s="24">
        <f t="shared" si="55"/>
        <v>23541.865899857516</v>
      </c>
      <c r="O202" s="24"/>
      <c r="P202" s="87">
        <v>0.95</v>
      </c>
      <c r="Q202" s="87">
        <v>1</v>
      </c>
      <c r="R202" s="87">
        <v>1</v>
      </c>
      <c r="S202" s="87">
        <v>0.95</v>
      </c>
      <c r="T202" s="87">
        <v>0.95</v>
      </c>
      <c r="U202" s="21"/>
      <c r="V202" s="24">
        <f t="shared" si="56"/>
        <v>2497.9236362335741</v>
      </c>
      <c r="W202" s="24">
        <f t="shared" si="56"/>
        <v>4579.2017638720363</v>
      </c>
      <c r="X202" s="24">
        <f t="shared" si="56"/>
        <v>15687.674138211501</v>
      </c>
      <c r="Y202" s="24">
        <f t="shared" si="56"/>
        <v>641.94403492981087</v>
      </c>
      <c r="Z202" s="24">
        <f t="shared" si="56"/>
        <v>307.49022123027544</v>
      </c>
      <c r="AA202" s="35">
        <f t="shared" si="50"/>
        <v>23714.233794477197</v>
      </c>
      <c r="AB202" s="24"/>
      <c r="AC202" s="21"/>
      <c r="AD202" s="21"/>
      <c r="AE202" s="25">
        <f t="shared" si="59"/>
        <v>1758</v>
      </c>
      <c r="AF202" s="23">
        <v>1902.2192</v>
      </c>
      <c r="AG202" s="23">
        <v>3843.6398000000004</v>
      </c>
      <c r="AH202" s="23">
        <v>12591.605500000003</v>
      </c>
      <c r="AI202" s="23">
        <v>477.5</v>
      </c>
      <c r="AJ202" s="23">
        <v>217.72</v>
      </c>
      <c r="AK202" s="23">
        <v>776.17969999999991</v>
      </c>
      <c r="AL202" s="21"/>
      <c r="AM202" s="24">
        <f t="shared" si="62"/>
        <v>1999.4250452096226</v>
      </c>
      <c r="AN202" s="24">
        <f t="shared" si="54"/>
        <v>3843.6398000000004</v>
      </c>
      <c r="AO202" s="24">
        <f t="shared" si="48"/>
        <v>13235.052719528454</v>
      </c>
      <c r="AP202" s="24">
        <f t="shared" si="48"/>
        <v>501.90086352171971</v>
      </c>
      <c r="AQ202" s="24">
        <f t="shared" si="48"/>
        <v>228.84577174020694</v>
      </c>
      <c r="AR202" s="24">
        <f t="shared" si="52"/>
        <v>19808.864200000004</v>
      </c>
      <c r="AS202" s="24"/>
      <c r="AT202" s="87">
        <v>0.95</v>
      </c>
      <c r="AU202" s="87">
        <v>1</v>
      </c>
      <c r="AV202" s="87">
        <v>1</v>
      </c>
      <c r="AW202" s="87">
        <v>0.95</v>
      </c>
      <c r="AX202" s="87">
        <v>0.95</v>
      </c>
      <c r="AY202" s="21"/>
      <c r="AZ202" s="24">
        <f t="shared" si="57"/>
        <v>2104.6579423259186</v>
      </c>
      <c r="BA202" s="24">
        <f t="shared" si="57"/>
        <v>3843.6398000000004</v>
      </c>
      <c r="BB202" s="24">
        <f t="shared" si="57"/>
        <v>13235.052719528454</v>
      </c>
      <c r="BC202" s="24">
        <f t="shared" si="57"/>
        <v>528.31669844391547</v>
      </c>
      <c r="BD202" s="24">
        <f t="shared" si="57"/>
        <v>240.89028604232311</v>
      </c>
      <c r="BE202" s="35">
        <f t="shared" si="51"/>
        <v>19952.557446340612</v>
      </c>
      <c r="BF202" s="21"/>
      <c r="BG202" s="21"/>
      <c r="BH202" s="21"/>
      <c r="BI202" s="21"/>
    </row>
    <row r="203" spans="1:61">
      <c r="A203" s="25">
        <f t="shared" si="58"/>
        <v>1759</v>
      </c>
      <c r="B203" s="23">
        <v>2160.8019171925057</v>
      </c>
      <c r="C203" s="23">
        <v>5885.0983449764772</v>
      </c>
      <c r="D203" s="23">
        <v>12664.774787316554</v>
      </c>
      <c r="E203" s="23">
        <v>1241.9328290523438</v>
      </c>
      <c r="F203" s="23">
        <v>50</v>
      </c>
      <c r="G203" s="23">
        <v>1246.6526030973139</v>
      </c>
      <c r="H203" s="21"/>
      <c r="I203" s="24">
        <f t="shared" si="60"/>
        <v>2327.9350173303701</v>
      </c>
      <c r="J203" s="24">
        <f t="shared" si="61"/>
        <v>5885.0983449764772</v>
      </c>
      <c r="K203" s="24">
        <f t="shared" si="63"/>
        <v>13644.3662324696</v>
      </c>
      <c r="L203" s="24">
        <f t="shared" si="63"/>
        <v>1337.9935008941184</v>
      </c>
      <c r="M203" s="24">
        <f t="shared" si="63"/>
        <v>53.867385964628767</v>
      </c>
      <c r="N203" s="24">
        <f t="shared" si="55"/>
        <v>23249.260481635196</v>
      </c>
      <c r="O203" s="24"/>
      <c r="P203" s="87">
        <v>0.95</v>
      </c>
      <c r="Q203" s="87">
        <v>1</v>
      </c>
      <c r="R203" s="87">
        <v>1</v>
      </c>
      <c r="S203" s="87">
        <v>0.95</v>
      </c>
      <c r="T203" s="87">
        <v>0.95</v>
      </c>
      <c r="U203" s="21"/>
      <c r="V203" s="24">
        <f t="shared" si="56"/>
        <v>2450.4579129793369</v>
      </c>
      <c r="W203" s="24">
        <f t="shared" si="56"/>
        <v>5885.0983449764772</v>
      </c>
      <c r="X203" s="24">
        <f t="shared" si="56"/>
        <v>13644.3662324696</v>
      </c>
      <c r="Y203" s="24">
        <f t="shared" si="56"/>
        <v>1408.414211467493</v>
      </c>
      <c r="Z203" s="24">
        <f t="shared" si="56"/>
        <v>56.702511541714493</v>
      </c>
      <c r="AA203" s="35">
        <f t="shared" si="50"/>
        <v>23445.039213434622</v>
      </c>
      <c r="AB203" s="24"/>
      <c r="AC203" s="21"/>
      <c r="AD203" s="21"/>
      <c r="AE203" s="25">
        <f t="shared" si="59"/>
        <v>1759</v>
      </c>
      <c r="AF203" s="23">
        <v>1812.8384000000001</v>
      </c>
      <c r="AG203" s="23">
        <v>4940.7397999999994</v>
      </c>
      <c r="AH203" s="23">
        <v>10353.833799999999</v>
      </c>
      <c r="AI203" s="23">
        <v>1073.7223000000001</v>
      </c>
      <c r="AJ203" s="23">
        <v>44.35</v>
      </c>
      <c r="AK203" s="23">
        <v>1073.5159999999998</v>
      </c>
      <c r="AL203" s="21"/>
      <c r="AM203" s="24">
        <f t="shared" si="62"/>
        <v>1959.3305683525341</v>
      </c>
      <c r="AN203" s="24">
        <f t="shared" si="54"/>
        <v>4940.7397999999994</v>
      </c>
      <c r="AO203" s="24">
        <f t="shared" si="48"/>
        <v>11190.508246064113</v>
      </c>
      <c r="AP203" s="24">
        <f t="shared" si="48"/>
        <v>1160.4878428831771</v>
      </c>
      <c r="AQ203" s="24">
        <f t="shared" si="48"/>
        <v>47.933842700173876</v>
      </c>
      <c r="AR203" s="24">
        <f t="shared" si="52"/>
        <v>19299.0003</v>
      </c>
      <c r="AS203" s="24"/>
      <c r="AT203" s="87">
        <v>0.95</v>
      </c>
      <c r="AU203" s="87">
        <v>1</v>
      </c>
      <c r="AV203" s="87">
        <v>1</v>
      </c>
      <c r="AW203" s="87">
        <v>0.95</v>
      </c>
      <c r="AX203" s="87">
        <v>0.95</v>
      </c>
      <c r="AY203" s="21"/>
      <c r="AZ203" s="24">
        <f t="shared" si="57"/>
        <v>2062.453229844773</v>
      </c>
      <c r="BA203" s="24">
        <f t="shared" si="57"/>
        <v>4940.7397999999994</v>
      </c>
      <c r="BB203" s="24">
        <f t="shared" si="57"/>
        <v>11190.508246064113</v>
      </c>
      <c r="BC203" s="24">
        <f t="shared" si="57"/>
        <v>1221.5661504033444</v>
      </c>
      <c r="BD203" s="24">
        <f t="shared" si="57"/>
        <v>50.456676526498818</v>
      </c>
      <c r="BE203" s="35">
        <f t="shared" si="51"/>
        <v>19465.724102838729</v>
      </c>
      <c r="BF203" s="21"/>
      <c r="BG203" s="21"/>
      <c r="BH203" s="21"/>
      <c r="BI203" s="21"/>
    </row>
    <row r="204" spans="1:61">
      <c r="A204" s="25">
        <f t="shared" si="58"/>
        <v>1760</v>
      </c>
      <c r="B204" s="23">
        <v>2507.4233846244606</v>
      </c>
      <c r="C204" s="23">
        <v>7110.6094076904128</v>
      </c>
      <c r="D204" s="23">
        <v>19097.092549963756</v>
      </c>
      <c r="E204" s="23">
        <v>2645.8485531665401</v>
      </c>
      <c r="F204" s="23">
        <v>0</v>
      </c>
      <c r="G204" s="23">
        <v>2100.8261587718885</v>
      </c>
      <c r="H204" s="21"/>
      <c r="I204" s="24">
        <f t="shared" si="60"/>
        <v>2724.6432387918207</v>
      </c>
      <c r="J204" s="24">
        <f t="shared" si="61"/>
        <v>7110.6094076904128</v>
      </c>
      <c r="K204" s="24">
        <f t="shared" si="63"/>
        <v>20751.487130536352</v>
      </c>
      <c r="L204" s="24">
        <f t="shared" si="63"/>
        <v>2875.0602771984727</v>
      </c>
      <c r="M204" s="24">
        <f t="shared" si="63"/>
        <v>0</v>
      </c>
      <c r="N204" s="24">
        <f t="shared" si="55"/>
        <v>33461.800054217056</v>
      </c>
      <c r="O204" s="24"/>
      <c r="P204" s="87">
        <v>0.95</v>
      </c>
      <c r="Q204" s="87">
        <v>1</v>
      </c>
      <c r="R204" s="87">
        <v>1</v>
      </c>
      <c r="S204" s="87">
        <v>0.95</v>
      </c>
      <c r="T204" s="87">
        <v>0.95</v>
      </c>
      <c r="U204" s="21"/>
      <c r="V204" s="24">
        <f t="shared" ref="V204:Z235" si="64">I204/P204</f>
        <v>2868.0455145177061</v>
      </c>
      <c r="W204" s="24">
        <f t="shared" si="64"/>
        <v>7110.6094076904128</v>
      </c>
      <c r="X204" s="24">
        <f t="shared" si="64"/>
        <v>20751.487130536352</v>
      </c>
      <c r="Y204" s="24">
        <f t="shared" si="64"/>
        <v>3026.379239156287</v>
      </c>
      <c r="Z204" s="24">
        <f t="shared" si="64"/>
        <v>0</v>
      </c>
      <c r="AA204" s="35">
        <f t="shared" si="50"/>
        <v>33756.521291900761</v>
      </c>
      <c r="AB204" s="24"/>
      <c r="AC204" s="21"/>
      <c r="AD204" s="21"/>
      <c r="AE204" s="25">
        <f t="shared" si="59"/>
        <v>1760</v>
      </c>
      <c r="AF204" s="23">
        <v>2103.8703999999998</v>
      </c>
      <c r="AG204" s="23">
        <v>5618.0119999999988</v>
      </c>
      <c r="AH204" s="23">
        <v>15771.0105</v>
      </c>
      <c r="AI204" s="23">
        <v>2276.5367999999999</v>
      </c>
      <c r="AJ204" s="23">
        <v>0</v>
      </c>
      <c r="AK204" s="23">
        <v>1772.9251000000002</v>
      </c>
      <c r="AL204" s="21"/>
      <c r="AM204" s="24">
        <f t="shared" si="62"/>
        <v>2288.9692697091537</v>
      </c>
      <c r="AN204" s="24">
        <f t="shared" si="54"/>
        <v>5618.0119999999988</v>
      </c>
      <c r="AO204" s="24">
        <f t="shared" ref="AO204:AQ254" si="65">AH204+((AH204/($AF204+$AH204+$AI204+$AJ204)*$AK204))</f>
        <v>17158.546641827557</v>
      </c>
      <c r="AP204" s="24">
        <f t="shared" si="65"/>
        <v>2476.8268884632885</v>
      </c>
      <c r="AQ204" s="24">
        <f t="shared" si="65"/>
        <v>0</v>
      </c>
      <c r="AR204" s="24">
        <f t="shared" si="52"/>
        <v>27542.354799999997</v>
      </c>
      <c r="AS204" s="24"/>
      <c r="AT204" s="87">
        <v>0.95</v>
      </c>
      <c r="AU204" s="87">
        <v>1</v>
      </c>
      <c r="AV204" s="87">
        <v>1</v>
      </c>
      <c r="AW204" s="87">
        <v>0.95</v>
      </c>
      <c r="AX204" s="87">
        <v>0.95</v>
      </c>
      <c r="AY204" s="21"/>
      <c r="AZ204" s="24">
        <f t="shared" ref="AZ204:BD235" si="66">AM204/AT204</f>
        <v>2409.4413365359515</v>
      </c>
      <c r="BA204" s="24">
        <f t="shared" si="66"/>
        <v>5618.0119999999988</v>
      </c>
      <c r="BB204" s="24">
        <f t="shared" si="66"/>
        <v>17158.546641827557</v>
      </c>
      <c r="BC204" s="24">
        <f t="shared" si="66"/>
        <v>2607.1861983824092</v>
      </c>
      <c r="BD204" s="24">
        <f t="shared" si="66"/>
        <v>0</v>
      </c>
      <c r="BE204" s="35">
        <f t="shared" si="51"/>
        <v>27793.186176745916</v>
      </c>
      <c r="BF204" s="21"/>
      <c r="BG204" s="21"/>
      <c r="BH204" s="21"/>
      <c r="BI204" s="21"/>
    </row>
    <row r="205" spans="1:61">
      <c r="A205" s="25">
        <f t="shared" si="58"/>
        <v>1761</v>
      </c>
      <c r="B205" s="23">
        <v>4723.9432070317634</v>
      </c>
      <c r="C205" s="23">
        <v>8449.7405938144148</v>
      </c>
      <c r="D205" s="23">
        <v>19744.757822067877</v>
      </c>
      <c r="E205" s="23">
        <v>2733.2875243433091</v>
      </c>
      <c r="F205" s="23">
        <v>0</v>
      </c>
      <c r="G205" s="23">
        <v>867.73137254901962</v>
      </c>
      <c r="H205" s="21"/>
      <c r="I205" s="24">
        <f t="shared" si="60"/>
        <v>4874.6349005757074</v>
      </c>
      <c r="J205" s="24">
        <f t="shared" si="61"/>
        <v>8449.7405938144148</v>
      </c>
      <c r="K205" s="24">
        <f t="shared" si="63"/>
        <v>20374.606841080953</v>
      </c>
      <c r="L205" s="24">
        <f t="shared" si="63"/>
        <v>2820.4781843353094</v>
      </c>
      <c r="M205" s="24">
        <f t="shared" si="63"/>
        <v>0</v>
      </c>
      <c r="N205" s="24">
        <f t="shared" si="55"/>
        <v>36519.460519806387</v>
      </c>
      <c r="O205" s="24"/>
      <c r="P205" s="87">
        <v>0.95</v>
      </c>
      <c r="Q205" s="87">
        <v>1</v>
      </c>
      <c r="R205" s="87">
        <v>1</v>
      </c>
      <c r="S205" s="87">
        <v>0.95</v>
      </c>
      <c r="T205" s="87">
        <v>0.95</v>
      </c>
      <c r="U205" s="21"/>
      <c r="V205" s="24">
        <f t="shared" si="64"/>
        <v>5131.1946321849555</v>
      </c>
      <c r="W205" s="24">
        <f t="shared" si="64"/>
        <v>8449.7405938144148</v>
      </c>
      <c r="X205" s="24">
        <f t="shared" si="64"/>
        <v>20374.606841080953</v>
      </c>
      <c r="Y205" s="24">
        <f t="shared" si="64"/>
        <v>2968.9244045634837</v>
      </c>
      <c r="Z205" s="24">
        <f t="shared" si="64"/>
        <v>0</v>
      </c>
      <c r="AA205" s="35">
        <f t="shared" si="50"/>
        <v>36924.466471643806</v>
      </c>
      <c r="AB205" s="24"/>
      <c r="AC205" s="21"/>
      <c r="AD205" s="21"/>
      <c r="AE205" s="25">
        <f t="shared" si="59"/>
        <v>1761</v>
      </c>
      <c r="AF205" s="23">
        <v>3957.2311</v>
      </c>
      <c r="AG205" s="23">
        <v>6484.8877999999977</v>
      </c>
      <c r="AH205" s="23">
        <v>15223.085999999996</v>
      </c>
      <c r="AI205" s="23">
        <v>2227.6660999999999</v>
      </c>
      <c r="AJ205" s="23">
        <v>0</v>
      </c>
      <c r="AK205" s="23">
        <v>735.80599999999993</v>
      </c>
      <c r="AL205" s="21"/>
      <c r="AM205" s="24">
        <f t="shared" si="62"/>
        <v>4093.2436500643425</v>
      </c>
      <c r="AN205" s="24">
        <f t="shared" si="54"/>
        <v>6484.8877999999977</v>
      </c>
      <c r="AO205" s="24">
        <f t="shared" si="65"/>
        <v>15746.313149081279</v>
      </c>
      <c r="AP205" s="24">
        <f t="shared" si="65"/>
        <v>2304.2324008543746</v>
      </c>
      <c r="AQ205" s="24">
        <f t="shared" si="65"/>
        <v>0</v>
      </c>
      <c r="AR205" s="24">
        <f t="shared" si="52"/>
        <v>28628.676999999996</v>
      </c>
      <c r="AS205" s="24"/>
      <c r="AT205" s="87">
        <v>0.95</v>
      </c>
      <c r="AU205" s="87">
        <v>1</v>
      </c>
      <c r="AV205" s="87">
        <v>1</v>
      </c>
      <c r="AW205" s="87">
        <v>0.95</v>
      </c>
      <c r="AX205" s="87">
        <v>0.95</v>
      </c>
      <c r="AY205" s="21"/>
      <c r="AZ205" s="24">
        <f t="shared" si="66"/>
        <v>4308.6775263835189</v>
      </c>
      <c r="BA205" s="24">
        <f t="shared" si="66"/>
        <v>6484.8877999999977</v>
      </c>
      <c r="BB205" s="24">
        <f t="shared" si="66"/>
        <v>15746.313149081279</v>
      </c>
      <c r="BC205" s="24">
        <f t="shared" si="66"/>
        <v>2425.5077903730262</v>
      </c>
      <c r="BD205" s="24">
        <f t="shared" si="66"/>
        <v>0</v>
      </c>
      <c r="BE205" s="35">
        <f t="shared" si="51"/>
        <v>28965.38626583782</v>
      </c>
      <c r="BF205" s="21"/>
      <c r="BG205" s="21"/>
      <c r="BH205" s="21"/>
      <c r="BI205" s="21"/>
    </row>
    <row r="206" spans="1:61">
      <c r="A206" s="25">
        <f t="shared" si="58"/>
        <v>1762</v>
      </c>
      <c r="B206" s="23">
        <v>4686.0332430276358</v>
      </c>
      <c r="C206" s="23">
        <v>5718.1368085441109</v>
      </c>
      <c r="D206" s="23">
        <v>13076.353570107094</v>
      </c>
      <c r="E206" s="23">
        <v>3253.1173795700079</v>
      </c>
      <c r="F206" s="23">
        <v>250.30012004801921</v>
      </c>
      <c r="G206" s="23">
        <v>880.3707299272013</v>
      </c>
      <c r="H206" s="21"/>
      <c r="I206" s="24">
        <f t="shared" si="60"/>
        <v>4880.0276222646071</v>
      </c>
      <c r="J206" s="24">
        <f t="shared" si="61"/>
        <v>5718.1368085441109</v>
      </c>
      <c r="K206" s="24">
        <f t="shared" si="63"/>
        <v>13617.69396654805</v>
      </c>
      <c r="L206" s="24">
        <f t="shared" si="63"/>
        <v>3387.7913039544924</v>
      </c>
      <c r="M206" s="24">
        <f t="shared" si="63"/>
        <v>260.66214991280998</v>
      </c>
      <c r="N206" s="24">
        <f t="shared" si="55"/>
        <v>27864.311851224065</v>
      </c>
      <c r="O206" s="24"/>
      <c r="P206" s="87">
        <v>0.95</v>
      </c>
      <c r="Q206" s="87">
        <v>1</v>
      </c>
      <c r="R206" s="87">
        <v>1</v>
      </c>
      <c r="S206" s="87">
        <v>0.95</v>
      </c>
      <c r="T206" s="87">
        <v>0.95</v>
      </c>
      <c r="U206" s="21"/>
      <c r="V206" s="24">
        <f t="shared" si="64"/>
        <v>5136.8711813311656</v>
      </c>
      <c r="W206" s="24">
        <f t="shared" si="64"/>
        <v>5718.1368085441109</v>
      </c>
      <c r="X206" s="24">
        <f t="shared" si="64"/>
        <v>13617.69396654805</v>
      </c>
      <c r="Y206" s="24">
        <f t="shared" si="64"/>
        <v>3566.0961094257818</v>
      </c>
      <c r="Z206" s="24">
        <f t="shared" si="64"/>
        <v>274.38121043453685</v>
      </c>
      <c r="AA206" s="35">
        <f t="shared" si="50"/>
        <v>28313.179276283645</v>
      </c>
      <c r="AB206" s="24"/>
      <c r="AC206" s="21"/>
      <c r="AD206" s="21"/>
      <c r="AE206" s="25">
        <f t="shared" si="59"/>
        <v>1762</v>
      </c>
      <c r="AF206" s="23">
        <v>3511.8313999999996</v>
      </c>
      <c r="AG206" s="23">
        <v>4275</v>
      </c>
      <c r="AH206" s="23">
        <v>10661.7691</v>
      </c>
      <c r="AI206" s="23">
        <v>2780.8876999999998</v>
      </c>
      <c r="AJ206" s="23">
        <v>208.5</v>
      </c>
      <c r="AK206" s="23">
        <v>735.49990000000003</v>
      </c>
      <c r="AL206" s="21"/>
      <c r="AM206" s="24">
        <f t="shared" si="62"/>
        <v>3662.3268506416807</v>
      </c>
      <c r="AN206" s="24">
        <f t="shared" si="54"/>
        <v>4275</v>
      </c>
      <c r="AO206" s="24">
        <f t="shared" si="65"/>
        <v>11118.666815915989</v>
      </c>
      <c r="AP206" s="24">
        <f t="shared" si="65"/>
        <v>2900.0594084127124</v>
      </c>
      <c r="AQ206" s="24">
        <f t="shared" si="65"/>
        <v>217.43502502961576</v>
      </c>
      <c r="AR206" s="24">
        <f t="shared" si="52"/>
        <v>22173.488099999995</v>
      </c>
      <c r="AS206" s="24"/>
      <c r="AT206" s="87">
        <v>0.95</v>
      </c>
      <c r="AU206" s="87">
        <v>1</v>
      </c>
      <c r="AV206" s="87">
        <v>1</v>
      </c>
      <c r="AW206" s="87">
        <v>0.95</v>
      </c>
      <c r="AX206" s="87">
        <v>0.95</v>
      </c>
      <c r="AY206" s="21"/>
      <c r="AZ206" s="24">
        <f t="shared" si="66"/>
        <v>3855.0808954122958</v>
      </c>
      <c r="BA206" s="24">
        <f t="shared" si="66"/>
        <v>4275</v>
      </c>
      <c r="BB206" s="24">
        <f t="shared" si="66"/>
        <v>11118.666815915989</v>
      </c>
      <c r="BC206" s="24">
        <f t="shared" si="66"/>
        <v>3052.6941141186448</v>
      </c>
      <c r="BD206" s="24">
        <f t="shared" si="66"/>
        <v>228.87897371538503</v>
      </c>
      <c r="BE206" s="35">
        <f t="shared" si="51"/>
        <v>22530.320799162313</v>
      </c>
      <c r="BF206" s="21"/>
      <c r="BG206" s="21"/>
      <c r="BH206" s="21"/>
      <c r="BI206" s="21"/>
    </row>
    <row r="207" spans="1:61">
      <c r="A207" s="25">
        <f t="shared" si="58"/>
        <v>1763</v>
      </c>
      <c r="B207" s="23">
        <v>4008.9850661490195</v>
      </c>
      <c r="C207" s="23">
        <v>6398.6233783568532</v>
      </c>
      <c r="D207" s="23">
        <v>14751.988713099587</v>
      </c>
      <c r="E207" s="23">
        <v>711.2084816436136</v>
      </c>
      <c r="F207" s="23">
        <v>0</v>
      </c>
      <c r="G207" s="23">
        <v>2519.3316744568283</v>
      </c>
      <c r="H207" s="21"/>
      <c r="I207" s="24">
        <f t="shared" si="60"/>
        <v>4527.6718226846915</v>
      </c>
      <c r="J207" s="24">
        <f t="shared" si="61"/>
        <v>6398.6233783568532</v>
      </c>
      <c r="K207" s="24">
        <f t="shared" si="63"/>
        <v>16660.616720386864</v>
      </c>
      <c r="L207" s="24">
        <f t="shared" si="63"/>
        <v>803.22539227749155</v>
      </c>
      <c r="M207" s="24">
        <f t="shared" si="63"/>
        <v>0</v>
      </c>
      <c r="N207" s="24">
        <f t="shared" si="55"/>
        <v>28390.137313705898</v>
      </c>
      <c r="O207" s="24"/>
      <c r="P207" s="87">
        <v>0.95</v>
      </c>
      <c r="Q207" s="87">
        <v>1</v>
      </c>
      <c r="R207" s="87">
        <v>1</v>
      </c>
      <c r="S207" s="87">
        <v>0.95</v>
      </c>
      <c r="T207" s="87">
        <v>0.95</v>
      </c>
      <c r="U207" s="21"/>
      <c r="V207" s="24">
        <f t="shared" si="64"/>
        <v>4765.9703396680961</v>
      </c>
      <c r="W207" s="24">
        <f t="shared" si="64"/>
        <v>6398.6233783568532</v>
      </c>
      <c r="X207" s="24">
        <f t="shared" si="64"/>
        <v>16660.616720386864</v>
      </c>
      <c r="Y207" s="24">
        <f t="shared" si="64"/>
        <v>845.50041292367541</v>
      </c>
      <c r="Z207" s="24">
        <f t="shared" si="64"/>
        <v>0</v>
      </c>
      <c r="AA207" s="35">
        <f t="shared" ref="AA207:AA254" si="67">SUM(V207:Z207)</f>
        <v>28670.710851335491</v>
      </c>
      <c r="AB207" s="24"/>
      <c r="AC207" s="21"/>
      <c r="AD207" s="21"/>
      <c r="AE207" s="25">
        <f t="shared" si="59"/>
        <v>1763</v>
      </c>
      <c r="AF207" s="23">
        <v>3156.0279999999998</v>
      </c>
      <c r="AG207" s="23">
        <v>5295.5823</v>
      </c>
      <c r="AH207" s="23">
        <v>12355.3505</v>
      </c>
      <c r="AI207" s="23">
        <v>605</v>
      </c>
      <c r="AJ207" s="23">
        <v>0</v>
      </c>
      <c r="AK207" s="23">
        <v>2091.0902000000001</v>
      </c>
      <c r="AL207" s="21"/>
      <c r="AM207" s="24">
        <f t="shared" si="62"/>
        <v>3565.5206922773373</v>
      </c>
      <c r="AN207" s="24">
        <f t="shared" si="54"/>
        <v>5295.5823</v>
      </c>
      <c r="AO207" s="24">
        <f t="shared" si="65"/>
        <v>13958.449629752698</v>
      </c>
      <c r="AP207" s="24">
        <f t="shared" si="65"/>
        <v>683.49837796996394</v>
      </c>
      <c r="AQ207" s="24">
        <f t="shared" si="65"/>
        <v>0</v>
      </c>
      <c r="AR207" s="24">
        <f t="shared" si="52"/>
        <v>23503.051000000003</v>
      </c>
      <c r="AS207" s="24"/>
      <c r="AT207" s="87">
        <v>0.95</v>
      </c>
      <c r="AU207" s="87">
        <v>1</v>
      </c>
      <c r="AV207" s="87">
        <v>1</v>
      </c>
      <c r="AW207" s="87">
        <v>0.95</v>
      </c>
      <c r="AX207" s="87">
        <v>0.95</v>
      </c>
      <c r="AY207" s="21"/>
      <c r="AZ207" s="24">
        <f t="shared" si="66"/>
        <v>3753.1796760814077</v>
      </c>
      <c r="BA207" s="24">
        <f t="shared" si="66"/>
        <v>5295.5823</v>
      </c>
      <c r="BB207" s="24">
        <f t="shared" si="66"/>
        <v>13958.449629752698</v>
      </c>
      <c r="BC207" s="24">
        <f t="shared" si="66"/>
        <v>719.4719768104884</v>
      </c>
      <c r="BD207" s="24">
        <f t="shared" si="66"/>
        <v>0</v>
      </c>
      <c r="BE207" s="35">
        <f t="shared" ref="BE207:BE254" si="68">SUM(AZ207:BD207)</f>
        <v>23726.683582644593</v>
      </c>
      <c r="BF207" s="21"/>
      <c r="BG207" s="21"/>
      <c r="BH207" s="21"/>
      <c r="BI207" s="21"/>
    </row>
    <row r="208" spans="1:61">
      <c r="A208" s="25">
        <f t="shared" si="58"/>
        <v>1764</v>
      </c>
      <c r="B208" s="23">
        <v>6464.1437903591832</v>
      </c>
      <c r="C208" s="23">
        <v>10009.192634279676</v>
      </c>
      <c r="D208" s="23">
        <v>17027.017072679944</v>
      </c>
      <c r="E208" s="23">
        <v>4221.858851179506</v>
      </c>
      <c r="F208" s="23">
        <v>168.77113866967304</v>
      </c>
      <c r="G208" s="23">
        <v>2306.7554719236973</v>
      </c>
      <c r="H208" s="21"/>
      <c r="I208" s="24">
        <f t="shared" si="60"/>
        <v>6998.9444112514375</v>
      </c>
      <c r="J208" s="24">
        <f t="shared" si="61"/>
        <v>10009.192634279676</v>
      </c>
      <c r="K208" s="24">
        <f t="shared" si="63"/>
        <v>18435.720158151726</v>
      </c>
      <c r="L208" s="24">
        <f t="shared" si="63"/>
        <v>4571.1476059095121</v>
      </c>
      <c r="M208" s="24">
        <f t="shared" si="63"/>
        <v>182.73414949932825</v>
      </c>
      <c r="N208" s="24">
        <f t="shared" si="55"/>
        <v>40197.738959091686</v>
      </c>
      <c r="O208" s="24"/>
      <c r="P208" s="87">
        <v>0.95</v>
      </c>
      <c r="Q208" s="87">
        <v>1</v>
      </c>
      <c r="R208" s="87">
        <v>1</v>
      </c>
      <c r="S208" s="87">
        <v>0.95</v>
      </c>
      <c r="T208" s="87">
        <v>0.95</v>
      </c>
      <c r="U208" s="21"/>
      <c r="V208" s="24">
        <f t="shared" si="64"/>
        <v>7367.3099065804608</v>
      </c>
      <c r="W208" s="24">
        <f t="shared" si="64"/>
        <v>10009.192634279676</v>
      </c>
      <c r="X208" s="24">
        <f t="shared" si="64"/>
        <v>18435.720158151726</v>
      </c>
      <c r="Y208" s="24">
        <f t="shared" si="64"/>
        <v>4811.7343220100129</v>
      </c>
      <c r="Z208" s="24">
        <f t="shared" si="64"/>
        <v>192.35173631508238</v>
      </c>
      <c r="AA208" s="35">
        <f t="shared" si="67"/>
        <v>40816.308757336963</v>
      </c>
      <c r="AB208" s="24"/>
      <c r="AC208" s="21"/>
      <c r="AD208" s="21"/>
      <c r="AE208" s="25">
        <f t="shared" si="59"/>
        <v>1764</v>
      </c>
      <c r="AF208" s="23">
        <v>5466.0375999999997</v>
      </c>
      <c r="AG208" s="23">
        <v>8133.5839999999998</v>
      </c>
      <c r="AH208" s="23">
        <v>14543.633600000001</v>
      </c>
      <c r="AI208" s="23">
        <v>3588.7254000000007</v>
      </c>
      <c r="AJ208" s="23">
        <v>149.69999999999999</v>
      </c>
      <c r="AK208" s="23">
        <v>1991.8254000000002</v>
      </c>
      <c r="AL208" s="21"/>
      <c r="AM208" s="24">
        <f t="shared" si="62"/>
        <v>5924.4908694310761</v>
      </c>
      <c r="AN208" s="24">
        <f t="shared" si="54"/>
        <v>8133.5839999999998</v>
      </c>
      <c r="AO208" s="24">
        <f t="shared" si="65"/>
        <v>15763.452573313991</v>
      </c>
      <c r="AP208" s="24">
        <f t="shared" si="65"/>
        <v>3889.7227609988254</v>
      </c>
      <c r="AQ208" s="24">
        <f t="shared" si="65"/>
        <v>162.25579625610919</v>
      </c>
      <c r="AR208" s="24">
        <f t="shared" si="52"/>
        <v>33873.506000000001</v>
      </c>
      <c r="AS208" s="24"/>
      <c r="AT208" s="87">
        <v>0.95</v>
      </c>
      <c r="AU208" s="87">
        <v>1</v>
      </c>
      <c r="AV208" s="87">
        <v>1</v>
      </c>
      <c r="AW208" s="87">
        <v>0.95</v>
      </c>
      <c r="AX208" s="87">
        <v>0.95</v>
      </c>
      <c r="AY208" s="21"/>
      <c r="AZ208" s="24">
        <f t="shared" si="66"/>
        <v>6236.3061783485018</v>
      </c>
      <c r="BA208" s="24">
        <f t="shared" si="66"/>
        <v>8133.5839999999998</v>
      </c>
      <c r="BB208" s="24">
        <f t="shared" si="66"/>
        <v>15763.452573313991</v>
      </c>
      <c r="BC208" s="24">
        <f t="shared" si="66"/>
        <v>4094.4450115777113</v>
      </c>
      <c r="BD208" s="24">
        <f t="shared" si="66"/>
        <v>170.79557500643074</v>
      </c>
      <c r="BE208" s="35">
        <f t="shared" si="68"/>
        <v>34398.583338246637</v>
      </c>
      <c r="BF208" s="21"/>
      <c r="BG208" s="21"/>
      <c r="BH208" s="21"/>
      <c r="BI208" s="21"/>
    </row>
    <row r="209" spans="1:61">
      <c r="A209" s="25">
        <f t="shared" si="58"/>
        <v>1765</v>
      </c>
      <c r="B209" s="23">
        <v>6153.789184872443</v>
      </c>
      <c r="C209" s="23">
        <v>8733.8988738813932</v>
      </c>
      <c r="D209" s="23">
        <v>14458.40439180115</v>
      </c>
      <c r="E209" s="23">
        <v>3662.7529874501324</v>
      </c>
      <c r="F209" s="23">
        <v>308.59691912708604</v>
      </c>
      <c r="G209" s="23">
        <v>2465.8937445332776</v>
      </c>
      <c r="H209" s="21"/>
      <c r="I209" s="24">
        <f t="shared" si="60"/>
        <v>6771.0553762370928</v>
      </c>
      <c r="J209" s="24">
        <f t="shared" si="61"/>
        <v>8733.8988738813932</v>
      </c>
      <c r="K209" s="24">
        <f t="shared" si="63"/>
        <v>15908.679002130042</v>
      </c>
      <c r="L209" s="24">
        <f t="shared" si="63"/>
        <v>4030.1515964292444</v>
      </c>
      <c r="M209" s="24">
        <f t="shared" si="63"/>
        <v>339.55125298771043</v>
      </c>
      <c r="N209" s="24">
        <f t="shared" si="55"/>
        <v>35783.336101665482</v>
      </c>
      <c r="O209" s="24"/>
      <c r="P209" s="87">
        <v>0.95</v>
      </c>
      <c r="Q209" s="87">
        <v>1</v>
      </c>
      <c r="R209" s="87">
        <v>1</v>
      </c>
      <c r="S209" s="87">
        <v>0.95</v>
      </c>
      <c r="T209" s="87">
        <v>0.95</v>
      </c>
      <c r="U209" s="21"/>
      <c r="V209" s="24">
        <f t="shared" si="64"/>
        <v>7127.4267118285188</v>
      </c>
      <c r="W209" s="24">
        <f t="shared" si="64"/>
        <v>8733.8988738813932</v>
      </c>
      <c r="X209" s="24">
        <f t="shared" si="64"/>
        <v>15908.679002130042</v>
      </c>
      <c r="Y209" s="24">
        <f t="shared" si="64"/>
        <v>4242.264838346573</v>
      </c>
      <c r="Z209" s="24">
        <f t="shared" si="64"/>
        <v>357.42237156601101</v>
      </c>
      <c r="AA209" s="35">
        <f t="shared" si="67"/>
        <v>36369.691797752537</v>
      </c>
      <c r="AB209" s="24"/>
      <c r="AC209" s="21"/>
      <c r="AD209" s="21"/>
      <c r="AE209" s="25">
        <f t="shared" si="59"/>
        <v>1765</v>
      </c>
      <c r="AF209" s="23">
        <v>5379.2623999999996</v>
      </c>
      <c r="AG209" s="23">
        <v>7199.6660999999995</v>
      </c>
      <c r="AH209" s="23">
        <v>11961.895900000001</v>
      </c>
      <c r="AI209" s="23">
        <v>3127.1998000000003</v>
      </c>
      <c r="AJ209" s="23">
        <v>246.87699999999995</v>
      </c>
      <c r="AK209" s="23">
        <v>2142.9015000000004</v>
      </c>
      <c r="AL209" s="21"/>
      <c r="AM209" s="24">
        <f t="shared" si="62"/>
        <v>5935.7238357600791</v>
      </c>
      <c r="AN209" s="24">
        <f t="shared" si="54"/>
        <v>7199.6660999999995</v>
      </c>
      <c r="AO209" s="24">
        <f t="shared" si="65"/>
        <v>13199.302308530399</v>
      </c>
      <c r="AP209" s="24">
        <f t="shared" si="65"/>
        <v>3450.6950975368213</v>
      </c>
      <c r="AQ209" s="24">
        <f t="shared" si="65"/>
        <v>272.41535817270056</v>
      </c>
      <c r="AR209" s="24">
        <f t="shared" si="52"/>
        <v>30057.802699999997</v>
      </c>
      <c r="AS209" s="24"/>
      <c r="AT209" s="87">
        <v>0.95</v>
      </c>
      <c r="AU209" s="87">
        <v>1</v>
      </c>
      <c r="AV209" s="87">
        <v>1</v>
      </c>
      <c r="AW209" s="87">
        <v>0.95</v>
      </c>
      <c r="AX209" s="87">
        <v>0.95</v>
      </c>
      <c r="AY209" s="21"/>
      <c r="AZ209" s="24">
        <f t="shared" si="66"/>
        <v>6248.1303534316621</v>
      </c>
      <c r="BA209" s="24">
        <f t="shared" si="66"/>
        <v>7199.6660999999995</v>
      </c>
      <c r="BB209" s="24">
        <f t="shared" si="66"/>
        <v>13199.302308530399</v>
      </c>
      <c r="BC209" s="24">
        <f t="shared" si="66"/>
        <v>3632.310628986128</v>
      </c>
      <c r="BD209" s="24">
        <f t="shared" si="66"/>
        <v>286.75300860284273</v>
      </c>
      <c r="BE209" s="35">
        <f t="shared" si="68"/>
        <v>30566.162399551031</v>
      </c>
      <c r="BF209" s="21"/>
      <c r="BG209" s="21"/>
      <c r="BH209" s="21"/>
      <c r="BI209" s="21"/>
    </row>
    <row r="210" spans="1:61">
      <c r="A210" s="25">
        <f t="shared" si="58"/>
        <v>1766</v>
      </c>
      <c r="B210" s="23">
        <v>7971.7204141469674</v>
      </c>
      <c r="C210" s="23">
        <v>6982.229527131436</v>
      </c>
      <c r="D210" s="23">
        <v>20402.430563226619</v>
      </c>
      <c r="E210" s="23">
        <v>2695.8904017139348</v>
      </c>
      <c r="F210" s="23">
        <v>1747.0270609978113</v>
      </c>
      <c r="G210" s="23">
        <v>1940.7334780763313</v>
      </c>
      <c r="H210" s="21"/>
      <c r="I210" s="24">
        <f t="shared" si="60"/>
        <v>8443.1514535722345</v>
      </c>
      <c r="J210" s="24">
        <f t="shared" si="61"/>
        <v>6982.229527131436</v>
      </c>
      <c r="K210" s="24">
        <f t="shared" si="63"/>
        <v>21608.988062427747</v>
      </c>
      <c r="L210" s="24">
        <f t="shared" si="63"/>
        <v>2855.3197780880932</v>
      </c>
      <c r="M210" s="24">
        <f t="shared" si="63"/>
        <v>1850.3426240735891</v>
      </c>
      <c r="N210" s="24">
        <f t="shared" si="55"/>
        <v>41740.031445293098</v>
      </c>
      <c r="O210" s="24"/>
      <c r="P210" s="87">
        <v>0.95</v>
      </c>
      <c r="Q210" s="87">
        <v>1</v>
      </c>
      <c r="R210" s="87">
        <v>1</v>
      </c>
      <c r="S210" s="87">
        <v>0.95</v>
      </c>
      <c r="T210" s="87">
        <v>0.95</v>
      </c>
      <c r="U210" s="21"/>
      <c r="V210" s="24">
        <f t="shared" si="64"/>
        <v>8887.5278458655102</v>
      </c>
      <c r="W210" s="24">
        <f t="shared" si="64"/>
        <v>6982.229527131436</v>
      </c>
      <c r="X210" s="24">
        <f t="shared" si="64"/>
        <v>21608.988062427747</v>
      </c>
      <c r="Y210" s="24">
        <f t="shared" si="64"/>
        <v>3005.5997664085194</v>
      </c>
      <c r="Z210" s="24">
        <f t="shared" si="64"/>
        <v>1947.7290779721991</v>
      </c>
      <c r="AA210" s="35">
        <f t="shared" si="67"/>
        <v>42432.07427980542</v>
      </c>
      <c r="AB210" s="24"/>
      <c r="AC210" s="21"/>
      <c r="AD210" s="21"/>
      <c r="AE210" s="25">
        <f t="shared" si="59"/>
        <v>1766</v>
      </c>
      <c r="AF210" s="23">
        <v>6448.1933000000008</v>
      </c>
      <c r="AG210" s="23">
        <v>5531.7229000000007</v>
      </c>
      <c r="AH210" s="23">
        <v>16792.6522</v>
      </c>
      <c r="AI210" s="23">
        <v>2267.8592999999996</v>
      </c>
      <c r="AJ210" s="23">
        <v>1420.7</v>
      </c>
      <c r="AK210" s="23">
        <v>1657.0248999999999</v>
      </c>
      <c r="AL210" s="21"/>
      <c r="AM210" s="24">
        <f t="shared" si="62"/>
        <v>6844.9646708293021</v>
      </c>
      <c r="AN210" s="24">
        <f t="shared" si="54"/>
        <v>5531.7229000000007</v>
      </c>
      <c r="AO210" s="24">
        <f t="shared" si="65"/>
        <v>17825.940645812207</v>
      </c>
      <c r="AP210" s="24">
        <f t="shared" si="65"/>
        <v>2407.4056196348311</v>
      </c>
      <c r="AQ210" s="24">
        <f t="shared" si="65"/>
        <v>1508.1187637236601</v>
      </c>
      <c r="AR210" s="24">
        <f t="shared" si="52"/>
        <v>34118.152600000001</v>
      </c>
      <c r="AS210" s="24"/>
      <c r="AT210" s="87">
        <v>0.95</v>
      </c>
      <c r="AU210" s="87">
        <v>1</v>
      </c>
      <c r="AV210" s="87">
        <v>1</v>
      </c>
      <c r="AW210" s="87">
        <v>0.95</v>
      </c>
      <c r="AX210" s="87">
        <v>0.95</v>
      </c>
      <c r="AY210" s="21"/>
      <c r="AZ210" s="24">
        <f t="shared" si="66"/>
        <v>7205.2259692940024</v>
      </c>
      <c r="BA210" s="24">
        <f t="shared" si="66"/>
        <v>5531.7229000000007</v>
      </c>
      <c r="BB210" s="24">
        <f t="shared" si="66"/>
        <v>17825.940645812207</v>
      </c>
      <c r="BC210" s="24">
        <f t="shared" si="66"/>
        <v>2534.1111785629801</v>
      </c>
      <c r="BD210" s="24">
        <f t="shared" si="66"/>
        <v>1587.4934354985896</v>
      </c>
      <c r="BE210" s="35">
        <f t="shared" si="68"/>
        <v>34684.494129167782</v>
      </c>
      <c r="BF210" s="21"/>
      <c r="BG210" s="21"/>
      <c r="BH210" s="21"/>
      <c r="BI210" s="21"/>
    </row>
    <row r="211" spans="1:61">
      <c r="A211" s="25">
        <f t="shared" si="58"/>
        <v>1767</v>
      </c>
      <c r="B211" s="23">
        <v>7178.6393405117287</v>
      </c>
      <c r="C211" s="23">
        <v>7308.0572483276965</v>
      </c>
      <c r="D211" s="23">
        <v>15077.625406281375</v>
      </c>
      <c r="E211" s="23">
        <v>1049.4941375422773</v>
      </c>
      <c r="F211" s="23">
        <v>640.48530523320437</v>
      </c>
      <c r="G211" s="23">
        <v>2356.3815977940485</v>
      </c>
      <c r="H211" s="21"/>
      <c r="I211" s="24">
        <f t="shared" si="60"/>
        <v>7885.0387869247488</v>
      </c>
      <c r="J211" s="24">
        <f t="shared" si="61"/>
        <v>7308.0572483276965</v>
      </c>
      <c r="K211" s="24">
        <f t="shared" si="63"/>
        <v>16561.308557782449</v>
      </c>
      <c r="L211" s="24">
        <f t="shared" si="63"/>
        <v>1152.7674798301107</v>
      </c>
      <c r="M211" s="24">
        <f t="shared" si="63"/>
        <v>703.51096282532376</v>
      </c>
      <c r="N211" s="24">
        <f t="shared" si="55"/>
        <v>33610.68303569033</v>
      </c>
      <c r="O211" s="24"/>
      <c r="P211" s="87">
        <v>0.95</v>
      </c>
      <c r="Q211" s="87">
        <v>1</v>
      </c>
      <c r="R211" s="87">
        <v>1</v>
      </c>
      <c r="S211" s="87">
        <v>0.95</v>
      </c>
      <c r="T211" s="87">
        <v>0.95</v>
      </c>
      <c r="U211" s="21"/>
      <c r="V211" s="24">
        <f t="shared" si="64"/>
        <v>8300.0408283418419</v>
      </c>
      <c r="W211" s="24">
        <f t="shared" si="64"/>
        <v>7308.0572483276965</v>
      </c>
      <c r="X211" s="24">
        <f t="shared" si="64"/>
        <v>16561.308557782449</v>
      </c>
      <c r="Y211" s="24">
        <f t="shared" si="64"/>
        <v>1213.4394524527481</v>
      </c>
      <c r="Z211" s="24">
        <f t="shared" si="64"/>
        <v>740.53785560560402</v>
      </c>
      <c r="AA211" s="35">
        <f t="shared" si="67"/>
        <v>34123.383942510336</v>
      </c>
      <c r="AB211" s="24"/>
      <c r="AC211" s="21"/>
      <c r="AD211" s="21"/>
      <c r="AE211" s="25">
        <f t="shared" si="59"/>
        <v>1767</v>
      </c>
      <c r="AF211" s="23">
        <v>6039.1788000000006</v>
      </c>
      <c r="AG211" s="23">
        <v>5698.4874000000009</v>
      </c>
      <c r="AH211" s="23">
        <v>12724.982</v>
      </c>
      <c r="AI211" s="23">
        <v>911.45039999999995</v>
      </c>
      <c r="AJ211" s="23">
        <v>547.46</v>
      </c>
      <c r="AK211" s="23">
        <v>1679.1455000000005</v>
      </c>
      <c r="AL211" s="21"/>
      <c r="AM211" s="24">
        <f t="shared" si="62"/>
        <v>6540.6189524589108</v>
      </c>
      <c r="AN211" s="24">
        <f t="shared" si="54"/>
        <v>5698.4874000000009</v>
      </c>
      <c r="AO211" s="24">
        <f t="shared" si="65"/>
        <v>13781.552292987002</v>
      </c>
      <c r="AP211" s="24">
        <f t="shared" si="65"/>
        <v>987.12920380271817</v>
      </c>
      <c r="AQ211" s="24">
        <f t="shared" si="65"/>
        <v>592.9162507513696</v>
      </c>
      <c r="AR211" s="24">
        <f t="shared" si="52"/>
        <v>27600.704099999999</v>
      </c>
      <c r="AS211" s="24"/>
      <c r="AT211" s="87">
        <v>0.95</v>
      </c>
      <c r="AU211" s="87">
        <v>1</v>
      </c>
      <c r="AV211" s="87">
        <v>1</v>
      </c>
      <c r="AW211" s="87">
        <v>0.95</v>
      </c>
      <c r="AX211" s="87">
        <v>0.95</v>
      </c>
      <c r="AY211" s="21"/>
      <c r="AZ211" s="24">
        <f t="shared" si="66"/>
        <v>6884.8620552199063</v>
      </c>
      <c r="BA211" s="24">
        <f t="shared" si="66"/>
        <v>5698.4874000000009</v>
      </c>
      <c r="BB211" s="24">
        <f t="shared" si="66"/>
        <v>13781.552292987002</v>
      </c>
      <c r="BC211" s="24">
        <f t="shared" si="66"/>
        <v>1039.0833724239139</v>
      </c>
      <c r="BD211" s="24">
        <f t="shared" si="66"/>
        <v>624.12236921196802</v>
      </c>
      <c r="BE211" s="35">
        <f t="shared" si="68"/>
        <v>28028.107489842791</v>
      </c>
      <c r="BF211" s="21"/>
      <c r="BG211" s="21"/>
      <c r="BH211" s="21"/>
      <c r="BI211" s="21"/>
    </row>
    <row r="212" spans="1:61">
      <c r="A212" s="25">
        <f t="shared" si="58"/>
        <v>1768</v>
      </c>
      <c r="B212" s="23">
        <v>5197.117652570787</v>
      </c>
      <c r="C212" s="23">
        <v>6062.9575317479439</v>
      </c>
      <c r="D212" s="23">
        <v>19220.927471660678</v>
      </c>
      <c r="E212" s="23">
        <v>1851.3826159795171</v>
      </c>
      <c r="F212" s="23">
        <v>477.93517406962781</v>
      </c>
      <c r="G212" s="23">
        <v>646.0911817177971</v>
      </c>
      <c r="H212" s="21"/>
      <c r="I212" s="24">
        <f t="shared" si="60"/>
        <v>5322.6557064132139</v>
      </c>
      <c r="J212" s="24">
        <f t="shared" si="61"/>
        <v>6062.9575317479439</v>
      </c>
      <c r="K212" s="24">
        <f t="shared" si="63"/>
        <v>19685.215176720641</v>
      </c>
      <c r="L212" s="24">
        <f t="shared" si="63"/>
        <v>1896.1033604507918</v>
      </c>
      <c r="M212" s="24">
        <f t="shared" si="63"/>
        <v>489.47985241376028</v>
      </c>
      <c r="N212" s="24">
        <f t="shared" si="55"/>
        <v>33456.411627746347</v>
      </c>
      <c r="O212" s="24"/>
      <c r="P212" s="87">
        <v>0.95</v>
      </c>
      <c r="Q212" s="87">
        <v>1</v>
      </c>
      <c r="R212" s="87">
        <v>1</v>
      </c>
      <c r="S212" s="87">
        <v>0.95</v>
      </c>
      <c r="T212" s="87">
        <v>0.95</v>
      </c>
      <c r="U212" s="21"/>
      <c r="V212" s="24">
        <f t="shared" si="64"/>
        <v>5602.795480434962</v>
      </c>
      <c r="W212" s="24">
        <f t="shared" si="64"/>
        <v>6062.9575317479439</v>
      </c>
      <c r="X212" s="24">
        <f t="shared" si="64"/>
        <v>19685.215176720641</v>
      </c>
      <c r="Y212" s="24">
        <f t="shared" si="64"/>
        <v>1995.8982741587283</v>
      </c>
      <c r="Z212" s="24">
        <f t="shared" si="64"/>
        <v>515.24194990922138</v>
      </c>
      <c r="AA212" s="35">
        <f t="shared" si="67"/>
        <v>33862.108412971502</v>
      </c>
      <c r="AB212" s="24"/>
      <c r="AC212" s="21"/>
      <c r="AD212" s="21"/>
      <c r="AE212" s="25">
        <f t="shared" si="59"/>
        <v>1768</v>
      </c>
      <c r="AF212" s="23">
        <v>4181.2241999999997</v>
      </c>
      <c r="AG212" s="23">
        <v>4841.9935999999998</v>
      </c>
      <c r="AH212" s="23">
        <v>15739.745000000001</v>
      </c>
      <c r="AI212" s="23">
        <v>1571</v>
      </c>
      <c r="AJ212" s="23">
        <v>428.5</v>
      </c>
      <c r="AK212" s="23">
        <v>568.49990000000003</v>
      </c>
      <c r="AL212" s="21"/>
      <c r="AM212" s="24">
        <f t="shared" si="62"/>
        <v>4289.6628250079712</v>
      </c>
      <c r="AN212" s="24">
        <f t="shared" si="54"/>
        <v>4841.9935999999998</v>
      </c>
      <c r="AO212" s="24">
        <f t="shared" si="65"/>
        <v>16147.949923757997</v>
      </c>
      <c r="AP212" s="24">
        <f t="shared" si="65"/>
        <v>1611.7433497317659</v>
      </c>
      <c r="AQ212" s="24">
        <f t="shared" si="65"/>
        <v>439.61300150226714</v>
      </c>
      <c r="AR212" s="24">
        <f t="shared" si="52"/>
        <v>27330.962700000004</v>
      </c>
      <c r="AS212" s="24"/>
      <c r="AT212" s="87">
        <v>0.95</v>
      </c>
      <c r="AU212" s="87">
        <v>1</v>
      </c>
      <c r="AV212" s="87">
        <v>1</v>
      </c>
      <c r="AW212" s="87">
        <v>0.95</v>
      </c>
      <c r="AX212" s="87">
        <v>0.95</v>
      </c>
      <c r="AY212" s="21"/>
      <c r="AZ212" s="24">
        <f t="shared" si="66"/>
        <v>4515.4345526399702</v>
      </c>
      <c r="BA212" s="24">
        <f t="shared" si="66"/>
        <v>4841.9935999999998</v>
      </c>
      <c r="BB212" s="24">
        <f t="shared" si="66"/>
        <v>16147.949923757997</v>
      </c>
      <c r="BC212" s="24">
        <f t="shared" si="66"/>
        <v>1696.5719470860695</v>
      </c>
      <c r="BD212" s="24">
        <f t="shared" si="66"/>
        <v>462.75052789712333</v>
      </c>
      <c r="BE212" s="35">
        <f t="shared" si="68"/>
        <v>27664.70055138116</v>
      </c>
      <c r="BF212" s="21"/>
      <c r="BG212" s="21"/>
      <c r="BH212" s="21"/>
      <c r="BI212" s="21"/>
    </row>
    <row r="213" spans="1:61">
      <c r="A213" s="25">
        <f t="shared" si="58"/>
        <v>1769</v>
      </c>
      <c r="B213" s="23">
        <v>7264.7190577101528</v>
      </c>
      <c r="C213" s="23">
        <v>6202.0505717568885</v>
      </c>
      <c r="D213" s="23">
        <v>20803.653299794663</v>
      </c>
      <c r="E213" s="23">
        <v>341.4</v>
      </c>
      <c r="F213" s="23">
        <v>340.41780500249706</v>
      </c>
      <c r="G213" s="23">
        <v>1390.5551857420805</v>
      </c>
      <c r="H213" s="21"/>
      <c r="I213" s="24">
        <f t="shared" si="60"/>
        <v>7616.0903947885427</v>
      </c>
      <c r="J213" s="24">
        <f t="shared" si="61"/>
        <v>6202.0505717568885</v>
      </c>
      <c r="K213" s="24">
        <f t="shared" si="63"/>
        <v>21809.859791469811</v>
      </c>
      <c r="L213" s="24">
        <f t="shared" si="63"/>
        <v>357.9124313171132</v>
      </c>
      <c r="M213" s="24">
        <f t="shared" si="63"/>
        <v>356.88273067392697</v>
      </c>
      <c r="N213" s="24">
        <f t="shared" si="55"/>
        <v>36342.795920006283</v>
      </c>
      <c r="O213" s="24"/>
      <c r="P213" s="87">
        <v>0.95</v>
      </c>
      <c r="Q213" s="87">
        <v>1</v>
      </c>
      <c r="R213" s="87">
        <v>1</v>
      </c>
      <c r="S213" s="87">
        <v>0.95</v>
      </c>
      <c r="T213" s="87">
        <v>0.95</v>
      </c>
      <c r="U213" s="21"/>
      <c r="V213" s="24">
        <f t="shared" si="64"/>
        <v>8016.9372576721507</v>
      </c>
      <c r="W213" s="24">
        <f t="shared" si="64"/>
        <v>6202.0505717568885</v>
      </c>
      <c r="X213" s="24">
        <f t="shared" si="64"/>
        <v>21809.859791469811</v>
      </c>
      <c r="Y213" s="24">
        <f t="shared" si="64"/>
        <v>376.74992770222445</v>
      </c>
      <c r="Z213" s="24">
        <f t="shared" si="64"/>
        <v>375.66603228834418</v>
      </c>
      <c r="AA213" s="35">
        <f t="shared" si="67"/>
        <v>36781.263580889419</v>
      </c>
      <c r="AB213" s="24"/>
      <c r="AC213" s="21"/>
      <c r="AD213" s="21"/>
      <c r="AE213" s="25">
        <f t="shared" si="59"/>
        <v>1769</v>
      </c>
      <c r="AF213" s="23">
        <v>6185.7056000000011</v>
      </c>
      <c r="AG213" s="23">
        <v>5119.8757000000014</v>
      </c>
      <c r="AH213" s="23">
        <v>16959.513999999999</v>
      </c>
      <c r="AI213" s="23">
        <v>302.8218</v>
      </c>
      <c r="AJ213" s="23">
        <v>282</v>
      </c>
      <c r="AK213" s="23">
        <v>1181.8797999999999</v>
      </c>
      <c r="AL213" s="21"/>
      <c r="AM213" s="24">
        <f t="shared" si="62"/>
        <v>6493.7859937150697</v>
      </c>
      <c r="AN213" s="24">
        <f t="shared" si="54"/>
        <v>5119.8757000000014</v>
      </c>
      <c r="AO213" s="24">
        <f t="shared" si="65"/>
        <v>17804.186231141459</v>
      </c>
      <c r="AP213" s="24">
        <f t="shared" si="65"/>
        <v>317.90390467848738</v>
      </c>
      <c r="AQ213" s="24">
        <f t="shared" si="65"/>
        <v>296.04507046498452</v>
      </c>
      <c r="AR213" s="24">
        <f t="shared" si="52"/>
        <v>30031.796900000001</v>
      </c>
      <c r="AS213" s="24"/>
      <c r="AT213" s="87">
        <v>0.95</v>
      </c>
      <c r="AU213" s="87">
        <v>1</v>
      </c>
      <c r="AV213" s="87">
        <v>1</v>
      </c>
      <c r="AW213" s="87">
        <v>0.95</v>
      </c>
      <c r="AX213" s="87">
        <v>0.95</v>
      </c>
      <c r="AY213" s="21"/>
      <c r="AZ213" s="24">
        <f t="shared" si="66"/>
        <v>6835.5642039105996</v>
      </c>
      <c r="BA213" s="24">
        <f t="shared" si="66"/>
        <v>5119.8757000000014</v>
      </c>
      <c r="BB213" s="24">
        <f t="shared" si="66"/>
        <v>17804.186231141459</v>
      </c>
      <c r="BC213" s="24">
        <f t="shared" si="66"/>
        <v>334.63568913524989</v>
      </c>
      <c r="BD213" s="24">
        <f t="shared" si="66"/>
        <v>311.62638996314161</v>
      </c>
      <c r="BE213" s="35">
        <f t="shared" si="68"/>
        <v>30405.888214150451</v>
      </c>
      <c r="BF213" s="21"/>
      <c r="BG213" s="21"/>
      <c r="BH213" s="21"/>
      <c r="BI213" s="21"/>
    </row>
    <row r="214" spans="1:61">
      <c r="A214" s="25">
        <f t="shared" si="58"/>
        <v>1770</v>
      </c>
      <c r="B214" s="23">
        <v>6290.7817885770701</v>
      </c>
      <c r="C214" s="23">
        <v>6527.2752054283028</v>
      </c>
      <c r="D214" s="23">
        <v>24987.358293918307</v>
      </c>
      <c r="E214" s="23">
        <v>1363.1971815107104</v>
      </c>
      <c r="F214" s="23">
        <v>44</v>
      </c>
      <c r="G214" s="23">
        <v>2839.8898155074862</v>
      </c>
      <c r="H214" s="21"/>
      <c r="I214" s="24">
        <f t="shared" si="60"/>
        <v>6837.3610387362387</v>
      </c>
      <c r="J214" s="24">
        <f t="shared" si="61"/>
        <v>6527.2752054283028</v>
      </c>
      <c r="K214" s="24">
        <f t="shared" si="63"/>
        <v>27158.403486512343</v>
      </c>
      <c r="L214" s="24">
        <f t="shared" si="63"/>
        <v>1481.6395815701396</v>
      </c>
      <c r="M214" s="24">
        <f t="shared" si="63"/>
        <v>47.822972694852169</v>
      </c>
      <c r="N214" s="24">
        <f t="shared" si="55"/>
        <v>42052.502284941882</v>
      </c>
      <c r="O214" s="24"/>
      <c r="P214" s="87">
        <v>0.95</v>
      </c>
      <c r="Q214" s="87">
        <v>1</v>
      </c>
      <c r="R214" s="87">
        <v>1</v>
      </c>
      <c r="S214" s="87">
        <v>0.95</v>
      </c>
      <c r="T214" s="87">
        <v>0.95</v>
      </c>
      <c r="U214" s="21"/>
      <c r="V214" s="24">
        <f t="shared" si="64"/>
        <v>7197.2221460381461</v>
      </c>
      <c r="W214" s="24">
        <f t="shared" si="64"/>
        <v>6527.2752054283028</v>
      </c>
      <c r="X214" s="24">
        <f t="shared" si="64"/>
        <v>27158.403486512343</v>
      </c>
      <c r="Y214" s="24">
        <f t="shared" si="64"/>
        <v>1559.6206121790945</v>
      </c>
      <c r="Z214" s="24">
        <f t="shared" si="64"/>
        <v>50.33997125773913</v>
      </c>
      <c r="AA214" s="35">
        <f t="shared" si="67"/>
        <v>42492.861421415626</v>
      </c>
      <c r="AB214" s="24"/>
      <c r="AC214" s="21"/>
      <c r="AD214" s="21"/>
      <c r="AE214" s="25">
        <f t="shared" si="59"/>
        <v>1770</v>
      </c>
      <c r="AF214" s="23">
        <v>4834.9522000000006</v>
      </c>
      <c r="AG214" s="23">
        <v>5362.8946999999998</v>
      </c>
      <c r="AH214" s="23">
        <v>19903.740900000004</v>
      </c>
      <c r="AI214" s="23">
        <v>1151.9759999999999</v>
      </c>
      <c r="AJ214" s="23">
        <v>0</v>
      </c>
      <c r="AK214" s="23">
        <v>2055.8000000000002</v>
      </c>
      <c r="AL214" s="21"/>
      <c r="AM214" s="24">
        <f t="shared" si="62"/>
        <v>5218.8625073917865</v>
      </c>
      <c r="AN214" s="24">
        <f t="shared" si="54"/>
        <v>5362.8946999999998</v>
      </c>
      <c r="AO214" s="24">
        <f t="shared" si="65"/>
        <v>21484.160099835208</v>
      </c>
      <c r="AP214" s="24">
        <f t="shared" si="65"/>
        <v>1243.4464927730121</v>
      </c>
      <c r="AQ214" s="24">
        <f t="shared" si="65"/>
        <v>0</v>
      </c>
      <c r="AR214" s="24">
        <f t="shared" si="52"/>
        <v>33309.363800000006</v>
      </c>
      <c r="AS214" s="24"/>
      <c r="AT214" s="87">
        <v>0.95</v>
      </c>
      <c r="AU214" s="87">
        <v>1</v>
      </c>
      <c r="AV214" s="87">
        <v>1</v>
      </c>
      <c r="AW214" s="87">
        <v>0.95</v>
      </c>
      <c r="AX214" s="87">
        <v>0.95</v>
      </c>
      <c r="AY214" s="21"/>
      <c r="AZ214" s="24">
        <f t="shared" si="66"/>
        <v>5493.539481465039</v>
      </c>
      <c r="BA214" s="24">
        <f t="shared" si="66"/>
        <v>5362.8946999999998</v>
      </c>
      <c r="BB214" s="24">
        <f t="shared" si="66"/>
        <v>21484.160099835208</v>
      </c>
      <c r="BC214" s="24">
        <f t="shared" si="66"/>
        <v>1308.8910450242233</v>
      </c>
      <c r="BD214" s="24">
        <f t="shared" si="66"/>
        <v>0</v>
      </c>
      <c r="BE214" s="35">
        <f t="shared" si="68"/>
        <v>33649.485326324473</v>
      </c>
      <c r="BF214" s="21"/>
      <c r="BG214" s="21"/>
      <c r="BH214" s="21"/>
      <c r="BI214" s="21"/>
    </row>
    <row r="215" spans="1:61">
      <c r="A215" s="25">
        <f t="shared" si="58"/>
        <v>1771</v>
      </c>
      <c r="B215" s="23">
        <v>7346.9165107707631</v>
      </c>
      <c r="C215" s="23">
        <v>6423.4510894216637</v>
      </c>
      <c r="D215" s="23">
        <v>23874.455019352055</v>
      </c>
      <c r="E215" s="23">
        <v>978.1935675225742</v>
      </c>
      <c r="F215" s="23">
        <v>138.48039215686276</v>
      </c>
      <c r="G215" s="23">
        <v>2812.7476479667366</v>
      </c>
      <c r="H215" s="21"/>
      <c r="I215" s="24">
        <f t="shared" si="60"/>
        <v>7985.947776342924</v>
      </c>
      <c r="J215" s="24">
        <f t="shared" si="61"/>
        <v>6423.4510894216637</v>
      </c>
      <c r="K215" s="24">
        <f t="shared" si="63"/>
        <v>25951.043637651412</v>
      </c>
      <c r="L215" s="24">
        <f t="shared" si="63"/>
        <v>1063.2763736919503</v>
      </c>
      <c r="M215" s="24">
        <f t="shared" si="63"/>
        <v>150.52535008270769</v>
      </c>
      <c r="N215" s="24">
        <f t="shared" si="55"/>
        <v>41574.244227190662</v>
      </c>
      <c r="O215" s="24"/>
      <c r="P215" s="87">
        <v>0.95</v>
      </c>
      <c r="Q215" s="87">
        <v>1</v>
      </c>
      <c r="R215" s="87">
        <v>1</v>
      </c>
      <c r="S215" s="87">
        <v>0.95</v>
      </c>
      <c r="T215" s="87">
        <v>0.95</v>
      </c>
      <c r="U215" s="21"/>
      <c r="V215" s="24">
        <f t="shared" si="64"/>
        <v>8406.2608172030777</v>
      </c>
      <c r="W215" s="24">
        <f t="shared" si="64"/>
        <v>6423.4510894216637</v>
      </c>
      <c r="X215" s="24">
        <f t="shared" si="64"/>
        <v>25951.043637651412</v>
      </c>
      <c r="Y215" s="24">
        <f t="shared" si="64"/>
        <v>1119.2382880967898</v>
      </c>
      <c r="Z215" s="24">
        <f t="shared" si="64"/>
        <v>158.44773692916598</v>
      </c>
      <c r="AA215" s="35">
        <f t="shared" si="67"/>
        <v>42058.441569302107</v>
      </c>
      <c r="AB215" s="24"/>
      <c r="AC215" s="21"/>
      <c r="AD215" s="21"/>
      <c r="AE215" s="25">
        <f t="shared" si="59"/>
        <v>1771</v>
      </c>
      <c r="AF215" s="23">
        <v>6131.4118999999982</v>
      </c>
      <c r="AG215" s="23">
        <v>5353.1311999999998</v>
      </c>
      <c r="AH215" s="23">
        <v>19804.532999999999</v>
      </c>
      <c r="AI215" s="23">
        <v>838.28770000000009</v>
      </c>
      <c r="AJ215" s="23">
        <v>113</v>
      </c>
      <c r="AK215" s="23">
        <v>2361.0477999999998</v>
      </c>
      <c r="AL215" s="21"/>
      <c r="AM215" s="24">
        <f t="shared" si="62"/>
        <v>6669.8294007058466</v>
      </c>
      <c r="AN215" s="24">
        <f t="shared" si="54"/>
        <v>5353.1311999999998</v>
      </c>
      <c r="AO215" s="24">
        <f t="shared" si="65"/>
        <v>21543.627899252569</v>
      </c>
      <c r="AP215" s="24">
        <f t="shared" si="65"/>
        <v>911.90023422012882</v>
      </c>
      <c r="AQ215" s="24">
        <f t="shared" si="65"/>
        <v>122.92286582145312</v>
      </c>
      <c r="AR215" s="24">
        <f t="shared" si="52"/>
        <v>34601.411599999999</v>
      </c>
      <c r="AS215" s="24"/>
      <c r="AT215" s="87">
        <v>0.95</v>
      </c>
      <c r="AU215" s="87">
        <v>1</v>
      </c>
      <c r="AV215" s="87">
        <v>1</v>
      </c>
      <c r="AW215" s="87">
        <v>0.95</v>
      </c>
      <c r="AX215" s="87">
        <v>0.95</v>
      </c>
      <c r="AY215" s="21"/>
      <c r="AZ215" s="24">
        <f t="shared" si="66"/>
        <v>7020.8730533745756</v>
      </c>
      <c r="BA215" s="24">
        <f t="shared" si="66"/>
        <v>5353.1311999999998</v>
      </c>
      <c r="BB215" s="24">
        <f t="shared" si="66"/>
        <v>21543.627899252569</v>
      </c>
      <c r="BC215" s="24">
        <f t="shared" si="66"/>
        <v>959.89498338960937</v>
      </c>
      <c r="BD215" s="24">
        <f t="shared" si="66"/>
        <v>129.39249033837172</v>
      </c>
      <c r="BE215" s="35">
        <f t="shared" si="68"/>
        <v>35006.919626355135</v>
      </c>
      <c r="BF215" s="21"/>
      <c r="BG215" s="21"/>
      <c r="BH215" s="21"/>
      <c r="BI215" s="21"/>
    </row>
    <row r="216" spans="1:61">
      <c r="A216" s="25">
        <f t="shared" si="58"/>
        <v>1772</v>
      </c>
      <c r="B216" s="23">
        <v>7357.4666213601122</v>
      </c>
      <c r="C216" s="23">
        <v>6419.2605700287968</v>
      </c>
      <c r="D216" s="23">
        <v>23694.548410380427</v>
      </c>
      <c r="E216" s="23">
        <v>912.1632964207821</v>
      </c>
      <c r="F216" s="23">
        <v>891.89772353385797</v>
      </c>
      <c r="G216" s="23">
        <v>2730.5140038658246</v>
      </c>
      <c r="H216" s="21"/>
      <c r="I216" s="24">
        <f t="shared" si="60"/>
        <v>7968.9110802477298</v>
      </c>
      <c r="J216" s="24">
        <f t="shared" si="61"/>
        <v>6419.2605700287968</v>
      </c>
      <c r="K216" s="24">
        <f t="shared" si="63"/>
        <v>25663.690925999923</v>
      </c>
      <c r="L216" s="24">
        <f t="shared" si="63"/>
        <v>987.96889934094133</v>
      </c>
      <c r="M216" s="24">
        <f t="shared" si="63"/>
        <v>966.0191499724117</v>
      </c>
      <c r="N216" s="24">
        <f t="shared" si="55"/>
        <v>42005.850625589803</v>
      </c>
      <c r="O216" s="24"/>
      <c r="P216" s="87">
        <v>0.95</v>
      </c>
      <c r="Q216" s="87">
        <v>1</v>
      </c>
      <c r="R216" s="87">
        <v>1</v>
      </c>
      <c r="S216" s="87">
        <v>0.95</v>
      </c>
      <c r="T216" s="87">
        <v>0.95</v>
      </c>
      <c r="U216" s="21"/>
      <c r="V216" s="24">
        <f t="shared" si="64"/>
        <v>8388.3274528923484</v>
      </c>
      <c r="W216" s="24">
        <f t="shared" si="64"/>
        <v>6419.2605700287968</v>
      </c>
      <c r="X216" s="24">
        <f t="shared" si="64"/>
        <v>25663.690925999923</v>
      </c>
      <c r="Y216" s="24">
        <f t="shared" si="64"/>
        <v>1039.9672624641489</v>
      </c>
      <c r="Z216" s="24">
        <f t="shared" si="64"/>
        <v>1016.8622631288545</v>
      </c>
      <c r="AA216" s="35">
        <f t="shared" si="67"/>
        <v>42528.108474514069</v>
      </c>
      <c r="AB216" s="24"/>
      <c r="AC216" s="21"/>
      <c r="AD216" s="21"/>
      <c r="AE216" s="25">
        <f t="shared" si="59"/>
        <v>1772</v>
      </c>
      <c r="AF216" s="23">
        <v>6149.8539999999994</v>
      </c>
      <c r="AG216" s="23">
        <v>5282.6000999999997</v>
      </c>
      <c r="AH216" s="23">
        <v>19554.681399999998</v>
      </c>
      <c r="AI216" s="23">
        <v>783.72240000000011</v>
      </c>
      <c r="AJ216" s="23">
        <v>580.5</v>
      </c>
      <c r="AK216" s="23">
        <v>2313.1363999999999</v>
      </c>
      <c r="AL216" s="21"/>
      <c r="AM216" s="24">
        <f t="shared" si="62"/>
        <v>6675.3842532606641</v>
      </c>
      <c r="AN216" s="24">
        <f t="shared" si="54"/>
        <v>5282.6000999999997</v>
      </c>
      <c r="AO216" s="24">
        <f t="shared" si="65"/>
        <v>21225.70914611781</v>
      </c>
      <c r="AP216" s="24">
        <f t="shared" si="65"/>
        <v>850.69469419723737</v>
      </c>
      <c r="AQ216" s="24">
        <f t="shared" si="65"/>
        <v>630.10610642428514</v>
      </c>
      <c r="AR216" s="24">
        <f t="shared" ref="AR216:AR253" si="69">SUM(AM216:AQ216)</f>
        <v>34664.494299999991</v>
      </c>
      <c r="AS216" s="24"/>
      <c r="AT216" s="87">
        <v>0.95</v>
      </c>
      <c r="AU216" s="87">
        <v>1</v>
      </c>
      <c r="AV216" s="87">
        <v>1</v>
      </c>
      <c r="AW216" s="87">
        <v>0.95</v>
      </c>
      <c r="AX216" s="87">
        <v>0.95</v>
      </c>
      <c r="AY216" s="21"/>
      <c r="AZ216" s="24">
        <f t="shared" si="66"/>
        <v>7026.7202665901732</v>
      </c>
      <c r="BA216" s="24">
        <f t="shared" si="66"/>
        <v>5282.6000999999997</v>
      </c>
      <c r="BB216" s="24">
        <f t="shared" si="66"/>
        <v>21225.70914611781</v>
      </c>
      <c r="BC216" s="24">
        <f t="shared" si="66"/>
        <v>895.4680991549867</v>
      </c>
      <c r="BD216" s="24">
        <f t="shared" si="66"/>
        <v>663.26958570977388</v>
      </c>
      <c r="BE216" s="35">
        <f t="shared" si="68"/>
        <v>35093.767197572743</v>
      </c>
      <c r="BF216" s="21"/>
      <c r="BG216" s="21"/>
      <c r="BH216" s="21"/>
      <c r="BI216" s="21"/>
    </row>
    <row r="217" spans="1:61">
      <c r="A217" s="25">
        <f t="shared" si="58"/>
        <v>1773</v>
      </c>
      <c r="B217" s="23">
        <v>6700.9110117227265</v>
      </c>
      <c r="C217" s="23">
        <v>6955.2223123386257</v>
      </c>
      <c r="D217" s="23">
        <v>20856.566077148793</v>
      </c>
      <c r="E217" s="23">
        <v>1649.2940680019808</v>
      </c>
      <c r="F217" s="23">
        <v>563.10012004801922</v>
      </c>
      <c r="G217" s="23">
        <v>1748.1396456899681</v>
      </c>
      <c r="H217" s="21"/>
      <c r="I217" s="24">
        <f t="shared" si="60"/>
        <v>7094.4003920719824</v>
      </c>
      <c r="J217" s="24">
        <f t="shared" si="61"/>
        <v>6955.2223123386257</v>
      </c>
      <c r="K217" s="24">
        <f t="shared" si="63"/>
        <v>22081.30063153302</v>
      </c>
      <c r="L217" s="24">
        <f t="shared" si="63"/>
        <v>1746.143541110408</v>
      </c>
      <c r="M217" s="24">
        <f t="shared" si="63"/>
        <v>596.16635789607608</v>
      </c>
      <c r="N217" s="24">
        <f t="shared" si="55"/>
        <v>38473.233234950123</v>
      </c>
      <c r="O217" s="24"/>
      <c r="P217" s="87">
        <v>0.95</v>
      </c>
      <c r="Q217" s="87">
        <v>1</v>
      </c>
      <c r="R217" s="87">
        <v>1</v>
      </c>
      <c r="S217" s="87">
        <v>0.95</v>
      </c>
      <c r="T217" s="87">
        <v>0.95</v>
      </c>
      <c r="U217" s="21"/>
      <c r="V217" s="24">
        <f t="shared" si="64"/>
        <v>7467.7898863915607</v>
      </c>
      <c r="W217" s="24">
        <f t="shared" si="64"/>
        <v>6955.2223123386257</v>
      </c>
      <c r="X217" s="24">
        <f t="shared" si="64"/>
        <v>22081.30063153302</v>
      </c>
      <c r="Y217" s="24">
        <f t="shared" si="64"/>
        <v>1838.0458327477979</v>
      </c>
      <c r="Z217" s="24">
        <f t="shared" si="64"/>
        <v>627.54353462744848</v>
      </c>
      <c r="AA217" s="35">
        <f t="shared" si="67"/>
        <v>38969.902197638454</v>
      </c>
      <c r="AB217" s="24"/>
      <c r="AC217" s="21"/>
      <c r="AD217" s="21"/>
      <c r="AE217" s="25">
        <f t="shared" si="59"/>
        <v>1773</v>
      </c>
      <c r="AF217" s="23">
        <v>5280.6187999999984</v>
      </c>
      <c r="AG217" s="23">
        <v>5894.5869000000002</v>
      </c>
      <c r="AH217" s="23">
        <v>16381.342800000004</v>
      </c>
      <c r="AI217" s="23">
        <v>1273.8447999999999</v>
      </c>
      <c r="AJ217" s="23">
        <v>332.916</v>
      </c>
      <c r="AK217" s="23">
        <v>1490.8010999999997</v>
      </c>
      <c r="AL217" s="21"/>
      <c r="AM217" s="24">
        <f t="shared" si="62"/>
        <v>5618.9421587298557</v>
      </c>
      <c r="AN217" s="24">
        <f t="shared" si="54"/>
        <v>5894.5869000000002</v>
      </c>
      <c r="AO217" s="24">
        <f t="shared" si="65"/>
        <v>17430.877168320847</v>
      </c>
      <c r="AP217" s="24">
        <f t="shared" si="65"/>
        <v>1355.4586160240924</v>
      </c>
      <c r="AQ217" s="24">
        <f t="shared" si="65"/>
        <v>354.24555692520528</v>
      </c>
      <c r="AR217" s="24">
        <f t="shared" si="69"/>
        <v>30654.110399999998</v>
      </c>
      <c r="AS217" s="24"/>
      <c r="AT217" s="87">
        <v>0.95</v>
      </c>
      <c r="AU217" s="87">
        <v>1</v>
      </c>
      <c r="AV217" s="87">
        <v>1</v>
      </c>
      <c r="AW217" s="87">
        <v>0.95</v>
      </c>
      <c r="AX217" s="87">
        <v>0.95</v>
      </c>
      <c r="AY217" s="21"/>
      <c r="AZ217" s="24">
        <f t="shared" si="66"/>
        <v>5914.6759565577431</v>
      </c>
      <c r="BA217" s="24">
        <f t="shared" si="66"/>
        <v>5894.5869000000002</v>
      </c>
      <c r="BB217" s="24">
        <f t="shared" si="66"/>
        <v>17430.877168320847</v>
      </c>
      <c r="BC217" s="24">
        <f t="shared" si="66"/>
        <v>1426.7985431832553</v>
      </c>
      <c r="BD217" s="24">
        <f t="shared" si="66"/>
        <v>372.89005992126874</v>
      </c>
      <c r="BE217" s="35">
        <f t="shared" si="68"/>
        <v>31039.828627983115</v>
      </c>
      <c r="BF217" s="21"/>
      <c r="BG217" s="21"/>
      <c r="BH217" s="21"/>
      <c r="BI217" s="21"/>
    </row>
    <row r="218" spans="1:61">
      <c r="A218" s="25">
        <f t="shared" si="58"/>
        <v>1774</v>
      </c>
      <c r="B218" s="23">
        <v>7596.8880194608419</v>
      </c>
      <c r="C218" s="23">
        <v>6915.4614562971055</v>
      </c>
      <c r="D218" s="23">
        <v>27333.884267940208</v>
      </c>
      <c r="E218" s="23">
        <v>569.17547334815458</v>
      </c>
      <c r="F218" s="23">
        <v>130.46398130841121</v>
      </c>
      <c r="G218" s="23">
        <v>3675.8391341308279</v>
      </c>
      <c r="H218" s="21"/>
      <c r="I218" s="24">
        <f t="shared" si="60"/>
        <v>8380.6268794466105</v>
      </c>
      <c r="J218" s="24">
        <f t="shared" si="61"/>
        <v>6915.4614562971055</v>
      </c>
      <c r="K218" s="24">
        <f t="shared" si="63"/>
        <v>30153.805693695118</v>
      </c>
      <c r="L218" s="24">
        <f t="shared" si="63"/>
        <v>627.89490365580343</v>
      </c>
      <c r="M218" s="24">
        <f t="shared" si="63"/>
        <v>143.92339939091121</v>
      </c>
      <c r="N218" s="24">
        <f t="shared" si="55"/>
        <v>46221.712332485549</v>
      </c>
      <c r="O218" s="24"/>
      <c r="P218" s="87">
        <v>0.95</v>
      </c>
      <c r="Q218" s="87">
        <v>1</v>
      </c>
      <c r="R218" s="87">
        <v>1</v>
      </c>
      <c r="S218" s="87">
        <v>0.95</v>
      </c>
      <c r="T218" s="87">
        <v>0.95</v>
      </c>
      <c r="U218" s="21"/>
      <c r="V218" s="24">
        <f t="shared" si="64"/>
        <v>8821.7125046806432</v>
      </c>
      <c r="W218" s="24">
        <f t="shared" si="64"/>
        <v>6915.4614562971055</v>
      </c>
      <c r="X218" s="24">
        <f t="shared" si="64"/>
        <v>30153.805693695118</v>
      </c>
      <c r="Y218" s="24">
        <f t="shared" si="64"/>
        <v>660.9420038482142</v>
      </c>
      <c r="Z218" s="24">
        <f t="shared" si="64"/>
        <v>151.49831514832761</v>
      </c>
      <c r="AA218" s="35">
        <f t="shared" si="67"/>
        <v>46703.419973669406</v>
      </c>
      <c r="AB218" s="24"/>
      <c r="AC218" s="21"/>
      <c r="AD218" s="21"/>
      <c r="AE218" s="25">
        <f t="shared" si="59"/>
        <v>1774</v>
      </c>
      <c r="AF218" s="23">
        <v>6402.0317000000005</v>
      </c>
      <c r="AG218" s="23">
        <v>5742.4839000000002</v>
      </c>
      <c r="AH218" s="23">
        <v>22585.993799999997</v>
      </c>
      <c r="AI218" s="23">
        <v>497</v>
      </c>
      <c r="AJ218" s="23">
        <v>112</v>
      </c>
      <c r="AK218" s="23">
        <v>3144.0794000000005</v>
      </c>
      <c r="AL218" s="21"/>
      <c r="AM218" s="24">
        <f t="shared" si="62"/>
        <v>7082.1167979473257</v>
      </c>
      <c r="AN218" s="24">
        <f t="shared" si="54"/>
        <v>5742.4839000000002</v>
      </c>
      <c r="AO218" s="24">
        <f t="shared" si="65"/>
        <v>24985.294291703387</v>
      </c>
      <c r="AP218" s="24">
        <f t="shared" si="65"/>
        <v>549.79609810114198</v>
      </c>
      <c r="AQ218" s="24">
        <f t="shared" si="65"/>
        <v>123.89771224814467</v>
      </c>
      <c r="AR218" s="24">
        <f t="shared" si="69"/>
        <v>38483.588799999998</v>
      </c>
      <c r="AS218" s="24"/>
      <c r="AT218" s="87">
        <v>0.95</v>
      </c>
      <c r="AU218" s="87">
        <v>1</v>
      </c>
      <c r="AV218" s="87">
        <v>1</v>
      </c>
      <c r="AW218" s="87">
        <v>0.95</v>
      </c>
      <c r="AX218" s="87">
        <v>0.95</v>
      </c>
      <c r="AY218" s="21"/>
      <c r="AZ218" s="24">
        <f t="shared" si="66"/>
        <v>7454.8597873129747</v>
      </c>
      <c r="BA218" s="24">
        <f t="shared" si="66"/>
        <v>5742.4839000000002</v>
      </c>
      <c r="BB218" s="24">
        <f t="shared" si="66"/>
        <v>24985.294291703387</v>
      </c>
      <c r="BC218" s="24">
        <f t="shared" si="66"/>
        <v>578.73273484330741</v>
      </c>
      <c r="BD218" s="24">
        <f t="shared" si="66"/>
        <v>130.41864447173123</v>
      </c>
      <c r="BE218" s="35">
        <f t="shared" si="68"/>
        <v>38891.789358331407</v>
      </c>
      <c r="BF218" s="21"/>
      <c r="BG218" s="21"/>
      <c r="BH218" s="21"/>
      <c r="BI218" s="21"/>
    </row>
    <row r="219" spans="1:61">
      <c r="A219" s="25">
        <f t="shared" si="58"/>
        <v>1775</v>
      </c>
      <c r="B219" s="23">
        <v>8720.3854511426343</v>
      </c>
      <c r="C219" s="23">
        <v>5524.967289719626</v>
      </c>
      <c r="D219" s="23">
        <v>25791.671236327933</v>
      </c>
      <c r="E219" s="23">
        <v>883.3835257467473</v>
      </c>
      <c r="F219" s="23">
        <v>1257.7583864543931</v>
      </c>
      <c r="G219" s="23">
        <v>2863.1234423726305</v>
      </c>
      <c r="H219" s="21"/>
      <c r="I219" s="24">
        <f t="shared" si="60"/>
        <v>9401.5685665478832</v>
      </c>
      <c r="J219" s="24">
        <f t="shared" si="61"/>
        <v>5524.967289719626</v>
      </c>
      <c r="K219" s="24">
        <f t="shared" si="63"/>
        <v>27806.358667600569</v>
      </c>
      <c r="L219" s="24">
        <f t="shared" si="63"/>
        <v>952.3880377075111</v>
      </c>
      <c r="M219" s="24">
        <f t="shared" si="63"/>
        <v>1356.0067701883736</v>
      </c>
      <c r="N219" s="24">
        <f t="shared" si="55"/>
        <v>45041.289331763961</v>
      </c>
      <c r="O219" s="24"/>
      <c r="P219" s="87">
        <v>0.95</v>
      </c>
      <c r="Q219" s="87">
        <v>1</v>
      </c>
      <c r="R219" s="87">
        <v>1</v>
      </c>
      <c r="S219" s="87">
        <v>0.95</v>
      </c>
      <c r="T219" s="87">
        <v>0.95</v>
      </c>
      <c r="U219" s="21"/>
      <c r="V219" s="24">
        <f t="shared" si="64"/>
        <v>9896.3879647872454</v>
      </c>
      <c r="W219" s="24">
        <f t="shared" si="64"/>
        <v>5524.967289719626</v>
      </c>
      <c r="X219" s="24">
        <f t="shared" si="64"/>
        <v>27806.358667600569</v>
      </c>
      <c r="Y219" s="24">
        <f t="shared" si="64"/>
        <v>1002.5137239026433</v>
      </c>
      <c r="Z219" s="24">
        <f t="shared" si="64"/>
        <v>1427.3755475667092</v>
      </c>
      <c r="AA219" s="35">
        <f t="shared" si="67"/>
        <v>45657.60319357679</v>
      </c>
      <c r="AB219" s="24"/>
      <c r="AC219" s="21"/>
      <c r="AD219" s="21"/>
      <c r="AE219" s="25">
        <f t="shared" si="59"/>
        <v>1775</v>
      </c>
      <c r="AF219" s="23">
        <v>7349.1434999999983</v>
      </c>
      <c r="AG219" s="23">
        <v>4569.2636000000002</v>
      </c>
      <c r="AH219" s="23">
        <v>21082.620200000012</v>
      </c>
      <c r="AI219" s="23">
        <v>753.21090000000004</v>
      </c>
      <c r="AJ219" s="23">
        <v>796</v>
      </c>
      <c r="AK219" s="23">
        <v>1827.9252000000001</v>
      </c>
      <c r="AL219" s="21"/>
      <c r="AM219" s="24">
        <f t="shared" si="62"/>
        <v>7797.2171460804093</v>
      </c>
      <c r="AN219" s="24">
        <f t="shared" si="54"/>
        <v>4569.2636000000002</v>
      </c>
      <c r="AO219" s="24">
        <f t="shared" si="65"/>
        <v>22368.017131212819</v>
      </c>
      <c r="AP219" s="24">
        <f t="shared" si="65"/>
        <v>799.13379621647857</v>
      </c>
      <c r="AQ219" s="24">
        <f t="shared" si="65"/>
        <v>844.53172649030557</v>
      </c>
      <c r="AR219" s="24">
        <f t="shared" si="69"/>
        <v>36378.163400000012</v>
      </c>
      <c r="AS219" s="24"/>
      <c r="AT219" s="87">
        <v>0.95</v>
      </c>
      <c r="AU219" s="87">
        <v>1</v>
      </c>
      <c r="AV219" s="87">
        <v>1</v>
      </c>
      <c r="AW219" s="87">
        <v>0.95</v>
      </c>
      <c r="AX219" s="87">
        <v>0.95</v>
      </c>
      <c r="AY219" s="21"/>
      <c r="AZ219" s="24">
        <f t="shared" si="66"/>
        <v>8207.5969958741152</v>
      </c>
      <c r="BA219" s="24">
        <f t="shared" si="66"/>
        <v>4569.2636000000002</v>
      </c>
      <c r="BB219" s="24">
        <f t="shared" si="66"/>
        <v>22368.017131212819</v>
      </c>
      <c r="BC219" s="24">
        <f t="shared" si="66"/>
        <v>841.19346970155641</v>
      </c>
      <c r="BD219" s="24">
        <f t="shared" si="66"/>
        <v>888.98076472663752</v>
      </c>
      <c r="BE219" s="35">
        <f t="shared" si="68"/>
        <v>36875.051961515121</v>
      </c>
      <c r="BF219" s="21"/>
      <c r="BG219" s="21"/>
      <c r="BH219" s="21"/>
      <c r="BI219" s="21"/>
    </row>
    <row r="220" spans="1:61">
      <c r="A220" s="25">
        <f t="shared" si="58"/>
        <v>1776</v>
      </c>
      <c r="B220" s="23">
        <v>6741.3000124775381</v>
      </c>
      <c r="C220" s="23">
        <v>4634.5472318072079</v>
      </c>
      <c r="D220" s="23">
        <v>21616.830341588859</v>
      </c>
      <c r="E220" s="23">
        <v>917.3</v>
      </c>
      <c r="F220" s="23">
        <v>2508.3122811801918</v>
      </c>
      <c r="G220" s="23">
        <v>1241.2772983657246</v>
      </c>
      <c r="H220" s="21"/>
      <c r="I220" s="24">
        <f t="shared" si="60"/>
        <v>7004.5736855308005</v>
      </c>
      <c r="J220" s="24">
        <f t="shared" si="61"/>
        <v>4634.5472318072079</v>
      </c>
      <c r="K220" s="24">
        <f t="shared" ref="K220:M251" si="70">D220+((D220/($B220+$D220+$E220+$F220)*$G220))</f>
        <v>22461.05064231209</v>
      </c>
      <c r="L220" s="24">
        <f t="shared" si="70"/>
        <v>953.12409028596278</v>
      </c>
      <c r="M220" s="24">
        <f t="shared" si="70"/>
        <v>2606.2715154834605</v>
      </c>
      <c r="N220" s="24">
        <f t="shared" si="55"/>
        <v>37659.567165419525</v>
      </c>
      <c r="O220" s="24"/>
      <c r="P220" s="87">
        <v>0.95</v>
      </c>
      <c r="Q220" s="87">
        <v>1</v>
      </c>
      <c r="R220" s="87">
        <v>1</v>
      </c>
      <c r="S220" s="87">
        <v>0.95</v>
      </c>
      <c r="T220" s="87">
        <v>0.95</v>
      </c>
      <c r="U220" s="21"/>
      <c r="V220" s="24">
        <f t="shared" si="64"/>
        <v>7373.2354584534742</v>
      </c>
      <c r="W220" s="24">
        <f t="shared" si="64"/>
        <v>4634.5472318072079</v>
      </c>
      <c r="X220" s="24">
        <f t="shared" si="64"/>
        <v>22461.05064231209</v>
      </c>
      <c r="Y220" s="24">
        <f t="shared" si="64"/>
        <v>1003.2885160904872</v>
      </c>
      <c r="Z220" s="24">
        <f t="shared" si="64"/>
        <v>2743.4437005089057</v>
      </c>
      <c r="AA220" s="35">
        <f t="shared" si="67"/>
        <v>38215.565549172163</v>
      </c>
      <c r="AB220" s="24"/>
      <c r="AC220" s="21"/>
      <c r="AD220" s="21"/>
      <c r="AE220" s="25">
        <f t="shared" si="59"/>
        <v>1776</v>
      </c>
      <c r="AF220" s="23">
        <v>5973.9173000000001</v>
      </c>
      <c r="AG220" s="23">
        <v>4262.4211999999989</v>
      </c>
      <c r="AH220" s="23">
        <v>18885.508800000011</v>
      </c>
      <c r="AI220" s="23">
        <v>802.57479999999998</v>
      </c>
      <c r="AJ220" s="23">
        <v>2248.2260000000001</v>
      </c>
      <c r="AK220" s="23">
        <v>816.2056</v>
      </c>
      <c r="AL220" s="21"/>
      <c r="AM220" s="24">
        <f t="shared" si="62"/>
        <v>6148.6183073284956</v>
      </c>
      <c r="AN220" s="24">
        <f t="shared" si="54"/>
        <v>4262.4211999999989</v>
      </c>
      <c r="AO220" s="24">
        <f t="shared" si="65"/>
        <v>19437.795891632693</v>
      </c>
      <c r="AP220" s="24">
        <f t="shared" si="65"/>
        <v>826.0452665256189</v>
      </c>
      <c r="AQ220" s="24">
        <f t="shared" si="65"/>
        <v>2313.973034513202</v>
      </c>
      <c r="AR220" s="24">
        <f t="shared" si="69"/>
        <v>32988.853700000007</v>
      </c>
      <c r="AS220" s="24"/>
      <c r="AT220" s="87">
        <v>0.95</v>
      </c>
      <c r="AU220" s="87">
        <v>1</v>
      </c>
      <c r="AV220" s="87">
        <v>1</v>
      </c>
      <c r="AW220" s="87">
        <v>0.95</v>
      </c>
      <c r="AX220" s="87">
        <v>0.95</v>
      </c>
      <c r="AY220" s="21"/>
      <c r="AZ220" s="24">
        <f t="shared" si="66"/>
        <v>6472.2297971878907</v>
      </c>
      <c r="BA220" s="24">
        <f t="shared" si="66"/>
        <v>4262.4211999999989</v>
      </c>
      <c r="BB220" s="24">
        <f t="shared" si="66"/>
        <v>19437.795891632693</v>
      </c>
      <c r="BC220" s="24">
        <f t="shared" si="66"/>
        <v>869.52133318486199</v>
      </c>
      <c r="BD220" s="24">
        <f t="shared" si="66"/>
        <v>2435.7610889612656</v>
      </c>
      <c r="BE220" s="35">
        <f t="shared" si="68"/>
        <v>33477.729310966708</v>
      </c>
      <c r="BF220" s="21"/>
      <c r="BG220" s="21"/>
      <c r="BH220" s="21"/>
      <c r="BI220" s="21"/>
    </row>
    <row r="221" spans="1:61">
      <c r="A221" s="25">
        <f t="shared" si="58"/>
        <v>1777</v>
      </c>
      <c r="B221" s="23">
        <v>6288.8905172413779</v>
      </c>
      <c r="C221" s="23">
        <v>1961.2218340611353</v>
      </c>
      <c r="D221" s="23">
        <v>11599.034596363896</v>
      </c>
      <c r="E221" s="23">
        <v>558.5</v>
      </c>
      <c r="F221" s="23">
        <v>939.45700764582557</v>
      </c>
      <c r="G221" s="23">
        <v>168.8</v>
      </c>
      <c r="H221" s="21"/>
      <c r="I221" s="24">
        <f t="shared" si="60"/>
        <v>6343.6501981612701</v>
      </c>
      <c r="J221" s="24">
        <f t="shared" si="61"/>
        <v>1961.2218340611353</v>
      </c>
      <c r="K221" s="24">
        <f t="shared" si="70"/>
        <v>11700.031653274704</v>
      </c>
      <c r="L221" s="24">
        <f t="shared" si="70"/>
        <v>563.36306475043784</v>
      </c>
      <c r="M221" s="24">
        <f t="shared" si="70"/>
        <v>947.63720506468724</v>
      </c>
      <c r="N221" s="24">
        <f t="shared" si="55"/>
        <v>21515.903955312231</v>
      </c>
      <c r="O221" s="24"/>
      <c r="P221" s="87">
        <v>0.95</v>
      </c>
      <c r="Q221" s="87">
        <v>1</v>
      </c>
      <c r="R221" s="87">
        <v>1</v>
      </c>
      <c r="S221" s="87">
        <v>0.95</v>
      </c>
      <c r="T221" s="87">
        <v>0.95</v>
      </c>
      <c r="U221" s="21"/>
      <c r="V221" s="24">
        <f t="shared" si="64"/>
        <v>6677.5265243802842</v>
      </c>
      <c r="W221" s="24">
        <f t="shared" si="64"/>
        <v>1961.2218340611353</v>
      </c>
      <c r="X221" s="24">
        <f t="shared" si="64"/>
        <v>11700.031653274704</v>
      </c>
      <c r="Y221" s="24">
        <f t="shared" si="64"/>
        <v>593.01375236888202</v>
      </c>
      <c r="Z221" s="24">
        <f t="shared" si="64"/>
        <v>997.51284743651297</v>
      </c>
      <c r="AA221" s="35">
        <f t="shared" si="67"/>
        <v>21929.306611521519</v>
      </c>
      <c r="AB221" s="24"/>
      <c r="AC221" s="21"/>
      <c r="AD221" s="21"/>
      <c r="AE221" s="25">
        <f t="shared" si="59"/>
        <v>1777</v>
      </c>
      <c r="AF221" s="23">
        <v>5757.4192999999996</v>
      </c>
      <c r="AG221" s="23">
        <v>1802.9654</v>
      </c>
      <c r="AH221" s="23">
        <v>10601.656399999996</v>
      </c>
      <c r="AI221" s="23">
        <v>512.78600000000006</v>
      </c>
      <c r="AJ221" s="23">
        <v>782.79100000000005</v>
      </c>
      <c r="AK221" s="23">
        <v>149.72560000000001</v>
      </c>
      <c r="AL221" s="21"/>
      <c r="AM221" s="24">
        <f t="shared" si="62"/>
        <v>5806.2468285723444</v>
      </c>
      <c r="AN221" s="24">
        <f t="shared" si="54"/>
        <v>1802.9654</v>
      </c>
      <c r="AO221" s="24">
        <f t="shared" si="65"/>
        <v>10691.566940436956</v>
      </c>
      <c r="AP221" s="24">
        <f t="shared" si="65"/>
        <v>517.13483612984362</v>
      </c>
      <c r="AQ221" s="24">
        <f t="shared" si="65"/>
        <v>789.4296948608511</v>
      </c>
      <c r="AR221" s="24">
        <f t="shared" si="69"/>
        <v>19607.343699999994</v>
      </c>
      <c r="AS221" s="24"/>
      <c r="AT221" s="87">
        <v>0.95</v>
      </c>
      <c r="AU221" s="87">
        <v>1</v>
      </c>
      <c r="AV221" s="87">
        <v>1</v>
      </c>
      <c r="AW221" s="87">
        <v>0.95</v>
      </c>
      <c r="AX221" s="87">
        <v>0.95</v>
      </c>
      <c r="AY221" s="21"/>
      <c r="AZ221" s="24">
        <f t="shared" si="66"/>
        <v>6111.8387669182575</v>
      </c>
      <c r="BA221" s="24">
        <f t="shared" si="66"/>
        <v>1802.9654</v>
      </c>
      <c r="BB221" s="24">
        <f t="shared" si="66"/>
        <v>10691.566940436956</v>
      </c>
      <c r="BC221" s="24">
        <f t="shared" si="66"/>
        <v>544.3524590840459</v>
      </c>
      <c r="BD221" s="24">
        <f t="shared" si="66"/>
        <v>830.97862616931695</v>
      </c>
      <c r="BE221" s="35">
        <f t="shared" si="68"/>
        <v>19981.702192608576</v>
      </c>
      <c r="BF221" s="21"/>
      <c r="BG221" s="21"/>
      <c r="BH221" s="21"/>
      <c r="BI221" s="21"/>
    </row>
    <row r="222" spans="1:61">
      <c r="A222" s="25">
        <f t="shared" si="58"/>
        <v>1778</v>
      </c>
      <c r="B222" s="23">
        <v>2374.5</v>
      </c>
      <c r="C222" s="23">
        <v>930</v>
      </c>
      <c r="D222" s="23">
        <v>6523.7620076568064</v>
      </c>
      <c r="E222" s="23">
        <v>0</v>
      </c>
      <c r="F222" s="23">
        <v>0</v>
      </c>
      <c r="G222" s="23">
        <v>309.7</v>
      </c>
      <c r="H222" s="21"/>
      <c r="I222" s="24">
        <f t="shared" si="60"/>
        <v>2457.1434026518004</v>
      </c>
      <c r="J222" s="24">
        <f t="shared" si="61"/>
        <v>930</v>
      </c>
      <c r="K222" s="24">
        <f t="shared" si="70"/>
        <v>6750.8186050050062</v>
      </c>
      <c r="L222" s="24">
        <f t="shared" si="70"/>
        <v>0</v>
      </c>
      <c r="M222" s="24">
        <f t="shared" si="70"/>
        <v>0</v>
      </c>
      <c r="N222" s="24">
        <f t="shared" si="55"/>
        <v>10137.962007656806</v>
      </c>
      <c r="O222" s="24"/>
      <c r="P222" s="87">
        <v>0.95</v>
      </c>
      <c r="Q222" s="87">
        <v>1</v>
      </c>
      <c r="R222" s="87">
        <v>1</v>
      </c>
      <c r="S222" s="87">
        <v>0.95</v>
      </c>
      <c r="T222" s="87">
        <v>0.95</v>
      </c>
      <c r="U222" s="21"/>
      <c r="V222" s="24">
        <f t="shared" si="64"/>
        <v>2586.4667396334744</v>
      </c>
      <c r="W222" s="24">
        <f t="shared" si="64"/>
        <v>930</v>
      </c>
      <c r="X222" s="24">
        <f t="shared" si="64"/>
        <v>6750.8186050050062</v>
      </c>
      <c r="Y222" s="24">
        <f t="shared" si="64"/>
        <v>0</v>
      </c>
      <c r="Z222" s="24">
        <f t="shared" si="64"/>
        <v>0</v>
      </c>
      <c r="AA222" s="35">
        <f t="shared" si="67"/>
        <v>10267.28534463848</v>
      </c>
      <c r="AB222" s="24"/>
      <c r="AC222" s="21"/>
      <c r="AD222" s="21"/>
      <c r="AE222" s="25">
        <f t="shared" si="59"/>
        <v>1778</v>
      </c>
      <c r="AF222" s="23">
        <v>2176.44</v>
      </c>
      <c r="AG222" s="23">
        <v>849</v>
      </c>
      <c r="AH222" s="23">
        <v>5911.4104000000016</v>
      </c>
      <c r="AI222" s="23">
        <v>0</v>
      </c>
      <c r="AJ222" s="23">
        <v>0</v>
      </c>
      <c r="AK222" s="23">
        <v>265.7226</v>
      </c>
      <c r="AL222" s="21"/>
      <c r="AM222" s="24">
        <f t="shared" si="62"/>
        <v>2247.9459338318129</v>
      </c>
      <c r="AN222" s="24">
        <f t="shared" si="54"/>
        <v>849</v>
      </c>
      <c r="AO222" s="24">
        <f t="shared" si="65"/>
        <v>6105.6270661681892</v>
      </c>
      <c r="AP222" s="24">
        <f t="shared" si="65"/>
        <v>0</v>
      </c>
      <c r="AQ222" s="24">
        <f t="shared" si="65"/>
        <v>0</v>
      </c>
      <c r="AR222" s="24">
        <f t="shared" si="69"/>
        <v>9202.5730000000021</v>
      </c>
      <c r="AS222" s="24"/>
      <c r="AT222" s="87">
        <v>0.95</v>
      </c>
      <c r="AU222" s="87">
        <v>1</v>
      </c>
      <c r="AV222" s="87">
        <v>1</v>
      </c>
      <c r="AW222" s="87">
        <v>0.95</v>
      </c>
      <c r="AX222" s="87">
        <v>0.95</v>
      </c>
      <c r="AY222" s="21"/>
      <c r="AZ222" s="24">
        <f t="shared" si="66"/>
        <v>2366.2588777176979</v>
      </c>
      <c r="BA222" s="24">
        <f t="shared" si="66"/>
        <v>849</v>
      </c>
      <c r="BB222" s="24">
        <f t="shared" si="66"/>
        <v>6105.6270661681892</v>
      </c>
      <c r="BC222" s="24">
        <f t="shared" si="66"/>
        <v>0</v>
      </c>
      <c r="BD222" s="24">
        <f t="shared" si="66"/>
        <v>0</v>
      </c>
      <c r="BE222" s="35">
        <f t="shared" si="68"/>
        <v>9320.8859438858872</v>
      </c>
      <c r="BF222" s="21"/>
      <c r="BG222" s="21"/>
      <c r="BH222" s="21"/>
      <c r="BI222" s="21"/>
    </row>
    <row r="223" spans="1:61">
      <c r="A223" s="25">
        <f t="shared" si="58"/>
        <v>1779</v>
      </c>
      <c r="B223" s="23">
        <v>1892.718315824867</v>
      </c>
      <c r="C223" s="23">
        <v>162.68980477223425</v>
      </c>
      <c r="D223" s="23">
        <v>4714.1039301310038</v>
      </c>
      <c r="E223" s="23">
        <v>0</v>
      </c>
      <c r="F223" s="23">
        <v>0</v>
      </c>
      <c r="G223" s="23">
        <v>692</v>
      </c>
      <c r="H223" s="21"/>
      <c r="I223" s="24">
        <f t="shared" si="60"/>
        <v>2090.9620441698412</v>
      </c>
      <c r="J223" s="24">
        <f t="shared" si="61"/>
        <v>162.68980477223425</v>
      </c>
      <c r="K223" s="24">
        <f t="shared" si="70"/>
        <v>5207.8602017860294</v>
      </c>
      <c r="L223" s="24">
        <f t="shared" si="70"/>
        <v>0</v>
      </c>
      <c r="M223" s="24">
        <f t="shared" si="70"/>
        <v>0</v>
      </c>
      <c r="N223" s="24">
        <f t="shared" si="55"/>
        <v>7461.5120507281044</v>
      </c>
      <c r="O223" s="24"/>
      <c r="P223" s="87">
        <v>0.95</v>
      </c>
      <c r="Q223" s="87">
        <v>1</v>
      </c>
      <c r="R223" s="87">
        <v>1</v>
      </c>
      <c r="S223" s="87">
        <v>0.95</v>
      </c>
      <c r="T223" s="87">
        <v>0.95</v>
      </c>
      <c r="U223" s="21"/>
      <c r="V223" s="24">
        <f t="shared" si="64"/>
        <v>2201.0126780735172</v>
      </c>
      <c r="W223" s="24">
        <f t="shared" si="64"/>
        <v>162.68980477223425</v>
      </c>
      <c r="X223" s="24">
        <f t="shared" si="64"/>
        <v>5207.8602017860294</v>
      </c>
      <c r="Y223" s="24">
        <f t="shared" si="64"/>
        <v>0</v>
      </c>
      <c r="Z223" s="24">
        <f t="shared" si="64"/>
        <v>0</v>
      </c>
      <c r="AA223" s="35">
        <f t="shared" si="67"/>
        <v>7571.5626846317809</v>
      </c>
      <c r="AB223" s="24"/>
      <c r="AC223" s="21"/>
      <c r="AD223" s="21"/>
      <c r="AE223" s="25">
        <f t="shared" si="59"/>
        <v>1779</v>
      </c>
      <c r="AF223" s="23">
        <v>1766.8808000000001</v>
      </c>
      <c r="AG223" s="23">
        <v>150</v>
      </c>
      <c r="AH223" s="23">
        <v>4331.9908000000005</v>
      </c>
      <c r="AI223" s="23">
        <v>0</v>
      </c>
      <c r="AJ223" s="23">
        <v>0</v>
      </c>
      <c r="AK223" s="23">
        <v>633.87200000000007</v>
      </c>
      <c r="AL223" s="21"/>
      <c r="AM223" s="24">
        <f t="shared" si="62"/>
        <v>1950.517436399691</v>
      </c>
      <c r="AN223" s="24">
        <f t="shared" si="54"/>
        <v>150</v>
      </c>
      <c r="AO223" s="24">
        <f t="shared" si="65"/>
        <v>4782.2261636003095</v>
      </c>
      <c r="AP223" s="24">
        <f t="shared" si="65"/>
        <v>0</v>
      </c>
      <c r="AQ223" s="24">
        <f t="shared" si="65"/>
        <v>0</v>
      </c>
      <c r="AR223" s="24">
        <f t="shared" si="69"/>
        <v>6882.7436000000007</v>
      </c>
      <c r="AS223" s="24"/>
      <c r="AT223" s="87">
        <v>0.95</v>
      </c>
      <c r="AU223" s="87">
        <v>1</v>
      </c>
      <c r="AV223" s="87">
        <v>1</v>
      </c>
      <c r="AW223" s="87">
        <v>0.95</v>
      </c>
      <c r="AX223" s="87">
        <v>0.95</v>
      </c>
      <c r="AY223" s="21"/>
      <c r="AZ223" s="24">
        <f t="shared" si="66"/>
        <v>2053.1762488417799</v>
      </c>
      <c r="BA223" s="24">
        <f t="shared" si="66"/>
        <v>150</v>
      </c>
      <c r="BB223" s="24">
        <f t="shared" si="66"/>
        <v>4782.2261636003095</v>
      </c>
      <c r="BC223" s="24">
        <f t="shared" si="66"/>
        <v>0</v>
      </c>
      <c r="BD223" s="24">
        <f t="shared" si="66"/>
        <v>0</v>
      </c>
      <c r="BE223" s="35">
        <f t="shared" si="68"/>
        <v>6985.4024124420894</v>
      </c>
      <c r="BF223" s="21"/>
      <c r="BG223" s="21"/>
      <c r="BH223" s="21"/>
      <c r="BI223" s="21"/>
    </row>
    <row r="224" spans="1:61">
      <c r="A224" s="25">
        <f t="shared" si="58"/>
        <v>1780</v>
      </c>
      <c r="B224" s="23">
        <v>2050.8000000000002</v>
      </c>
      <c r="C224" s="23">
        <v>209.5905172413793</v>
      </c>
      <c r="D224" s="23">
        <v>5158.3301310043662</v>
      </c>
      <c r="E224" s="23">
        <v>0</v>
      </c>
      <c r="F224" s="23">
        <v>0</v>
      </c>
      <c r="G224" s="23">
        <v>0</v>
      </c>
      <c r="H224" s="21"/>
      <c r="I224" s="24">
        <f t="shared" si="60"/>
        <v>2050.8000000000002</v>
      </c>
      <c r="J224" s="24">
        <f t="shared" si="61"/>
        <v>209.5905172413793</v>
      </c>
      <c r="K224" s="24">
        <f t="shared" si="70"/>
        <v>5158.3301310043662</v>
      </c>
      <c r="L224" s="24">
        <f t="shared" si="70"/>
        <v>0</v>
      </c>
      <c r="M224" s="24">
        <f t="shared" si="70"/>
        <v>0</v>
      </c>
      <c r="N224" s="24">
        <f t="shared" si="55"/>
        <v>7418.7206482457459</v>
      </c>
      <c r="O224" s="24"/>
      <c r="P224" s="87">
        <v>1</v>
      </c>
      <c r="Q224" s="87">
        <v>1</v>
      </c>
      <c r="R224" s="87">
        <v>1</v>
      </c>
      <c r="S224" s="87">
        <v>1</v>
      </c>
      <c r="T224" s="87">
        <v>1</v>
      </c>
      <c r="U224" s="21"/>
      <c r="V224" s="24">
        <f t="shared" si="64"/>
        <v>2050.8000000000002</v>
      </c>
      <c r="W224" s="24">
        <f t="shared" si="64"/>
        <v>209.5905172413793</v>
      </c>
      <c r="X224" s="24">
        <f t="shared" si="64"/>
        <v>5158.3301310043662</v>
      </c>
      <c r="Y224" s="24">
        <f t="shared" si="64"/>
        <v>0</v>
      </c>
      <c r="Z224" s="24">
        <f t="shared" si="64"/>
        <v>0</v>
      </c>
      <c r="AA224" s="35">
        <f t="shared" si="67"/>
        <v>7418.7206482457459</v>
      </c>
      <c r="AB224" s="24"/>
      <c r="AC224" s="21"/>
      <c r="AD224" s="21"/>
      <c r="AE224" s="25">
        <f t="shared" si="59"/>
        <v>1780</v>
      </c>
      <c r="AF224" s="23">
        <v>1884.7624000000001</v>
      </c>
      <c r="AG224" s="23">
        <v>194.5</v>
      </c>
      <c r="AH224" s="23">
        <v>4737.8540000000003</v>
      </c>
      <c r="AI224" s="23">
        <v>0</v>
      </c>
      <c r="AJ224" s="23">
        <v>0</v>
      </c>
      <c r="AK224" s="23">
        <v>0</v>
      </c>
      <c r="AL224" s="21"/>
      <c r="AM224" s="24">
        <f t="shared" si="62"/>
        <v>1884.7624000000001</v>
      </c>
      <c r="AN224" s="24">
        <f t="shared" si="54"/>
        <v>194.5</v>
      </c>
      <c r="AO224" s="24">
        <f t="shared" si="65"/>
        <v>4737.8540000000003</v>
      </c>
      <c r="AP224" s="24">
        <f t="shared" si="65"/>
        <v>0</v>
      </c>
      <c r="AQ224" s="24">
        <f t="shared" si="65"/>
        <v>0</v>
      </c>
      <c r="AR224" s="24">
        <f t="shared" si="69"/>
        <v>6817.1164000000008</v>
      </c>
      <c r="AS224" s="24"/>
      <c r="AT224" s="87">
        <v>1</v>
      </c>
      <c r="AU224" s="87">
        <v>1</v>
      </c>
      <c r="AV224" s="87">
        <v>1</v>
      </c>
      <c r="AW224" s="87">
        <v>1</v>
      </c>
      <c r="AX224" s="87">
        <v>1</v>
      </c>
      <c r="AY224" s="21"/>
      <c r="AZ224" s="24">
        <f t="shared" si="66"/>
        <v>1884.7624000000001</v>
      </c>
      <c r="BA224" s="24">
        <f t="shared" si="66"/>
        <v>194.5</v>
      </c>
      <c r="BB224" s="24">
        <f t="shared" si="66"/>
        <v>4737.8540000000003</v>
      </c>
      <c r="BC224" s="24">
        <f t="shared" si="66"/>
        <v>0</v>
      </c>
      <c r="BD224" s="24">
        <f t="shared" si="66"/>
        <v>0</v>
      </c>
      <c r="BE224" s="35">
        <f t="shared" si="68"/>
        <v>6817.1164000000008</v>
      </c>
      <c r="BF224" s="21"/>
      <c r="BG224" s="21"/>
      <c r="BH224" s="21"/>
      <c r="BI224" s="21"/>
    </row>
    <row r="225" spans="1:61">
      <c r="A225" s="25">
        <f t="shared" si="58"/>
        <v>1781</v>
      </c>
      <c r="B225" s="23">
        <v>1680.8663755458515</v>
      </c>
      <c r="C225" s="23">
        <v>1202.7441048034934</v>
      </c>
      <c r="D225" s="23">
        <v>8946.62278782051</v>
      </c>
      <c r="E225" s="23">
        <v>209.5905172413793</v>
      </c>
      <c r="F225" s="23">
        <v>0</v>
      </c>
      <c r="G225" s="23">
        <v>619.4</v>
      </c>
      <c r="H225" s="21"/>
      <c r="I225" s="24">
        <f t="shared" si="60"/>
        <v>1776.9373341156343</v>
      </c>
      <c r="J225" s="24">
        <f t="shared" si="61"/>
        <v>1202.7441048034934</v>
      </c>
      <c r="K225" s="24">
        <f t="shared" si="70"/>
        <v>9457.972553448999</v>
      </c>
      <c r="L225" s="24">
        <f t="shared" si="70"/>
        <v>221.56979304310804</v>
      </c>
      <c r="M225" s="24">
        <f t="shared" si="70"/>
        <v>0</v>
      </c>
      <c r="N225" s="24">
        <f t="shared" si="55"/>
        <v>12659.223785411235</v>
      </c>
      <c r="O225" s="24"/>
      <c r="P225" s="87">
        <v>1</v>
      </c>
      <c r="Q225" s="87">
        <v>1</v>
      </c>
      <c r="R225" s="87">
        <v>1</v>
      </c>
      <c r="S225" s="87">
        <v>1</v>
      </c>
      <c r="T225" s="87">
        <v>1</v>
      </c>
      <c r="U225" s="21"/>
      <c r="V225" s="24">
        <f t="shared" si="64"/>
        <v>1776.9373341156343</v>
      </c>
      <c r="W225" s="24">
        <f t="shared" si="64"/>
        <v>1202.7441048034934</v>
      </c>
      <c r="X225" s="24">
        <f t="shared" si="64"/>
        <v>9457.972553448999</v>
      </c>
      <c r="Y225" s="24">
        <f t="shared" si="64"/>
        <v>221.56979304310804</v>
      </c>
      <c r="Z225" s="24">
        <f t="shared" si="64"/>
        <v>0</v>
      </c>
      <c r="AA225" s="35">
        <f t="shared" si="67"/>
        <v>12659.223785411235</v>
      </c>
      <c r="AB225" s="24"/>
      <c r="AC225" s="21"/>
      <c r="AD225" s="21"/>
      <c r="AE225" s="25">
        <f t="shared" si="59"/>
        <v>1781</v>
      </c>
      <c r="AF225" s="23">
        <v>1534.5</v>
      </c>
      <c r="AG225" s="23">
        <v>1104.2288000000001</v>
      </c>
      <c r="AH225" s="23">
        <v>7998.9359999999997</v>
      </c>
      <c r="AI225" s="23">
        <v>194.5</v>
      </c>
      <c r="AJ225" s="23">
        <v>0</v>
      </c>
      <c r="AK225" s="23">
        <v>531.4452</v>
      </c>
      <c r="AL225" s="21"/>
      <c r="AM225" s="24">
        <f t="shared" si="62"/>
        <v>1618.3310058166501</v>
      </c>
      <c r="AN225" s="24">
        <f t="shared" si="54"/>
        <v>1104.2288000000001</v>
      </c>
      <c r="AO225" s="24">
        <f t="shared" si="65"/>
        <v>8435.9244981055799</v>
      </c>
      <c r="AP225" s="24">
        <f t="shared" si="65"/>
        <v>205.12569607777024</v>
      </c>
      <c r="AQ225" s="24">
        <f t="shared" si="65"/>
        <v>0</v>
      </c>
      <c r="AR225" s="24">
        <f t="shared" si="69"/>
        <v>11363.61</v>
      </c>
      <c r="AS225" s="24"/>
      <c r="AT225" s="87">
        <v>1</v>
      </c>
      <c r="AU225" s="87">
        <v>1</v>
      </c>
      <c r="AV225" s="87">
        <v>1</v>
      </c>
      <c r="AW225" s="87">
        <v>1</v>
      </c>
      <c r="AX225" s="87">
        <v>1</v>
      </c>
      <c r="AY225" s="21"/>
      <c r="AZ225" s="24">
        <f t="shared" si="66"/>
        <v>1618.3310058166501</v>
      </c>
      <c r="BA225" s="24">
        <f t="shared" si="66"/>
        <v>1104.2288000000001</v>
      </c>
      <c r="BB225" s="24">
        <f t="shared" si="66"/>
        <v>8435.9244981055799</v>
      </c>
      <c r="BC225" s="24">
        <f t="shared" si="66"/>
        <v>205.12569607777024</v>
      </c>
      <c r="BD225" s="24">
        <f t="shared" si="66"/>
        <v>0</v>
      </c>
      <c r="BE225" s="35">
        <f t="shared" si="68"/>
        <v>11363.61</v>
      </c>
      <c r="BF225" s="21"/>
      <c r="BG225" s="21"/>
      <c r="BH225" s="21"/>
      <c r="BI225" s="21"/>
    </row>
    <row r="226" spans="1:61">
      <c r="A226" s="25">
        <f t="shared" si="58"/>
        <v>1782</v>
      </c>
      <c r="B226" s="23">
        <v>1853.1366812227075</v>
      </c>
      <c r="C226" s="23">
        <v>1569.7</v>
      </c>
      <c r="D226" s="23">
        <v>14480.690705466044</v>
      </c>
      <c r="E226" s="23">
        <v>0</v>
      </c>
      <c r="F226" s="23">
        <v>0</v>
      </c>
      <c r="G226" s="23">
        <v>0</v>
      </c>
      <c r="H226" s="21"/>
      <c r="I226" s="24">
        <f t="shared" si="60"/>
        <v>1853.1366812227075</v>
      </c>
      <c r="J226" s="24">
        <f t="shared" si="61"/>
        <v>1569.7</v>
      </c>
      <c r="K226" s="24">
        <f t="shared" si="70"/>
        <v>14480.690705466044</v>
      </c>
      <c r="L226" s="24">
        <f t="shared" si="70"/>
        <v>0</v>
      </c>
      <c r="M226" s="24">
        <f t="shared" si="70"/>
        <v>0</v>
      </c>
      <c r="N226" s="24">
        <f t="shared" si="55"/>
        <v>17903.527386688751</v>
      </c>
      <c r="O226" s="24"/>
      <c r="P226" s="87">
        <v>1</v>
      </c>
      <c r="Q226" s="87">
        <v>1</v>
      </c>
      <c r="R226" s="87">
        <v>1</v>
      </c>
      <c r="S226" s="87">
        <v>1</v>
      </c>
      <c r="T226" s="87">
        <v>1</v>
      </c>
      <c r="U226" s="21"/>
      <c r="V226" s="24">
        <f t="shared" si="64"/>
        <v>1853.1366812227075</v>
      </c>
      <c r="W226" s="24">
        <f t="shared" si="64"/>
        <v>1569.7</v>
      </c>
      <c r="X226" s="24">
        <f t="shared" si="64"/>
        <v>14480.690705466044</v>
      </c>
      <c r="Y226" s="24">
        <f t="shared" si="64"/>
        <v>0</v>
      </c>
      <c r="Z226" s="24">
        <f t="shared" si="64"/>
        <v>0</v>
      </c>
      <c r="AA226" s="35">
        <f t="shared" si="67"/>
        <v>17903.527386688751</v>
      </c>
      <c r="AB226" s="24"/>
      <c r="AC226" s="21"/>
      <c r="AD226" s="21"/>
      <c r="AE226" s="25">
        <f t="shared" si="59"/>
        <v>1782</v>
      </c>
      <c r="AF226" s="23">
        <v>1359.8924</v>
      </c>
      <c r="AG226" s="23">
        <v>995.7</v>
      </c>
      <c r="AH226" s="23">
        <v>13165.946000000002</v>
      </c>
      <c r="AI226" s="23">
        <v>0</v>
      </c>
      <c r="AJ226" s="23">
        <v>0</v>
      </c>
      <c r="AK226" s="23">
        <v>0</v>
      </c>
      <c r="AL226" s="21"/>
      <c r="AM226" s="24">
        <f t="shared" si="62"/>
        <v>1359.8924</v>
      </c>
      <c r="AN226" s="24">
        <f t="shared" si="54"/>
        <v>995.7</v>
      </c>
      <c r="AO226" s="24">
        <f t="shared" si="65"/>
        <v>13165.946000000002</v>
      </c>
      <c r="AP226" s="24">
        <f t="shared" si="65"/>
        <v>0</v>
      </c>
      <c r="AQ226" s="24">
        <f t="shared" si="65"/>
        <v>0</v>
      </c>
      <c r="AR226" s="24">
        <f t="shared" si="69"/>
        <v>15521.538400000001</v>
      </c>
      <c r="AS226" s="24"/>
      <c r="AT226" s="87">
        <v>1</v>
      </c>
      <c r="AU226" s="87">
        <v>1</v>
      </c>
      <c r="AV226" s="87">
        <v>1</v>
      </c>
      <c r="AW226" s="87">
        <v>1</v>
      </c>
      <c r="AX226" s="87">
        <v>1</v>
      </c>
      <c r="AY226" s="21"/>
      <c r="AZ226" s="24">
        <f t="shared" si="66"/>
        <v>1359.8924</v>
      </c>
      <c r="BA226" s="24">
        <f t="shared" si="66"/>
        <v>995.7</v>
      </c>
      <c r="BB226" s="24">
        <f t="shared" si="66"/>
        <v>13165.946000000002</v>
      </c>
      <c r="BC226" s="24">
        <f t="shared" si="66"/>
        <v>0</v>
      </c>
      <c r="BD226" s="24">
        <f t="shared" si="66"/>
        <v>0</v>
      </c>
      <c r="BE226" s="35">
        <f t="shared" si="68"/>
        <v>15521.538400000001</v>
      </c>
      <c r="BF226" s="21"/>
      <c r="BG226" s="21"/>
      <c r="BH226" s="21"/>
      <c r="BI226" s="21"/>
    </row>
    <row r="227" spans="1:61">
      <c r="A227" s="25">
        <f t="shared" si="58"/>
        <v>1783</v>
      </c>
      <c r="B227" s="23">
        <v>2953.7736212194727</v>
      </c>
      <c r="C227" s="23">
        <v>1742.3916999700473</v>
      </c>
      <c r="D227" s="23">
        <v>17308.388405360638</v>
      </c>
      <c r="E227" s="23">
        <v>0</v>
      </c>
      <c r="F227" s="23">
        <v>309.67365967365964</v>
      </c>
      <c r="G227" s="23">
        <v>309.7</v>
      </c>
      <c r="H227" s="21"/>
      <c r="I227" s="24">
        <f t="shared" si="60"/>
        <v>2998.2413928098777</v>
      </c>
      <c r="J227" s="24">
        <f t="shared" si="61"/>
        <v>1742.3916999700473</v>
      </c>
      <c r="K227" s="24">
        <f t="shared" si="70"/>
        <v>17568.958632096506</v>
      </c>
      <c r="L227" s="24">
        <f t="shared" si="70"/>
        <v>0</v>
      </c>
      <c r="M227" s="24">
        <f t="shared" si="70"/>
        <v>314.33566134738567</v>
      </c>
      <c r="N227" s="24">
        <f t="shared" si="55"/>
        <v>22623.927386223815</v>
      </c>
      <c r="O227" s="24"/>
      <c r="P227" s="87">
        <v>1</v>
      </c>
      <c r="Q227" s="87">
        <v>1</v>
      </c>
      <c r="R227" s="87">
        <v>1</v>
      </c>
      <c r="S227" s="87">
        <v>1</v>
      </c>
      <c r="T227" s="87">
        <v>1</v>
      </c>
      <c r="U227" s="21"/>
      <c r="V227" s="24">
        <f t="shared" si="64"/>
        <v>2998.2413928098777</v>
      </c>
      <c r="W227" s="24">
        <f t="shared" si="64"/>
        <v>1742.3916999700473</v>
      </c>
      <c r="X227" s="24">
        <f t="shared" si="64"/>
        <v>17568.958632096506</v>
      </c>
      <c r="Y227" s="24">
        <f t="shared" si="64"/>
        <v>0</v>
      </c>
      <c r="Z227" s="24">
        <f t="shared" si="64"/>
        <v>314.33566134738567</v>
      </c>
      <c r="AA227" s="35">
        <f t="shared" si="67"/>
        <v>22623.927386223815</v>
      </c>
      <c r="AB227" s="24"/>
      <c r="AC227" s="21"/>
      <c r="AD227" s="21"/>
      <c r="AE227" s="25">
        <f t="shared" si="59"/>
        <v>1783</v>
      </c>
      <c r="AF227" s="23">
        <v>2364.9859999999999</v>
      </c>
      <c r="AG227" s="23">
        <v>1560.9804000000001</v>
      </c>
      <c r="AH227" s="23">
        <v>15844.551100000001</v>
      </c>
      <c r="AI227" s="23">
        <v>0</v>
      </c>
      <c r="AJ227" s="23">
        <v>265.7</v>
      </c>
      <c r="AK227" s="23">
        <v>265.7226</v>
      </c>
      <c r="AL227" s="21"/>
      <c r="AM227" s="24">
        <f t="shared" si="62"/>
        <v>2399.0007314744662</v>
      </c>
      <c r="AN227" s="24">
        <f t="shared" si="54"/>
        <v>1560.9804000000001</v>
      </c>
      <c r="AO227" s="24">
        <f t="shared" si="65"/>
        <v>16072.437502287356</v>
      </c>
      <c r="AP227" s="24">
        <f t="shared" si="65"/>
        <v>0</v>
      </c>
      <c r="AQ227" s="24">
        <f t="shared" si="65"/>
        <v>269.52146623817885</v>
      </c>
      <c r="AR227" s="24">
        <f t="shared" si="69"/>
        <v>20301.940100000003</v>
      </c>
      <c r="AS227" s="24"/>
      <c r="AT227" s="87">
        <v>1</v>
      </c>
      <c r="AU227" s="87">
        <v>1</v>
      </c>
      <c r="AV227" s="87">
        <v>1</v>
      </c>
      <c r="AW227" s="87">
        <v>1</v>
      </c>
      <c r="AX227" s="87">
        <v>1</v>
      </c>
      <c r="AY227" s="21"/>
      <c r="AZ227" s="24">
        <f t="shared" si="66"/>
        <v>2399.0007314744662</v>
      </c>
      <c r="BA227" s="24">
        <f t="shared" si="66"/>
        <v>1560.9804000000001</v>
      </c>
      <c r="BB227" s="24">
        <f t="shared" si="66"/>
        <v>16072.437502287356</v>
      </c>
      <c r="BC227" s="24">
        <f t="shared" si="66"/>
        <v>0</v>
      </c>
      <c r="BD227" s="24">
        <f t="shared" si="66"/>
        <v>269.52146623817885</v>
      </c>
      <c r="BE227" s="35">
        <f t="shared" si="68"/>
        <v>20301.940100000003</v>
      </c>
      <c r="BF227" s="21"/>
      <c r="BG227" s="21"/>
      <c r="BH227" s="21"/>
      <c r="BI227" s="21"/>
    </row>
    <row r="228" spans="1:61">
      <c r="A228" s="25">
        <f t="shared" si="58"/>
        <v>1784</v>
      </c>
      <c r="B228" s="23">
        <v>6265.9652882849141</v>
      </c>
      <c r="C228" s="23">
        <v>3915.0212751849494</v>
      </c>
      <c r="D228" s="23">
        <v>29606.630810393988</v>
      </c>
      <c r="E228" s="23">
        <v>369.18463104776237</v>
      </c>
      <c r="F228" s="23">
        <v>0</v>
      </c>
      <c r="G228" s="23">
        <v>309.7</v>
      </c>
      <c r="H228" s="21"/>
      <c r="I228" s="24">
        <f t="shared" si="60"/>
        <v>6319.510379356836</v>
      </c>
      <c r="J228" s="24">
        <f t="shared" si="61"/>
        <v>3915.0212751849494</v>
      </c>
      <c r="K228" s="24">
        <f t="shared" si="70"/>
        <v>29859.630894202182</v>
      </c>
      <c r="L228" s="24">
        <f t="shared" si="70"/>
        <v>372.33945616764697</v>
      </c>
      <c r="M228" s="24">
        <f t="shared" si="70"/>
        <v>0</v>
      </c>
      <c r="N228" s="24">
        <f t="shared" si="55"/>
        <v>40466.502004911614</v>
      </c>
      <c r="O228" s="24"/>
      <c r="P228" s="87">
        <v>1</v>
      </c>
      <c r="Q228" s="87">
        <v>1</v>
      </c>
      <c r="R228" s="87">
        <v>1</v>
      </c>
      <c r="S228" s="87">
        <v>1</v>
      </c>
      <c r="T228" s="87">
        <v>1</v>
      </c>
      <c r="U228" s="21"/>
      <c r="V228" s="24">
        <f t="shared" si="64"/>
        <v>6319.510379356836</v>
      </c>
      <c r="W228" s="24">
        <f t="shared" si="64"/>
        <v>3915.0212751849494</v>
      </c>
      <c r="X228" s="24">
        <f t="shared" si="64"/>
        <v>29859.630894202182</v>
      </c>
      <c r="Y228" s="24">
        <f t="shared" si="64"/>
        <v>372.33945616764697</v>
      </c>
      <c r="Z228" s="24">
        <f t="shared" si="64"/>
        <v>0</v>
      </c>
      <c r="AA228" s="35">
        <f t="shared" si="67"/>
        <v>40466.502004911614</v>
      </c>
      <c r="AB228" s="24"/>
      <c r="AC228" s="21"/>
      <c r="AD228" s="21"/>
      <c r="AE228" s="25">
        <f t="shared" si="59"/>
        <v>1784</v>
      </c>
      <c r="AF228" s="23">
        <v>5658.692</v>
      </c>
      <c r="AG228" s="23">
        <v>3585.7720000000004</v>
      </c>
      <c r="AH228" s="23">
        <v>26935.780799999993</v>
      </c>
      <c r="AI228" s="23">
        <v>312</v>
      </c>
      <c r="AJ228" s="23">
        <v>0</v>
      </c>
      <c r="AK228" s="23">
        <v>265.7226</v>
      </c>
      <c r="AL228" s="21"/>
      <c r="AM228" s="24">
        <f t="shared" si="62"/>
        <v>5704.3864249229655</v>
      </c>
      <c r="AN228" s="24">
        <f t="shared" si="54"/>
        <v>3585.7720000000004</v>
      </c>
      <c r="AO228" s="24">
        <f t="shared" si="65"/>
        <v>27153.289548224326</v>
      </c>
      <c r="AP228" s="24">
        <f t="shared" si="65"/>
        <v>314.51942685270114</v>
      </c>
      <c r="AQ228" s="24">
        <f t="shared" si="65"/>
        <v>0</v>
      </c>
      <c r="AR228" s="24">
        <f t="shared" si="69"/>
        <v>36757.967399999994</v>
      </c>
      <c r="AS228" s="24"/>
      <c r="AT228" s="87">
        <v>1</v>
      </c>
      <c r="AU228" s="87">
        <v>1</v>
      </c>
      <c r="AV228" s="87">
        <v>1</v>
      </c>
      <c r="AW228" s="87">
        <v>1</v>
      </c>
      <c r="AX228" s="87">
        <v>1</v>
      </c>
      <c r="AY228" s="21"/>
      <c r="AZ228" s="24">
        <f t="shared" si="66"/>
        <v>5704.3864249229655</v>
      </c>
      <c r="BA228" s="24">
        <f t="shared" si="66"/>
        <v>3585.7720000000004</v>
      </c>
      <c r="BB228" s="24">
        <f t="shared" si="66"/>
        <v>27153.289548224326</v>
      </c>
      <c r="BC228" s="24">
        <f t="shared" si="66"/>
        <v>314.51942685270114</v>
      </c>
      <c r="BD228" s="24">
        <f t="shared" si="66"/>
        <v>0</v>
      </c>
      <c r="BE228" s="35">
        <f t="shared" si="68"/>
        <v>36757.967399999994</v>
      </c>
      <c r="BF228" s="21"/>
      <c r="BG228" s="21"/>
      <c r="BH228" s="21"/>
      <c r="BI228" s="21"/>
    </row>
    <row r="229" spans="1:61">
      <c r="A229" s="25">
        <f t="shared" si="58"/>
        <v>1785</v>
      </c>
      <c r="B229" s="23">
        <v>4598.3420418611649</v>
      </c>
      <c r="C229" s="23">
        <v>5124.9461389840908</v>
      </c>
      <c r="D229" s="23">
        <v>20651.035065247477</v>
      </c>
      <c r="E229" s="23">
        <v>384.5</v>
      </c>
      <c r="F229" s="23">
        <v>471.91559797334912</v>
      </c>
      <c r="G229" s="23">
        <v>429.38777292576412</v>
      </c>
      <c r="H229" s="21"/>
      <c r="I229" s="24">
        <f t="shared" si="60"/>
        <v>4673.9755179563499</v>
      </c>
      <c r="J229" s="24">
        <f t="shared" si="61"/>
        <v>5124.9461389840908</v>
      </c>
      <c r="K229" s="24">
        <f t="shared" si="70"/>
        <v>20990.703048344283</v>
      </c>
      <c r="L229" s="24">
        <f t="shared" si="70"/>
        <v>390.82425150061874</v>
      </c>
      <c r="M229" s="24">
        <f t="shared" si="70"/>
        <v>479.67766020650475</v>
      </c>
      <c r="N229" s="24">
        <f t="shared" si="55"/>
        <v>31660.126616991849</v>
      </c>
      <c r="O229" s="24"/>
      <c r="P229" s="87">
        <v>1</v>
      </c>
      <c r="Q229" s="87">
        <v>1</v>
      </c>
      <c r="R229" s="87">
        <v>1</v>
      </c>
      <c r="S229" s="87">
        <v>1</v>
      </c>
      <c r="T229" s="87">
        <v>1</v>
      </c>
      <c r="U229" s="21"/>
      <c r="V229" s="24">
        <f t="shared" si="64"/>
        <v>4673.9755179563499</v>
      </c>
      <c r="W229" s="24">
        <f t="shared" si="64"/>
        <v>5124.9461389840908</v>
      </c>
      <c r="X229" s="24">
        <f t="shared" si="64"/>
        <v>20990.703048344283</v>
      </c>
      <c r="Y229" s="24">
        <f t="shared" si="64"/>
        <v>390.82425150061874</v>
      </c>
      <c r="Z229" s="24">
        <f t="shared" si="64"/>
        <v>479.67766020650475</v>
      </c>
      <c r="AA229" s="35">
        <f t="shared" si="67"/>
        <v>31660.126616991849</v>
      </c>
      <c r="AB229" s="24"/>
      <c r="AC229" s="21"/>
      <c r="AD229" s="21"/>
      <c r="AE229" s="25">
        <f t="shared" si="59"/>
        <v>1785</v>
      </c>
      <c r="AF229" s="23">
        <v>4295.3999999999996</v>
      </c>
      <c r="AG229" s="23">
        <v>4767.0012000000006</v>
      </c>
      <c r="AH229" s="23">
        <v>18416.7</v>
      </c>
      <c r="AI229" s="23">
        <v>368</v>
      </c>
      <c r="AJ229" s="23">
        <v>438.2</v>
      </c>
      <c r="AK229" s="23">
        <v>396.8</v>
      </c>
      <c r="AL229" s="21"/>
      <c r="AM229" s="24">
        <f t="shared" si="62"/>
        <v>4367.8718504313656</v>
      </c>
      <c r="AN229" s="24">
        <f t="shared" si="54"/>
        <v>4767.0012000000006</v>
      </c>
      <c r="AO229" s="24">
        <f t="shared" si="65"/>
        <v>18727.425969138927</v>
      </c>
      <c r="AP229" s="24">
        <f t="shared" si="65"/>
        <v>374.20888414553775</v>
      </c>
      <c r="AQ229" s="24">
        <f t="shared" si="65"/>
        <v>445.59329628417021</v>
      </c>
      <c r="AR229" s="24">
        <f t="shared" si="69"/>
        <v>28682.101200000001</v>
      </c>
      <c r="AS229" s="24"/>
      <c r="AT229" s="87">
        <v>1</v>
      </c>
      <c r="AU229" s="87">
        <v>1</v>
      </c>
      <c r="AV229" s="87">
        <v>1</v>
      </c>
      <c r="AW229" s="87">
        <v>1</v>
      </c>
      <c r="AX229" s="87">
        <v>1</v>
      </c>
      <c r="AY229" s="21"/>
      <c r="AZ229" s="24">
        <f t="shared" si="66"/>
        <v>4367.8718504313656</v>
      </c>
      <c r="BA229" s="24">
        <f t="shared" si="66"/>
        <v>4767.0012000000006</v>
      </c>
      <c r="BB229" s="24">
        <f t="shared" si="66"/>
        <v>18727.425969138927</v>
      </c>
      <c r="BC229" s="24">
        <f t="shared" si="66"/>
        <v>374.20888414553775</v>
      </c>
      <c r="BD229" s="24">
        <f t="shared" si="66"/>
        <v>445.59329628417021</v>
      </c>
      <c r="BE229" s="35">
        <f t="shared" si="68"/>
        <v>28682.101200000001</v>
      </c>
      <c r="BF229" s="21"/>
      <c r="BG229" s="21"/>
      <c r="BH229" s="21"/>
      <c r="BI229" s="21"/>
    </row>
    <row r="230" spans="1:61">
      <c r="A230" s="25">
        <f t="shared" si="58"/>
        <v>1786</v>
      </c>
      <c r="B230" s="23">
        <v>4885.5035350499174</v>
      </c>
      <c r="C230" s="23">
        <v>2579.8251759512732</v>
      </c>
      <c r="D230" s="23">
        <v>21007.80314897238</v>
      </c>
      <c r="E230" s="23">
        <v>392.08850077446561</v>
      </c>
      <c r="F230" s="23">
        <v>369.25545571245186</v>
      </c>
      <c r="G230" s="23">
        <v>738.51241565452085</v>
      </c>
      <c r="H230" s="21"/>
      <c r="I230" s="24">
        <f t="shared" si="60"/>
        <v>5020.8647170822578</v>
      </c>
      <c r="J230" s="24">
        <f t="shared" si="61"/>
        <v>2579.8251759512732</v>
      </c>
      <c r="K230" s="24">
        <f t="shared" si="70"/>
        <v>21589.860053802473</v>
      </c>
      <c r="L230" s="24">
        <f t="shared" si="70"/>
        <v>402.95197933821157</v>
      </c>
      <c r="M230" s="24">
        <f t="shared" si="70"/>
        <v>379.48630594079327</v>
      </c>
      <c r="N230" s="24">
        <f t="shared" si="55"/>
        <v>29972.988232115011</v>
      </c>
      <c r="O230" s="24"/>
      <c r="P230" s="87">
        <v>1</v>
      </c>
      <c r="Q230" s="87">
        <v>1</v>
      </c>
      <c r="R230" s="87">
        <v>1</v>
      </c>
      <c r="S230" s="87">
        <v>1</v>
      </c>
      <c r="T230" s="87">
        <v>1</v>
      </c>
      <c r="U230" s="21"/>
      <c r="V230" s="24">
        <f t="shared" si="64"/>
        <v>5020.8647170822578</v>
      </c>
      <c r="W230" s="24">
        <f t="shared" si="64"/>
        <v>2579.8251759512732</v>
      </c>
      <c r="X230" s="24">
        <f t="shared" si="64"/>
        <v>21589.860053802473</v>
      </c>
      <c r="Y230" s="24">
        <f t="shared" si="64"/>
        <v>402.95197933821157</v>
      </c>
      <c r="Z230" s="24">
        <f t="shared" si="64"/>
        <v>379.48630594079327</v>
      </c>
      <c r="AA230" s="35">
        <f t="shared" si="67"/>
        <v>29972.988232115011</v>
      </c>
      <c r="AB230" s="24"/>
      <c r="AC230" s="21"/>
      <c r="AD230" s="21"/>
      <c r="AE230" s="25">
        <f t="shared" si="59"/>
        <v>1786</v>
      </c>
      <c r="AF230" s="23">
        <v>4178.1948000000002</v>
      </c>
      <c r="AG230" s="23">
        <v>2316</v>
      </c>
      <c r="AH230" s="23">
        <v>17982.5</v>
      </c>
      <c r="AI230" s="23">
        <v>353</v>
      </c>
      <c r="AJ230" s="23">
        <v>321.89999999999998</v>
      </c>
      <c r="AK230" s="23">
        <v>631.02260000000001</v>
      </c>
      <c r="AL230" s="21"/>
      <c r="AM230" s="24">
        <f t="shared" si="62"/>
        <v>4293.6520661274617</v>
      </c>
      <c r="AN230" s="24">
        <f t="shared" si="54"/>
        <v>2316</v>
      </c>
      <c r="AO230" s="24">
        <f t="shared" si="65"/>
        <v>18479.415626848484</v>
      </c>
      <c r="AP230" s="24">
        <f t="shared" si="65"/>
        <v>362.75455116238095</v>
      </c>
      <c r="AQ230" s="24">
        <f t="shared" si="65"/>
        <v>330.79515586167258</v>
      </c>
      <c r="AR230" s="24">
        <f t="shared" si="69"/>
        <v>25782.617399999999</v>
      </c>
      <c r="AS230" s="24"/>
      <c r="AT230" s="87">
        <v>1</v>
      </c>
      <c r="AU230" s="87">
        <v>1</v>
      </c>
      <c r="AV230" s="87">
        <v>1</v>
      </c>
      <c r="AW230" s="87">
        <v>1</v>
      </c>
      <c r="AX230" s="87">
        <v>1</v>
      </c>
      <c r="AY230" s="21"/>
      <c r="AZ230" s="24">
        <f t="shared" si="66"/>
        <v>4293.6520661274617</v>
      </c>
      <c r="BA230" s="24">
        <f t="shared" si="66"/>
        <v>2316</v>
      </c>
      <c r="BB230" s="24">
        <f t="shared" si="66"/>
        <v>18479.415626848484</v>
      </c>
      <c r="BC230" s="24">
        <f t="shared" si="66"/>
        <v>362.75455116238095</v>
      </c>
      <c r="BD230" s="24">
        <f t="shared" si="66"/>
        <v>330.79515586167258</v>
      </c>
      <c r="BE230" s="35">
        <f t="shared" si="68"/>
        <v>25782.617399999999</v>
      </c>
      <c r="BF230" s="21"/>
      <c r="BG230" s="21"/>
      <c r="BH230" s="21"/>
      <c r="BI230" s="21"/>
    </row>
    <row r="231" spans="1:61">
      <c r="A231" s="25">
        <f t="shared" si="58"/>
        <v>1787</v>
      </c>
      <c r="B231" s="23">
        <v>1800.7875370722854</v>
      </c>
      <c r="C231" s="23">
        <v>3967.8514231137765</v>
      </c>
      <c r="D231" s="23">
        <v>22173.229452904798</v>
      </c>
      <c r="E231" s="23">
        <v>224.89082969432314</v>
      </c>
      <c r="F231" s="23">
        <v>584.96770721205598</v>
      </c>
      <c r="G231" s="23">
        <v>571.3349838536061</v>
      </c>
      <c r="H231" s="21"/>
      <c r="I231" s="24">
        <f t="shared" si="60"/>
        <v>1842.300532781974</v>
      </c>
      <c r="J231" s="24">
        <f t="shared" si="61"/>
        <v>3967.8514231137765</v>
      </c>
      <c r="K231" s="24">
        <f t="shared" si="70"/>
        <v>22684.38202376548</v>
      </c>
      <c r="L231" s="24">
        <f t="shared" si="70"/>
        <v>230.07516813295263</v>
      </c>
      <c r="M231" s="24">
        <f t="shared" si="70"/>
        <v>598.45278605666022</v>
      </c>
      <c r="N231" s="24">
        <f t="shared" si="55"/>
        <v>29323.061933850844</v>
      </c>
      <c r="O231" s="24"/>
      <c r="P231" s="87">
        <v>1</v>
      </c>
      <c r="Q231" s="87">
        <v>1</v>
      </c>
      <c r="R231" s="87">
        <v>1</v>
      </c>
      <c r="S231" s="87">
        <v>1</v>
      </c>
      <c r="T231" s="87">
        <v>1</v>
      </c>
      <c r="U231" s="21"/>
      <c r="V231" s="24">
        <f t="shared" si="64"/>
        <v>1842.300532781974</v>
      </c>
      <c r="W231" s="24">
        <f t="shared" si="64"/>
        <v>3967.8514231137765</v>
      </c>
      <c r="X231" s="24">
        <f t="shared" si="64"/>
        <v>22684.38202376548</v>
      </c>
      <c r="Y231" s="24">
        <f t="shared" si="64"/>
        <v>230.07516813295263</v>
      </c>
      <c r="Z231" s="24">
        <f t="shared" si="64"/>
        <v>598.45278605666022</v>
      </c>
      <c r="AA231" s="35">
        <f t="shared" si="67"/>
        <v>29323.061933850844</v>
      </c>
      <c r="AB231" s="24"/>
      <c r="AC231" s="21"/>
      <c r="AD231" s="21"/>
      <c r="AE231" s="25">
        <f t="shared" si="59"/>
        <v>1787</v>
      </c>
      <c r="AF231" s="23">
        <v>1656</v>
      </c>
      <c r="AG231" s="23">
        <v>3663.1588000000002</v>
      </c>
      <c r="AH231" s="23">
        <v>20053.608799999995</v>
      </c>
      <c r="AI231" s="23">
        <v>206</v>
      </c>
      <c r="AJ231" s="23">
        <v>547</v>
      </c>
      <c r="AK231" s="23">
        <v>210.8</v>
      </c>
      <c r="AL231" s="21"/>
      <c r="AM231" s="24">
        <f t="shared" si="62"/>
        <v>1671.5407060287673</v>
      </c>
      <c r="AN231" s="24">
        <f t="shared" si="54"/>
        <v>3663.1588000000002</v>
      </c>
      <c r="AO231" s="24">
        <f t="shared" si="65"/>
        <v>20241.80157728061</v>
      </c>
      <c r="AP231" s="24">
        <f t="shared" si="65"/>
        <v>207.933203769279</v>
      </c>
      <c r="AQ231" s="24">
        <f t="shared" si="65"/>
        <v>552.13331292133796</v>
      </c>
      <c r="AR231" s="24">
        <f t="shared" si="69"/>
        <v>26336.567599999995</v>
      </c>
      <c r="AS231" s="24"/>
      <c r="AT231" s="87">
        <v>1</v>
      </c>
      <c r="AU231" s="87">
        <v>1</v>
      </c>
      <c r="AV231" s="87">
        <v>1</v>
      </c>
      <c r="AW231" s="87">
        <v>1</v>
      </c>
      <c r="AX231" s="87">
        <v>1</v>
      </c>
      <c r="AY231" s="21"/>
      <c r="AZ231" s="24">
        <f t="shared" si="66"/>
        <v>1671.5407060287673</v>
      </c>
      <c r="BA231" s="24">
        <f t="shared" si="66"/>
        <v>3663.1588000000002</v>
      </c>
      <c r="BB231" s="24">
        <f t="shared" si="66"/>
        <v>20241.80157728061</v>
      </c>
      <c r="BC231" s="24">
        <f t="shared" si="66"/>
        <v>207.933203769279</v>
      </c>
      <c r="BD231" s="24">
        <f t="shared" si="66"/>
        <v>552.13331292133796</v>
      </c>
      <c r="BE231" s="35">
        <f t="shared" si="68"/>
        <v>26336.567599999995</v>
      </c>
      <c r="BF231" s="21"/>
      <c r="BG231" s="21"/>
      <c r="BH231" s="21"/>
      <c r="BI231" s="21"/>
    </row>
    <row r="232" spans="1:61">
      <c r="A232" s="25">
        <f t="shared" si="58"/>
        <v>1788</v>
      </c>
      <c r="B232" s="23">
        <v>5475.2729126660415</v>
      </c>
      <c r="C232" s="23">
        <v>4292.6876223460322</v>
      </c>
      <c r="D232" s="23">
        <v>25583.633928044892</v>
      </c>
      <c r="E232" s="23">
        <v>0</v>
      </c>
      <c r="F232" s="23">
        <v>304.32551130247577</v>
      </c>
      <c r="G232" s="23">
        <v>762.07415397662976</v>
      </c>
      <c r="H232" s="21"/>
      <c r="I232" s="24">
        <f t="shared" si="60"/>
        <v>5608.3128980182937</v>
      </c>
      <c r="J232" s="24">
        <f t="shared" si="61"/>
        <v>4292.6876223460322</v>
      </c>
      <c r="K232" s="24">
        <f t="shared" si="70"/>
        <v>26205.273495119392</v>
      </c>
      <c r="L232" s="24">
        <f t="shared" si="70"/>
        <v>0</v>
      </c>
      <c r="M232" s="24">
        <f t="shared" si="70"/>
        <v>311.72011285235243</v>
      </c>
      <c r="N232" s="24">
        <f t="shared" si="55"/>
        <v>36417.994128336075</v>
      </c>
      <c r="O232" s="24"/>
      <c r="P232" s="87">
        <v>1</v>
      </c>
      <c r="Q232" s="87">
        <v>1</v>
      </c>
      <c r="R232" s="87">
        <v>1</v>
      </c>
      <c r="S232" s="87">
        <v>1</v>
      </c>
      <c r="T232" s="87">
        <v>1</v>
      </c>
      <c r="U232" s="21"/>
      <c r="V232" s="24">
        <f t="shared" si="64"/>
        <v>5608.3128980182937</v>
      </c>
      <c r="W232" s="24">
        <f t="shared" si="64"/>
        <v>4292.6876223460322</v>
      </c>
      <c r="X232" s="24">
        <f t="shared" si="64"/>
        <v>26205.273495119392</v>
      </c>
      <c r="Y232" s="24">
        <f t="shared" si="64"/>
        <v>0</v>
      </c>
      <c r="Z232" s="24">
        <f t="shared" si="64"/>
        <v>311.72011285235243</v>
      </c>
      <c r="AA232" s="35">
        <f t="shared" si="67"/>
        <v>36417.994128336075</v>
      </c>
      <c r="AB232" s="24"/>
      <c r="AC232" s="21"/>
      <c r="AD232" s="21"/>
      <c r="AE232" s="25">
        <f t="shared" si="59"/>
        <v>1788</v>
      </c>
      <c r="AF232" s="23">
        <v>4865.21</v>
      </c>
      <c r="AG232" s="23">
        <v>3812.2519999999995</v>
      </c>
      <c r="AH232" s="23">
        <v>22911.08890000001</v>
      </c>
      <c r="AI232" s="23">
        <v>0</v>
      </c>
      <c r="AJ232" s="23">
        <v>88</v>
      </c>
      <c r="AK232" s="23">
        <v>658.4452</v>
      </c>
      <c r="AL232" s="21"/>
      <c r="AM232" s="24">
        <f t="shared" si="62"/>
        <v>4980.1769755908335</v>
      </c>
      <c r="AN232" s="24">
        <f t="shared" si="54"/>
        <v>3812.2519999999995</v>
      </c>
      <c r="AO232" s="24">
        <f t="shared" si="65"/>
        <v>23452.487647089183</v>
      </c>
      <c r="AP232" s="24">
        <f t="shared" si="65"/>
        <v>0</v>
      </c>
      <c r="AQ232" s="24">
        <f t="shared" si="65"/>
        <v>90.079477319991</v>
      </c>
      <c r="AR232" s="24">
        <f t="shared" si="69"/>
        <v>32334.996100000008</v>
      </c>
      <c r="AS232" s="24"/>
      <c r="AT232" s="87">
        <v>1</v>
      </c>
      <c r="AU232" s="87">
        <v>1</v>
      </c>
      <c r="AV232" s="87">
        <v>1</v>
      </c>
      <c r="AW232" s="87">
        <v>1</v>
      </c>
      <c r="AX232" s="87">
        <v>1</v>
      </c>
      <c r="AY232" s="21"/>
      <c r="AZ232" s="24">
        <f t="shared" si="66"/>
        <v>4980.1769755908335</v>
      </c>
      <c r="BA232" s="24">
        <f t="shared" si="66"/>
        <v>3812.2519999999995</v>
      </c>
      <c r="BB232" s="24">
        <f t="shared" si="66"/>
        <v>23452.487647089183</v>
      </c>
      <c r="BC232" s="24">
        <f t="shared" si="66"/>
        <v>0</v>
      </c>
      <c r="BD232" s="24">
        <f t="shared" si="66"/>
        <v>90.079477319991</v>
      </c>
      <c r="BE232" s="35">
        <f t="shared" si="68"/>
        <v>32334.996100000008</v>
      </c>
      <c r="BF232" s="21"/>
      <c r="BG232" s="21"/>
      <c r="BH232" s="21"/>
      <c r="BI232" s="21"/>
    </row>
    <row r="233" spans="1:61">
      <c r="A233" s="25">
        <f t="shared" si="58"/>
        <v>1789</v>
      </c>
      <c r="B233" s="23">
        <v>4108.4832171702701</v>
      </c>
      <c r="C233" s="23">
        <v>3749.7157453755226</v>
      </c>
      <c r="D233" s="23">
        <v>19401.552172033196</v>
      </c>
      <c r="E233" s="23">
        <v>314.41048034934499</v>
      </c>
      <c r="F233" s="23">
        <v>1088.3236256491277</v>
      </c>
      <c r="G233" s="23">
        <v>462.7039627039627</v>
      </c>
      <c r="H233" s="21"/>
      <c r="I233" s="24">
        <f t="shared" si="60"/>
        <v>4184.7899266934137</v>
      </c>
      <c r="J233" s="24">
        <f t="shared" si="61"/>
        <v>3749.7157453755226</v>
      </c>
      <c r="K233" s="24">
        <f t="shared" si="70"/>
        <v>19761.896495627425</v>
      </c>
      <c r="L233" s="24">
        <f t="shared" si="70"/>
        <v>320.25001477771582</v>
      </c>
      <c r="M233" s="24">
        <f t="shared" si="70"/>
        <v>1108.5370208073489</v>
      </c>
      <c r="N233" s="24">
        <f t="shared" si="55"/>
        <v>29125.189203281425</v>
      </c>
      <c r="O233" s="24"/>
      <c r="P233" s="87">
        <v>1</v>
      </c>
      <c r="Q233" s="87">
        <v>1</v>
      </c>
      <c r="R233" s="87">
        <v>1</v>
      </c>
      <c r="S233" s="87">
        <v>1</v>
      </c>
      <c r="T233" s="87">
        <v>1</v>
      </c>
      <c r="U233" s="21"/>
      <c r="V233" s="24">
        <f t="shared" si="64"/>
        <v>4184.7899266934137</v>
      </c>
      <c r="W233" s="24">
        <f t="shared" si="64"/>
        <v>3749.7157453755226</v>
      </c>
      <c r="X233" s="24">
        <f t="shared" si="64"/>
        <v>19761.896495627425</v>
      </c>
      <c r="Y233" s="24">
        <f t="shared" si="64"/>
        <v>320.25001477771582</v>
      </c>
      <c r="Z233" s="24">
        <f t="shared" si="64"/>
        <v>1108.5370208073489</v>
      </c>
      <c r="AA233" s="35">
        <f t="shared" si="67"/>
        <v>29125.189203281425</v>
      </c>
      <c r="AB233" s="24"/>
      <c r="AC233" s="21"/>
      <c r="AD233" s="21"/>
      <c r="AE233" s="25">
        <f t="shared" si="59"/>
        <v>1789</v>
      </c>
      <c r="AF233" s="23">
        <v>3804.9087999999997</v>
      </c>
      <c r="AG233" s="23">
        <v>3270.7</v>
      </c>
      <c r="AH233" s="23">
        <v>17236.285999999996</v>
      </c>
      <c r="AI233" s="23">
        <v>288</v>
      </c>
      <c r="AJ233" s="23">
        <v>816</v>
      </c>
      <c r="AK233" s="23">
        <v>397</v>
      </c>
      <c r="AL233" s="21"/>
      <c r="AM233" s="24">
        <f t="shared" si="62"/>
        <v>3873.1199314550277</v>
      </c>
      <c r="AN233" s="24">
        <f t="shared" ref="AN233:AN252" si="71">AG233</f>
        <v>3270.7</v>
      </c>
      <c r="AO233" s="24">
        <f t="shared" si="65"/>
        <v>17545.283306359208</v>
      </c>
      <c r="AP233" s="24">
        <f t="shared" si="65"/>
        <v>293.16301622237256</v>
      </c>
      <c r="AQ233" s="24">
        <f t="shared" si="65"/>
        <v>830.62854596338889</v>
      </c>
      <c r="AR233" s="24">
        <f t="shared" si="69"/>
        <v>25812.894799999995</v>
      </c>
      <c r="AS233" s="24"/>
      <c r="AT233" s="87">
        <v>1</v>
      </c>
      <c r="AU233" s="87">
        <v>1</v>
      </c>
      <c r="AV233" s="87">
        <v>1</v>
      </c>
      <c r="AW233" s="87">
        <v>1</v>
      </c>
      <c r="AX233" s="87">
        <v>1</v>
      </c>
      <c r="AY233" s="21"/>
      <c r="AZ233" s="24">
        <f t="shared" si="66"/>
        <v>3873.1199314550277</v>
      </c>
      <c r="BA233" s="24">
        <f t="shared" si="66"/>
        <v>3270.7</v>
      </c>
      <c r="BB233" s="24">
        <f t="shared" si="66"/>
        <v>17545.283306359208</v>
      </c>
      <c r="BC233" s="24">
        <f t="shared" si="66"/>
        <v>293.16301622237256</v>
      </c>
      <c r="BD233" s="24">
        <f t="shared" si="66"/>
        <v>830.62854596338889</v>
      </c>
      <c r="BE233" s="35">
        <f t="shared" si="68"/>
        <v>25812.894799999995</v>
      </c>
      <c r="BF233" s="21"/>
      <c r="BG233" s="21"/>
      <c r="BH233" s="21"/>
      <c r="BI233" s="21"/>
    </row>
    <row r="234" spans="1:61">
      <c r="A234" s="25">
        <f t="shared" si="58"/>
        <v>1790</v>
      </c>
      <c r="B234" s="23">
        <v>3835.9905378930134</v>
      </c>
      <c r="C234" s="23">
        <v>4582.2474101177595</v>
      </c>
      <c r="D234" s="23">
        <v>17607.624372673268</v>
      </c>
      <c r="E234" s="23">
        <v>141.92139737991266</v>
      </c>
      <c r="F234" s="23">
        <v>953.93954724107539</v>
      </c>
      <c r="G234" s="23">
        <v>0</v>
      </c>
      <c r="H234" s="21"/>
      <c r="I234" s="24">
        <f t="shared" si="60"/>
        <v>3835.9905378930134</v>
      </c>
      <c r="J234" s="24">
        <f t="shared" si="61"/>
        <v>4582.2474101177595</v>
      </c>
      <c r="K234" s="24">
        <f t="shared" si="70"/>
        <v>17607.624372673268</v>
      </c>
      <c r="L234" s="24">
        <f t="shared" si="70"/>
        <v>141.92139737991266</v>
      </c>
      <c r="M234" s="24">
        <f t="shared" si="70"/>
        <v>953.93954724107539</v>
      </c>
      <c r="N234" s="24">
        <f t="shared" ref="N234:N254" si="72">SUM(I234:M234)</f>
        <v>27121.723265305031</v>
      </c>
      <c r="O234" s="24"/>
      <c r="P234" s="87">
        <v>1</v>
      </c>
      <c r="Q234" s="87">
        <v>1</v>
      </c>
      <c r="R234" s="87">
        <v>1</v>
      </c>
      <c r="S234" s="87">
        <v>1</v>
      </c>
      <c r="T234" s="87">
        <v>1</v>
      </c>
      <c r="U234" s="21"/>
      <c r="V234" s="24">
        <f t="shared" si="64"/>
        <v>3835.9905378930134</v>
      </c>
      <c r="W234" s="24">
        <f t="shared" si="64"/>
        <v>4582.2474101177595</v>
      </c>
      <c r="X234" s="24">
        <f t="shared" si="64"/>
        <v>17607.624372673268</v>
      </c>
      <c r="Y234" s="24">
        <f t="shared" si="64"/>
        <v>141.92139737991266</v>
      </c>
      <c r="Z234" s="24">
        <f t="shared" si="64"/>
        <v>953.93954724107539</v>
      </c>
      <c r="AA234" s="35">
        <f t="shared" si="67"/>
        <v>27121.723265305031</v>
      </c>
      <c r="AB234" s="24"/>
      <c r="AC234" s="21"/>
      <c r="AD234" s="21"/>
      <c r="AE234" s="25">
        <f t="shared" si="59"/>
        <v>1790</v>
      </c>
      <c r="AF234" s="23">
        <v>3581</v>
      </c>
      <c r="AG234" s="23">
        <v>4136.1580000000004</v>
      </c>
      <c r="AH234" s="23">
        <v>15865.6448</v>
      </c>
      <c r="AI234" s="23">
        <v>130</v>
      </c>
      <c r="AJ234" s="23">
        <v>855.69830000000002</v>
      </c>
      <c r="AK234" s="23">
        <v>0</v>
      </c>
      <c r="AL234" s="21"/>
      <c r="AM234" s="24">
        <f t="shared" si="62"/>
        <v>3581</v>
      </c>
      <c r="AN234" s="24">
        <f t="shared" si="71"/>
        <v>4136.1580000000004</v>
      </c>
      <c r="AO234" s="24">
        <f t="shared" si="65"/>
        <v>15865.6448</v>
      </c>
      <c r="AP234" s="24">
        <f t="shared" si="65"/>
        <v>130</v>
      </c>
      <c r="AQ234" s="24">
        <f t="shared" si="65"/>
        <v>855.69830000000002</v>
      </c>
      <c r="AR234" s="24">
        <f t="shared" si="69"/>
        <v>24568.501100000001</v>
      </c>
      <c r="AS234" s="24"/>
      <c r="AT234" s="87">
        <v>1</v>
      </c>
      <c r="AU234" s="87">
        <v>1</v>
      </c>
      <c r="AV234" s="87">
        <v>1</v>
      </c>
      <c r="AW234" s="87">
        <v>1</v>
      </c>
      <c r="AX234" s="87">
        <v>1</v>
      </c>
      <c r="AY234" s="21"/>
      <c r="AZ234" s="24">
        <f t="shared" si="66"/>
        <v>3581</v>
      </c>
      <c r="BA234" s="24">
        <f t="shared" si="66"/>
        <v>4136.1580000000004</v>
      </c>
      <c r="BB234" s="24">
        <f t="shared" si="66"/>
        <v>15865.6448</v>
      </c>
      <c r="BC234" s="24">
        <f t="shared" si="66"/>
        <v>130</v>
      </c>
      <c r="BD234" s="24">
        <f t="shared" si="66"/>
        <v>855.69830000000002</v>
      </c>
      <c r="BE234" s="35">
        <f t="shared" si="68"/>
        <v>24568.501100000001</v>
      </c>
      <c r="BF234" s="21"/>
      <c r="BG234" s="21"/>
      <c r="BH234" s="21"/>
      <c r="BI234" s="21"/>
    </row>
    <row r="235" spans="1:61">
      <c r="A235" s="25">
        <f t="shared" si="58"/>
        <v>1791</v>
      </c>
      <c r="B235" s="23">
        <v>4424.1232118656835</v>
      </c>
      <c r="C235" s="23">
        <v>7011.0506478737543</v>
      </c>
      <c r="D235" s="23">
        <v>27564.674731613013</v>
      </c>
      <c r="E235" s="23">
        <v>222</v>
      </c>
      <c r="F235" s="23">
        <v>1003.7125941872982</v>
      </c>
      <c r="G235" s="23">
        <v>440.38793103448279</v>
      </c>
      <c r="H235" s="21"/>
      <c r="I235" s="24">
        <f t="shared" si="60"/>
        <v>4482.7822267473184</v>
      </c>
      <c r="J235" s="24">
        <f t="shared" si="61"/>
        <v>7011.0506478737543</v>
      </c>
      <c r="K235" s="24">
        <f t="shared" si="70"/>
        <v>27930.152044937484</v>
      </c>
      <c r="L235" s="24">
        <f t="shared" si="70"/>
        <v>224.94347618276012</v>
      </c>
      <c r="M235" s="24">
        <f t="shared" si="70"/>
        <v>1017.020720832914</v>
      </c>
      <c r="N235" s="24">
        <f t="shared" si="72"/>
        <v>40665.949116574229</v>
      </c>
      <c r="O235" s="24"/>
      <c r="P235" s="87">
        <v>1</v>
      </c>
      <c r="Q235" s="87">
        <v>1</v>
      </c>
      <c r="R235" s="87">
        <v>1</v>
      </c>
      <c r="S235" s="87">
        <v>1</v>
      </c>
      <c r="T235" s="87">
        <v>1</v>
      </c>
      <c r="U235" s="21"/>
      <c r="V235" s="24">
        <f t="shared" si="64"/>
        <v>4482.7822267473184</v>
      </c>
      <c r="W235" s="24">
        <f t="shared" si="64"/>
        <v>7011.0506478737543</v>
      </c>
      <c r="X235" s="24">
        <f t="shared" si="64"/>
        <v>27930.152044937484</v>
      </c>
      <c r="Y235" s="24">
        <f t="shared" si="64"/>
        <v>224.94347618276012</v>
      </c>
      <c r="Z235" s="24">
        <f t="shared" si="64"/>
        <v>1017.020720832914</v>
      </c>
      <c r="AA235" s="35">
        <f t="shared" si="67"/>
        <v>40665.949116574229</v>
      </c>
      <c r="AB235" s="24"/>
      <c r="AC235" s="21"/>
      <c r="AD235" s="21"/>
      <c r="AE235" s="25">
        <f t="shared" si="59"/>
        <v>1791</v>
      </c>
      <c r="AF235" s="23">
        <v>3987.52</v>
      </c>
      <c r="AG235" s="23">
        <v>6141.34</v>
      </c>
      <c r="AH235" s="23">
        <v>24470.385999999988</v>
      </c>
      <c r="AI235" s="23">
        <v>211</v>
      </c>
      <c r="AJ235" s="23">
        <v>962</v>
      </c>
      <c r="AK235" s="23">
        <v>432</v>
      </c>
      <c r="AL235" s="21"/>
      <c r="AM235" s="24">
        <f t="shared" si="62"/>
        <v>4045.6555372663934</v>
      </c>
      <c r="AN235" s="24">
        <f t="shared" si="71"/>
        <v>6141.34</v>
      </c>
      <c r="AO235" s="24">
        <f t="shared" si="65"/>
        <v>24827.148859427911</v>
      </c>
      <c r="AP235" s="24">
        <f t="shared" si="65"/>
        <v>214.07624748294904</v>
      </c>
      <c r="AQ235" s="24">
        <f t="shared" si="65"/>
        <v>976.02535582273458</v>
      </c>
      <c r="AR235" s="24">
        <f t="shared" si="69"/>
        <v>36204.245999999985</v>
      </c>
      <c r="AS235" s="24"/>
      <c r="AT235" s="87">
        <v>1</v>
      </c>
      <c r="AU235" s="87">
        <v>1</v>
      </c>
      <c r="AV235" s="87">
        <v>1</v>
      </c>
      <c r="AW235" s="87">
        <v>1</v>
      </c>
      <c r="AX235" s="87">
        <v>1</v>
      </c>
      <c r="AY235" s="21"/>
      <c r="AZ235" s="24">
        <f t="shared" si="66"/>
        <v>4045.6555372663934</v>
      </c>
      <c r="BA235" s="24">
        <f t="shared" si="66"/>
        <v>6141.34</v>
      </c>
      <c r="BB235" s="24">
        <f t="shared" si="66"/>
        <v>24827.148859427911</v>
      </c>
      <c r="BC235" s="24">
        <f t="shared" si="66"/>
        <v>214.07624748294904</v>
      </c>
      <c r="BD235" s="24">
        <f t="shared" si="66"/>
        <v>976.02535582273458</v>
      </c>
      <c r="BE235" s="35">
        <f t="shared" si="68"/>
        <v>36204.245999999985</v>
      </c>
      <c r="BF235" s="21"/>
      <c r="BG235" s="21"/>
      <c r="BH235" s="21"/>
      <c r="BI235" s="21"/>
    </row>
    <row r="236" spans="1:61">
      <c r="A236" s="25">
        <f t="shared" si="58"/>
        <v>1792</v>
      </c>
      <c r="B236" s="23">
        <v>5295.5093893513713</v>
      </c>
      <c r="C236" s="23">
        <v>6199.7</v>
      </c>
      <c r="D236" s="23">
        <v>30383.443221109224</v>
      </c>
      <c r="E236" s="23">
        <v>317.6288209606987</v>
      </c>
      <c r="F236" s="23">
        <v>2883.1836775379616</v>
      </c>
      <c r="G236" s="23">
        <v>460.32354312354312</v>
      </c>
      <c r="H236" s="21"/>
      <c r="I236" s="24">
        <f t="shared" si="60"/>
        <v>5358.2064668136136</v>
      </c>
      <c r="J236" s="24">
        <f t="shared" si="61"/>
        <v>6199.7</v>
      </c>
      <c r="K236" s="24">
        <f t="shared" si="70"/>
        <v>30743.17312679765</v>
      </c>
      <c r="L236" s="24">
        <f t="shared" si="70"/>
        <v>321.3894410121066</v>
      </c>
      <c r="M236" s="24">
        <f t="shared" si="70"/>
        <v>2917.31961745943</v>
      </c>
      <c r="N236" s="24">
        <f t="shared" si="72"/>
        <v>45539.788652082796</v>
      </c>
      <c r="O236" s="24"/>
      <c r="P236" s="87">
        <v>1</v>
      </c>
      <c r="Q236" s="87">
        <v>1</v>
      </c>
      <c r="R236" s="87">
        <v>1</v>
      </c>
      <c r="S236" s="87">
        <v>1</v>
      </c>
      <c r="T236" s="87">
        <v>1</v>
      </c>
      <c r="U236" s="21"/>
      <c r="V236" s="24">
        <f t="shared" ref="V236:Z254" si="73">I236/P236</f>
        <v>5358.2064668136136</v>
      </c>
      <c r="W236" s="24">
        <f t="shared" si="73"/>
        <v>6199.7</v>
      </c>
      <c r="X236" s="24">
        <f t="shared" si="73"/>
        <v>30743.17312679765</v>
      </c>
      <c r="Y236" s="24">
        <f t="shared" si="73"/>
        <v>321.3894410121066</v>
      </c>
      <c r="Z236" s="24">
        <f t="shared" si="73"/>
        <v>2917.31961745943</v>
      </c>
      <c r="AA236" s="35">
        <f t="shared" si="67"/>
        <v>45539.788652082796</v>
      </c>
      <c r="AB236" s="24"/>
      <c r="AC236" s="21"/>
      <c r="AD236" s="21"/>
      <c r="AE236" s="25">
        <f t="shared" si="59"/>
        <v>1792</v>
      </c>
      <c r="AF236" s="23">
        <v>4894</v>
      </c>
      <c r="AG236" s="23">
        <v>5575.4719999999998</v>
      </c>
      <c r="AH236" s="23">
        <v>26498.903599999991</v>
      </c>
      <c r="AI236" s="23">
        <v>276</v>
      </c>
      <c r="AJ236" s="23">
        <v>2352.3983000000003</v>
      </c>
      <c r="AK236" s="23">
        <v>341.80619999999999</v>
      </c>
      <c r="AL236" s="21"/>
      <c r="AM236" s="24">
        <f t="shared" si="62"/>
        <v>4943.169180759658</v>
      </c>
      <c r="AN236" s="24">
        <f t="shared" si="71"/>
        <v>5575.4719999999998</v>
      </c>
      <c r="AO236" s="24">
        <f t="shared" si="65"/>
        <v>26765.13355117309</v>
      </c>
      <c r="AP236" s="24">
        <f t="shared" si="65"/>
        <v>278.77292478333993</v>
      </c>
      <c r="AQ236" s="24">
        <f t="shared" si="65"/>
        <v>2376.0324432839016</v>
      </c>
      <c r="AR236" s="24">
        <f t="shared" si="69"/>
        <v>39938.580099999992</v>
      </c>
      <c r="AS236" s="24"/>
      <c r="AT236" s="87">
        <v>1</v>
      </c>
      <c r="AU236" s="87">
        <v>1</v>
      </c>
      <c r="AV236" s="87">
        <v>1</v>
      </c>
      <c r="AW236" s="87">
        <v>1</v>
      </c>
      <c r="AX236" s="87">
        <v>1</v>
      </c>
      <c r="AY236" s="21"/>
      <c r="AZ236" s="24">
        <f t="shared" ref="AZ236:BD254" si="74">AM236/AT236</f>
        <v>4943.169180759658</v>
      </c>
      <c r="BA236" s="24">
        <f t="shared" si="74"/>
        <v>5575.4719999999998</v>
      </c>
      <c r="BB236" s="24">
        <f t="shared" si="74"/>
        <v>26765.13355117309</v>
      </c>
      <c r="BC236" s="24">
        <f t="shared" si="74"/>
        <v>278.77292478333993</v>
      </c>
      <c r="BD236" s="24">
        <f t="shared" si="74"/>
        <v>2376.0324432839016</v>
      </c>
      <c r="BE236" s="35">
        <f t="shared" si="68"/>
        <v>39938.580099999992</v>
      </c>
      <c r="BF236" s="21"/>
      <c r="BG236" s="21"/>
      <c r="BH236" s="21"/>
      <c r="BI236" s="21"/>
    </row>
    <row r="237" spans="1:61">
      <c r="A237" s="25">
        <f t="shared" ref="A237:A255" si="75">A236+1</f>
        <v>1793</v>
      </c>
      <c r="B237" s="23">
        <v>4351.9345777259668</v>
      </c>
      <c r="C237" s="23">
        <v>9106.8974401445575</v>
      </c>
      <c r="D237" s="23">
        <v>31488.251946373897</v>
      </c>
      <c r="E237" s="23">
        <v>404.57641921397379</v>
      </c>
      <c r="F237" s="23">
        <v>708.97269000167194</v>
      </c>
      <c r="G237" s="23">
        <v>174</v>
      </c>
      <c r="H237" s="21"/>
      <c r="I237" s="24">
        <f t="shared" si="60"/>
        <v>4372.4260545292382</v>
      </c>
      <c r="J237" s="24">
        <f t="shared" si="61"/>
        <v>9106.8974401445575</v>
      </c>
      <c r="K237" s="24">
        <f t="shared" si="70"/>
        <v>31636.517223071107</v>
      </c>
      <c r="L237" s="24">
        <f t="shared" si="70"/>
        <v>406.48140380448336</v>
      </c>
      <c r="M237" s="24">
        <f t="shared" si="70"/>
        <v>712.31095191068107</v>
      </c>
      <c r="N237" s="24">
        <f t="shared" si="72"/>
        <v>46234.633073460071</v>
      </c>
      <c r="O237" s="24"/>
      <c r="P237" s="87">
        <v>1</v>
      </c>
      <c r="Q237" s="87">
        <v>1</v>
      </c>
      <c r="R237" s="87">
        <v>1</v>
      </c>
      <c r="S237" s="87">
        <v>1</v>
      </c>
      <c r="T237" s="87">
        <v>1</v>
      </c>
      <c r="U237" s="21"/>
      <c r="V237" s="24">
        <f t="shared" si="73"/>
        <v>4372.4260545292382</v>
      </c>
      <c r="W237" s="24">
        <f t="shared" si="73"/>
        <v>9106.8974401445575</v>
      </c>
      <c r="X237" s="24">
        <f t="shared" si="73"/>
        <v>31636.517223071107</v>
      </c>
      <c r="Y237" s="24">
        <f t="shared" si="73"/>
        <v>406.48140380448336</v>
      </c>
      <c r="Z237" s="24">
        <f t="shared" si="73"/>
        <v>712.31095191068107</v>
      </c>
      <c r="AA237" s="35">
        <f t="shared" si="67"/>
        <v>46234.633073460071</v>
      </c>
      <c r="AB237" s="24"/>
      <c r="AC237" s="21"/>
      <c r="AD237" s="21"/>
      <c r="AE237" s="25">
        <f t="shared" ref="AE237:AE255" si="76">AE236+1</f>
        <v>1793</v>
      </c>
      <c r="AF237" s="23">
        <v>4361</v>
      </c>
      <c r="AG237" s="23">
        <v>8062.8347000000003</v>
      </c>
      <c r="AH237" s="23">
        <v>28551.2176</v>
      </c>
      <c r="AI237" s="23">
        <v>405</v>
      </c>
      <c r="AJ237" s="23">
        <v>651.70000000000005</v>
      </c>
      <c r="AK237" s="23">
        <v>159.51600000000002</v>
      </c>
      <c r="AL237" s="21"/>
      <c r="AM237" s="24">
        <f t="shared" si="62"/>
        <v>4381.4789944793529</v>
      </c>
      <c r="AN237" s="24">
        <f t="shared" si="71"/>
        <v>8062.8347000000003</v>
      </c>
      <c r="AO237" s="24">
        <f t="shared" si="65"/>
        <v>28685.292405688881</v>
      </c>
      <c r="AP237" s="24">
        <f t="shared" si="65"/>
        <v>406.90185571294154</v>
      </c>
      <c r="AQ237" s="24">
        <f t="shared" si="65"/>
        <v>654.76034411882472</v>
      </c>
      <c r="AR237" s="24">
        <f t="shared" si="69"/>
        <v>42191.268299999996</v>
      </c>
      <c r="AS237" s="24"/>
      <c r="AT237" s="87">
        <v>1</v>
      </c>
      <c r="AU237" s="87">
        <v>1</v>
      </c>
      <c r="AV237" s="87">
        <v>1</v>
      </c>
      <c r="AW237" s="87">
        <v>1</v>
      </c>
      <c r="AX237" s="87">
        <v>1</v>
      </c>
      <c r="AY237" s="21"/>
      <c r="AZ237" s="24">
        <f t="shared" si="74"/>
        <v>4381.4789944793529</v>
      </c>
      <c r="BA237" s="24">
        <f t="shared" si="74"/>
        <v>8062.8347000000003</v>
      </c>
      <c r="BB237" s="24">
        <f t="shared" si="74"/>
        <v>28685.292405688881</v>
      </c>
      <c r="BC237" s="24">
        <f t="shared" si="74"/>
        <v>406.90185571294154</v>
      </c>
      <c r="BD237" s="24">
        <f t="shared" si="74"/>
        <v>654.76034411882472</v>
      </c>
      <c r="BE237" s="35">
        <f t="shared" si="68"/>
        <v>42191.268299999996</v>
      </c>
      <c r="BF237" s="21"/>
      <c r="BG237" s="21"/>
      <c r="BH237" s="21"/>
      <c r="BI237" s="21"/>
    </row>
    <row r="238" spans="1:61">
      <c r="A238" s="25">
        <f t="shared" si="75"/>
        <v>1794</v>
      </c>
      <c r="B238" s="23">
        <v>5114.487737882343</v>
      </c>
      <c r="C238" s="23">
        <v>1695.7018299246504</v>
      </c>
      <c r="D238" s="23">
        <v>18584.961863303703</v>
      </c>
      <c r="E238" s="23">
        <v>0</v>
      </c>
      <c r="F238" s="23">
        <v>1493.8162029033185</v>
      </c>
      <c r="G238" s="23">
        <v>568.1</v>
      </c>
      <c r="H238" s="21"/>
      <c r="I238" s="24">
        <f t="shared" si="60"/>
        <v>5229.817783081141</v>
      </c>
      <c r="J238" s="24">
        <f t="shared" si="61"/>
        <v>1695.7018299246504</v>
      </c>
      <c r="K238" s="24">
        <f t="shared" si="70"/>
        <v>19004.046745614953</v>
      </c>
      <c r="L238" s="24">
        <f t="shared" si="70"/>
        <v>0</v>
      </c>
      <c r="M238" s="24">
        <f t="shared" si="70"/>
        <v>1527.5012753932704</v>
      </c>
      <c r="N238" s="24">
        <f t="shared" si="72"/>
        <v>27457.067634014016</v>
      </c>
      <c r="O238" s="24"/>
      <c r="P238" s="87">
        <v>1</v>
      </c>
      <c r="Q238" s="87">
        <v>1</v>
      </c>
      <c r="R238" s="87">
        <v>1</v>
      </c>
      <c r="S238" s="87">
        <v>1</v>
      </c>
      <c r="T238" s="87">
        <v>1</v>
      </c>
      <c r="U238" s="21"/>
      <c r="V238" s="24">
        <f t="shared" si="73"/>
        <v>5229.817783081141</v>
      </c>
      <c r="W238" s="24">
        <f t="shared" si="73"/>
        <v>1695.7018299246504</v>
      </c>
      <c r="X238" s="24">
        <f t="shared" si="73"/>
        <v>19004.046745614953</v>
      </c>
      <c r="Y238" s="24">
        <f t="shared" si="73"/>
        <v>0</v>
      </c>
      <c r="Z238" s="24">
        <f t="shared" si="73"/>
        <v>1527.5012753932704</v>
      </c>
      <c r="AA238" s="35">
        <f t="shared" si="67"/>
        <v>27457.067634014016</v>
      </c>
      <c r="AB238" s="24"/>
      <c r="AC238" s="21"/>
      <c r="AD238" s="21"/>
      <c r="AE238" s="25">
        <f t="shared" si="76"/>
        <v>1794</v>
      </c>
      <c r="AF238" s="23">
        <v>4458.3999999999996</v>
      </c>
      <c r="AG238" s="23">
        <v>1614.7</v>
      </c>
      <c r="AH238" s="23">
        <v>17270.452799999999</v>
      </c>
      <c r="AI238" s="23">
        <v>0</v>
      </c>
      <c r="AJ238" s="23">
        <v>1371.2</v>
      </c>
      <c r="AK238" s="23">
        <v>522.88599999999997</v>
      </c>
      <c r="AL238" s="21"/>
      <c r="AM238" s="24">
        <f t="shared" si="62"/>
        <v>4559.3190309036863</v>
      </c>
      <c r="AN238" s="24">
        <f t="shared" si="71"/>
        <v>1614.7</v>
      </c>
      <c r="AO238" s="24">
        <f t="shared" si="65"/>
        <v>17661.381689252616</v>
      </c>
      <c r="AP238" s="24">
        <f t="shared" si="65"/>
        <v>0</v>
      </c>
      <c r="AQ238" s="24">
        <f t="shared" si="65"/>
        <v>1402.2380798436964</v>
      </c>
      <c r="AR238" s="24">
        <f t="shared" si="69"/>
        <v>25237.638799999997</v>
      </c>
      <c r="AS238" s="24"/>
      <c r="AT238" s="87">
        <v>1</v>
      </c>
      <c r="AU238" s="87">
        <v>1</v>
      </c>
      <c r="AV238" s="87">
        <v>1</v>
      </c>
      <c r="AW238" s="87">
        <v>1</v>
      </c>
      <c r="AX238" s="87">
        <v>1</v>
      </c>
      <c r="AY238" s="21"/>
      <c r="AZ238" s="24">
        <f t="shared" si="74"/>
        <v>4559.3190309036863</v>
      </c>
      <c r="BA238" s="24">
        <f t="shared" si="74"/>
        <v>1614.7</v>
      </c>
      <c r="BB238" s="24">
        <f t="shared" si="74"/>
        <v>17661.381689252616</v>
      </c>
      <c r="BC238" s="24">
        <f t="shared" si="74"/>
        <v>0</v>
      </c>
      <c r="BD238" s="24">
        <f t="shared" si="74"/>
        <v>1402.2380798436964</v>
      </c>
      <c r="BE238" s="35">
        <f t="shared" si="68"/>
        <v>25237.638799999997</v>
      </c>
      <c r="BF238" s="21"/>
      <c r="BG238" s="21"/>
      <c r="BH238" s="21"/>
      <c r="BI238" s="21"/>
    </row>
    <row r="239" spans="1:61">
      <c r="A239" s="25">
        <f t="shared" si="75"/>
        <v>1795</v>
      </c>
      <c r="B239" s="23">
        <v>4259.1741379310342</v>
      </c>
      <c r="C239" s="23">
        <v>1051.0729257641922</v>
      </c>
      <c r="D239" s="23">
        <v>18559.97895367505</v>
      </c>
      <c r="E239" s="23">
        <v>0</v>
      </c>
      <c r="F239" s="23">
        <v>1026.2445570650352</v>
      </c>
      <c r="G239" s="23">
        <v>0</v>
      </c>
      <c r="H239" s="21"/>
      <c r="I239" s="24">
        <f t="shared" si="60"/>
        <v>4259.1741379310342</v>
      </c>
      <c r="J239" s="24">
        <f t="shared" si="61"/>
        <v>1051.0729257641922</v>
      </c>
      <c r="K239" s="24">
        <f t="shared" si="70"/>
        <v>18559.97895367505</v>
      </c>
      <c r="L239" s="24">
        <f t="shared" si="70"/>
        <v>0</v>
      </c>
      <c r="M239" s="24">
        <f t="shared" si="70"/>
        <v>1026.2445570650352</v>
      </c>
      <c r="N239" s="24">
        <f t="shared" si="72"/>
        <v>24896.470574435312</v>
      </c>
      <c r="O239" s="24"/>
      <c r="P239" s="87">
        <v>1</v>
      </c>
      <c r="Q239" s="87">
        <v>1</v>
      </c>
      <c r="R239" s="87">
        <v>1</v>
      </c>
      <c r="S239" s="87">
        <v>1</v>
      </c>
      <c r="T239" s="87">
        <v>1</v>
      </c>
      <c r="U239" s="21"/>
      <c r="V239" s="24">
        <f t="shared" si="73"/>
        <v>4259.1741379310342</v>
      </c>
      <c r="W239" s="24">
        <f t="shared" si="73"/>
        <v>1051.0729257641922</v>
      </c>
      <c r="X239" s="24">
        <f t="shared" si="73"/>
        <v>18559.97895367505</v>
      </c>
      <c r="Y239" s="24">
        <f t="shared" si="73"/>
        <v>0</v>
      </c>
      <c r="Z239" s="24">
        <f t="shared" si="73"/>
        <v>1026.2445570650352</v>
      </c>
      <c r="AA239" s="35">
        <f t="shared" si="67"/>
        <v>24896.470574435312</v>
      </c>
      <c r="AB239" s="24"/>
      <c r="AC239" s="21"/>
      <c r="AD239" s="21"/>
      <c r="AE239" s="25">
        <f t="shared" si="76"/>
        <v>1795</v>
      </c>
      <c r="AF239" s="23">
        <v>4105.4843000000001</v>
      </c>
      <c r="AG239" s="23">
        <v>976.9</v>
      </c>
      <c r="AH239" s="23">
        <v>17450.4823</v>
      </c>
      <c r="AI239" s="23">
        <v>0</v>
      </c>
      <c r="AJ239" s="23">
        <v>942.5</v>
      </c>
      <c r="AK239" s="23">
        <v>0</v>
      </c>
      <c r="AL239" s="21"/>
      <c r="AM239" s="24">
        <f t="shared" si="62"/>
        <v>4105.4843000000001</v>
      </c>
      <c r="AN239" s="24">
        <f t="shared" si="71"/>
        <v>976.9</v>
      </c>
      <c r="AO239" s="24">
        <f t="shared" si="65"/>
        <v>17450.4823</v>
      </c>
      <c r="AP239" s="24">
        <f t="shared" si="65"/>
        <v>0</v>
      </c>
      <c r="AQ239" s="24">
        <f t="shared" si="65"/>
        <v>942.5</v>
      </c>
      <c r="AR239" s="24">
        <f t="shared" si="69"/>
        <v>23475.366600000001</v>
      </c>
      <c r="AS239" s="24"/>
      <c r="AT239" s="87">
        <v>1</v>
      </c>
      <c r="AU239" s="87">
        <v>1</v>
      </c>
      <c r="AV239" s="87">
        <v>1</v>
      </c>
      <c r="AW239" s="87">
        <v>1</v>
      </c>
      <c r="AX239" s="87">
        <v>1</v>
      </c>
      <c r="AY239" s="21"/>
      <c r="AZ239" s="24">
        <f t="shared" si="74"/>
        <v>4105.4843000000001</v>
      </c>
      <c r="BA239" s="24">
        <f t="shared" si="74"/>
        <v>976.9</v>
      </c>
      <c r="BB239" s="24">
        <f t="shared" si="74"/>
        <v>17450.4823</v>
      </c>
      <c r="BC239" s="24">
        <f t="shared" si="74"/>
        <v>0</v>
      </c>
      <c r="BD239" s="24">
        <f t="shared" si="74"/>
        <v>942.5</v>
      </c>
      <c r="BE239" s="35">
        <f t="shared" si="68"/>
        <v>23475.366600000001</v>
      </c>
      <c r="BF239" s="21"/>
      <c r="BG239" s="21"/>
      <c r="BH239" s="21"/>
      <c r="BI239" s="21"/>
    </row>
    <row r="240" spans="1:61">
      <c r="A240" s="25">
        <f t="shared" si="75"/>
        <v>1796</v>
      </c>
      <c r="B240" s="23">
        <v>4009.5254107106757</v>
      </c>
      <c r="C240" s="23">
        <v>1438.6899563318777</v>
      </c>
      <c r="D240" s="23">
        <v>22771.546559253125</v>
      </c>
      <c r="E240" s="23">
        <v>0</v>
      </c>
      <c r="F240" s="23">
        <v>695</v>
      </c>
      <c r="G240" s="23">
        <v>344.7</v>
      </c>
      <c r="H240" s="21"/>
      <c r="I240" s="24">
        <f t="shared" si="60"/>
        <v>4059.8267569359596</v>
      </c>
      <c r="J240" s="24">
        <f t="shared" si="61"/>
        <v>1438.6899563318777</v>
      </c>
      <c r="K240" s="24">
        <f t="shared" si="70"/>
        <v>23057.226117363007</v>
      </c>
      <c r="L240" s="24">
        <f t="shared" si="70"/>
        <v>0</v>
      </c>
      <c r="M240" s="24">
        <f t="shared" si="70"/>
        <v>703.71909566483475</v>
      </c>
      <c r="N240" s="24">
        <f t="shared" si="72"/>
        <v>29259.461926295677</v>
      </c>
      <c r="O240" s="24"/>
      <c r="P240" s="87">
        <v>1</v>
      </c>
      <c r="Q240" s="87">
        <v>1</v>
      </c>
      <c r="R240" s="87">
        <v>1</v>
      </c>
      <c r="S240" s="87">
        <v>1</v>
      </c>
      <c r="T240" s="87">
        <v>1</v>
      </c>
      <c r="U240" s="21"/>
      <c r="V240" s="24">
        <f t="shared" si="73"/>
        <v>4059.8267569359596</v>
      </c>
      <c r="W240" s="24">
        <f t="shared" si="73"/>
        <v>1438.6899563318777</v>
      </c>
      <c r="X240" s="24">
        <f t="shared" si="73"/>
        <v>23057.226117363007</v>
      </c>
      <c r="Y240" s="24">
        <f t="shared" si="73"/>
        <v>0</v>
      </c>
      <c r="Z240" s="24">
        <f t="shared" si="73"/>
        <v>703.71909566483475</v>
      </c>
      <c r="AA240" s="35">
        <f t="shared" si="67"/>
        <v>29259.461926295677</v>
      </c>
      <c r="AB240" s="24"/>
      <c r="AC240" s="21"/>
      <c r="AD240" s="21"/>
      <c r="AE240" s="25">
        <f t="shared" si="76"/>
        <v>1796</v>
      </c>
      <c r="AF240" s="23">
        <v>3882.2826000000005</v>
      </c>
      <c r="AG240" s="23">
        <v>1390</v>
      </c>
      <c r="AH240" s="23">
        <v>21021.189500000004</v>
      </c>
      <c r="AI240" s="23">
        <v>0</v>
      </c>
      <c r="AJ240" s="23">
        <v>649</v>
      </c>
      <c r="AK240" s="23">
        <v>300.7226</v>
      </c>
      <c r="AL240" s="21"/>
      <c r="AM240" s="24">
        <f t="shared" si="62"/>
        <v>3927.9725087038537</v>
      </c>
      <c r="AN240" s="24">
        <f t="shared" si="71"/>
        <v>1390</v>
      </c>
      <c r="AO240" s="24">
        <f t="shared" si="65"/>
        <v>21268.584223171729</v>
      </c>
      <c r="AP240" s="24">
        <f t="shared" si="65"/>
        <v>0</v>
      </c>
      <c r="AQ240" s="24">
        <f t="shared" si="65"/>
        <v>656.63796812442263</v>
      </c>
      <c r="AR240" s="24">
        <f t="shared" si="69"/>
        <v>27243.194700000004</v>
      </c>
      <c r="AS240" s="24"/>
      <c r="AT240" s="87">
        <v>1</v>
      </c>
      <c r="AU240" s="87">
        <v>1</v>
      </c>
      <c r="AV240" s="87">
        <v>1</v>
      </c>
      <c r="AW240" s="87">
        <v>1</v>
      </c>
      <c r="AX240" s="87">
        <v>1</v>
      </c>
      <c r="AY240" s="21"/>
      <c r="AZ240" s="24">
        <f t="shared" si="74"/>
        <v>3927.9725087038537</v>
      </c>
      <c r="BA240" s="24">
        <f t="shared" si="74"/>
        <v>1390</v>
      </c>
      <c r="BB240" s="24">
        <f t="shared" si="74"/>
        <v>21268.584223171729</v>
      </c>
      <c r="BC240" s="24">
        <f t="shared" si="74"/>
        <v>0</v>
      </c>
      <c r="BD240" s="24">
        <f t="shared" si="74"/>
        <v>656.63796812442263</v>
      </c>
      <c r="BE240" s="35">
        <f t="shared" si="68"/>
        <v>27243.194700000004</v>
      </c>
      <c r="BF240" s="21"/>
      <c r="BG240" s="21"/>
      <c r="BH240" s="21"/>
      <c r="BI240" s="21"/>
    </row>
    <row r="241" spans="1:61">
      <c r="A241" s="25">
        <f t="shared" si="75"/>
        <v>1797</v>
      </c>
      <c r="B241" s="23">
        <v>3451.1941219929231</v>
      </c>
      <c r="C241" s="23">
        <v>725.44908503767488</v>
      </c>
      <c r="D241" s="23">
        <v>28240.424536083912</v>
      </c>
      <c r="E241" s="23">
        <v>0</v>
      </c>
      <c r="F241" s="23">
        <v>0</v>
      </c>
      <c r="G241" s="23">
        <v>221</v>
      </c>
      <c r="H241" s="21"/>
      <c r="I241" s="24">
        <f t="shared" si="60"/>
        <v>3475.260860558391</v>
      </c>
      <c r="J241" s="24">
        <f t="shared" si="61"/>
        <v>725.44908503767488</v>
      </c>
      <c r="K241" s="24">
        <f t="shared" si="70"/>
        <v>28437.357797518445</v>
      </c>
      <c r="L241" s="24">
        <f t="shared" si="70"/>
        <v>0</v>
      </c>
      <c r="M241" s="24">
        <f t="shared" si="70"/>
        <v>0</v>
      </c>
      <c r="N241" s="24">
        <f t="shared" si="72"/>
        <v>32638.067743114512</v>
      </c>
      <c r="O241" s="24"/>
      <c r="P241" s="87">
        <v>1</v>
      </c>
      <c r="Q241" s="87">
        <v>1</v>
      </c>
      <c r="R241" s="87">
        <v>1</v>
      </c>
      <c r="S241" s="87">
        <v>1</v>
      </c>
      <c r="T241" s="87">
        <v>1</v>
      </c>
      <c r="U241" s="21"/>
      <c r="V241" s="24">
        <f t="shared" si="73"/>
        <v>3475.260860558391</v>
      </c>
      <c r="W241" s="24">
        <f t="shared" si="73"/>
        <v>725.44908503767488</v>
      </c>
      <c r="X241" s="24">
        <f t="shared" si="73"/>
        <v>28437.357797518445</v>
      </c>
      <c r="Y241" s="24">
        <f t="shared" si="73"/>
        <v>0</v>
      </c>
      <c r="Z241" s="24">
        <f t="shared" si="73"/>
        <v>0</v>
      </c>
      <c r="AA241" s="35">
        <f t="shared" si="67"/>
        <v>32638.067743114512</v>
      </c>
      <c r="AB241" s="24"/>
      <c r="AC241" s="21"/>
      <c r="AD241" s="21"/>
      <c r="AE241" s="25">
        <f t="shared" si="76"/>
        <v>1797</v>
      </c>
      <c r="AF241" s="23">
        <v>3264.1859999999997</v>
      </c>
      <c r="AG241" s="23">
        <v>651.48599999999999</v>
      </c>
      <c r="AH241" s="23">
        <v>25418.751999999997</v>
      </c>
      <c r="AI241" s="23">
        <v>0</v>
      </c>
      <c r="AJ241" s="23">
        <v>0</v>
      </c>
      <c r="AK241" s="23">
        <v>216</v>
      </c>
      <c r="AL241" s="21"/>
      <c r="AM241" s="24">
        <f t="shared" si="62"/>
        <v>3288.767309487891</v>
      </c>
      <c r="AN241" s="24">
        <f t="shared" si="71"/>
        <v>651.48599999999999</v>
      </c>
      <c r="AO241" s="24">
        <f t="shared" si="65"/>
        <v>25610.170690512106</v>
      </c>
      <c r="AP241" s="24">
        <f t="shared" si="65"/>
        <v>0</v>
      </c>
      <c r="AQ241" s="24">
        <f t="shared" si="65"/>
        <v>0</v>
      </c>
      <c r="AR241" s="24">
        <f t="shared" si="69"/>
        <v>29550.423999999999</v>
      </c>
      <c r="AS241" s="24"/>
      <c r="AT241" s="87">
        <v>1</v>
      </c>
      <c r="AU241" s="87">
        <v>1</v>
      </c>
      <c r="AV241" s="87">
        <v>1</v>
      </c>
      <c r="AW241" s="87">
        <v>1</v>
      </c>
      <c r="AX241" s="87">
        <v>1</v>
      </c>
      <c r="AY241" s="21"/>
      <c r="AZ241" s="24">
        <f t="shared" si="74"/>
        <v>3288.767309487891</v>
      </c>
      <c r="BA241" s="24">
        <f t="shared" si="74"/>
        <v>651.48599999999999</v>
      </c>
      <c r="BB241" s="24">
        <f t="shared" si="74"/>
        <v>25610.170690512106</v>
      </c>
      <c r="BC241" s="24">
        <f t="shared" si="74"/>
        <v>0</v>
      </c>
      <c r="BD241" s="24">
        <f t="shared" si="74"/>
        <v>0</v>
      </c>
      <c r="BE241" s="35">
        <f t="shared" si="68"/>
        <v>29550.423999999999</v>
      </c>
      <c r="BF241" s="21"/>
      <c r="BG241" s="21"/>
      <c r="BH241" s="21"/>
      <c r="BI241" s="21"/>
    </row>
    <row r="242" spans="1:61">
      <c r="A242" s="25">
        <f t="shared" si="75"/>
        <v>1798</v>
      </c>
      <c r="B242" s="23">
        <v>4952.396338515895</v>
      </c>
      <c r="C242" s="23">
        <v>1121.17903930131</v>
      </c>
      <c r="D242" s="23">
        <v>32348.555281330508</v>
      </c>
      <c r="E242" s="23">
        <v>0</v>
      </c>
      <c r="F242" s="23">
        <v>826.74271031726312</v>
      </c>
      <c r="G242" s="23">
        <v>1219.8859924131275</v>
      </c>
      <c r="H242" s="21"/>
      <c r="I242" s="24">
        <f t="shared" si="60"/>
        <v>5110.8470140253803</v>
      </c>
      <c r="J242" s="24">
        <f t="shared" si="61"/>
        <v>1121.17903930131</v>
      </c>
      <c r="K242" s="24">
        <f t="shared" si="70"/>
        <v>33383.539173112229</v>
      </c>
      <c r="L242" s="24">
        <f t="shared" si="70"/>
        <v>0</v>
      </c>
      <c r="M242" s="24">
        <f t="shared" si="70"/>
        <v>853.19413543918085</v>
      </c>
      <c r="N242" s="24">
        <f t="shared" si="72"/>
        <v>40468.759361878103</v>
      </c>
      <c r="O242" s="24"/>
      <c r="P242" s="87">
        <v>1</v>
      </c>
      <c r="Q242" s="87">
        <v>1</v>
      </c>
      <c r="R242" s="87">
        <v>1</v>
      </c>
      <c r="S242" s="87">
        <v>1</v>
      </c>
      <c r="T242" s="87">
        <v>1</v>
      </c>
      <c r="U242" s="21"/>
      <c r="V242" s="24">
        <f t="shared" si="73"/>
        <v>5110.8470140253803</v>
      </c>
      <c r="W242" s="24">
        <f t="shared" si="73"/>
        <v>1121.17903930131</v>
      </c>
      <c r="X242" s="24">
        <f t="shared" si="73"/>
        <v>33383.539173112229</v>
      </c>
      <c r="Y242" s="24">
        <f t="shared" si="73"/>
        <v>0</v>
      </c>
      <c r="Z242" s="24">
        <f t="shared" si="73"/>
        <v>853.19413543918085</v>
      </c>
      <c r="AA242" s="35">
        <f t="shared" si="67"/>
        <v>40468.759361878103</v>
      </c>
      <c r="AB242" s="24"/>
      <c r="AC242" s="21"/>
      <c r="AD242" s="21"/>
      <c r="AE242" s="25">
        <f t="shared" si="76"/>
        <v>1798</v>
      </c>
      <c r="AF242" s="23">
        <v>4566.3347000000012</v>
      </c>
      <c r="AG242" s="23">
        <v>1027</v>
      </c>
      <c r="AH242" s="23">
        <v>30079.486000000004</v>
      </c>
      <c r="AI242" s="23">
        <v>0</v>
      </c>
      <c r="AJ242" s="23">
        <v>721.9</v>
      </c>
      <c r="AK242" s="23">
        <v>1036</v>
      </c>
      <c r="AL242" s="21"/>
      <c r="AM242" s="24">
        <f t="shared" si="62"/>
        <v>4700.0929025521946</v>
      </c>
      <c r="AN242" s="24">
        <f t="shared" si="71"/>
        <v>1027</v>
      </c>
      <c r="AO242" s="24">
        <f t="shared" si="65"/>
        <v>30960.581724554286</v>
      </c>
      <c r="AP242" s="24">
        <f t="shared" si="65"/>
        <v>0</v>
      </c>
      <c r="AQ242" s="24">
        <f t="shared" si="65"/>
        <v>743.04607289352407</v>
      </c>
      <c r="AR242" s="24">
        <f t="shared" si="69"/>
        <v>37430.720699999998</v>
      </c>
      <c r="AS242" s="24"/>
      <c r="AT242" s="87">
        <v>1</v>
      </c>
      <c r="AU242" s="87">
        <v>1</v>
      </c>
      <c r="AV242" s="87">
        <v>1</v>
      </c>
      <c r="AW242" s="87">
        <v>1</v>
      </c>
      <c r="AX242" s="87">
        <v>1</v>
      </c>
      <c r="AY242" s="21"/>
      <c r="AZ242" s="24">
        <f t="shared" si="74"/>
        <v>4700.0929025521946</v>
      </c>
      <c r="BA242" s="24">
        <f t="shared" si="74"/>
        <v>1027</v>
      </c>
      <c r="BB242" s="24">
        <f t="shared" si="74"/>
        <v>30960.581724554286</v>
      </c>
      <c r="BC242" s="24">
        <f t="shared" si="74"/>
        <v>0</v>
      </c>
      <c r="BD242" s="24">
        <f t="shared" si="74"/>
        <v>743.04607289352407</v>
      </c>
      <c r="BE242" s="35">
        <f t="shared" si="68"/>
        <v>37430.720699999998</v>
      </c>
      <c r="BF242" s="21"/>
      <c r="BG242" s="21"/>
      <c r="BH242" s="21"/>
      <c r="BI242" s="21"/>
    </row>
    <row r="243" spans="1:61">
      <c r="A243" s="25">
        <f t="shared" si="75"/>
        <v>1799</v>
      </c>
      <c r="B243" s="23">
        <v>4198.5715278246025</v>
      </c>
      <c r="C243" s="23">
        <v>966.30436681222704</v>
      </c>
      <c r="D243" s="23">
        <v>42055.644101422185</v>
      </c>
      <c r="E243" s="23">
        <v>0</v>
      </c>
      <c r="F243" s="23">
        <v>1253.3097015144142</v>
      </c>
      <c r="G243" s="23">
        <v>1424.1603359649823</v>
      </c>
      <c r="H243" s="21"/>
      <c r="I243" s="24">
        <f t="shared" si="60"/>
        <v>4324.4345147095037</v>
      </c>
      <c r="J243" s="24">
        <f t="shared" si="61"/>
        <v>966.30436681222704</v>
      </c>
      <c r="K243" s="24">
        <f t="shared" si="70"/>
        <v>43316.370266712962</v>
      </c>
      <c r="L243" s="24">
        <f t="shared" si="70"/>
        <v>0</v>
      </c>
      <c r="M243" s="24">
        <f t="shared" si="70"/>
        <v>1290.880885303716</v>
      </c>
      <c r="N243" s="24">
        <f t="shared" si="72"/>
        <v>49897.990033538415</v>
      </c>
      <c r="O243" s="24"/>
      <c r="P243" s="87">
        <v>1</v>
      </c>
      <c r="Q243" s="87">
        <v>1</v>
      </c>
      <c r="R243" s="87">
        <v>1</v>
      </c>
      <c r="S243" s="87">
        <v>1</v>
      </c>
      <c r="T243" s="87">
        <v>1</v>
      </c>
      <c r="U243" s="21"/>
      <c r="V243" s="24">
        <f t="shared" si="73"/>
        <v>4324.4345147095037</v>
      </c>
      <c r="W243" s="24">
        <f t="shared" si="73"/>
        <v>966.30436681222704</v>
      </c>
      <c r="X243" s="24">
        <f t="shared" si="73"/>
        <v>43316.370266712962</v>
      </c>
      <c r="Y243" s="24">
        <f t="shared" si="73"/>
        <v>0</v>
      </c>
      <c r="Z243" s="24">
        <f t="shared" si="73"/>
        <v>1290.880885303716</v>
      </c>
      <c r="AA243" s="35">
        <f t="shared" si="67"/>
        <v>49897.990033538415</v>
      </c>
      <c r="AB243" s="24"/>
      <c r="AC243" s="21"/>
      <c r="AD243" s="21"/>
      <c r="AE243" s="25">
        <f t="shared" si="76"/>
        <v>1799</v>
      </c>
      <c r="AF243" s="23">
        <v>3833.9</v>
      </c>
      <c r="AG243" s="23">
        <v>823.90299999999991</v>
      </c>
      <c r="AH243" s="23">
        <v>37868.238799999992</v>
      </c>
      <c r="AI243" s="23">
        <v>0</v>
      </c>
      <c r="AJ243" s="23">
        <v>1069.3</v>
      </c>
      <c r="AK243" s="23">
        <v>1245.5333000000001</v>
      </c>
      <c r="AL243" s="21"/>
      <c r="AM243" s="24">
        <f t="shared" si="62"/>
        <v>3945.5457676628357</v>
      </c>
      <c r="AN243" s="24">
        <f t="shared" si="71"/>
        <v>823.90299999999991</v>
      </c>
      <c r="AO243" s="24">
        <f t="shared" si="65"/>
        <v>38970.987591274039</v>
      </c>
      <c r="AP243" s="24">
        <f t="shared" si="65"/>
        <v>0</v>
      </c>
      <c r="AQ243" s="24">
        <f t="shared" si="65"/>
        <v>1100.4387410631134</v>
      </c>
      <c r="AR243" s="24">
        <f t="shared" si="69"/>
        <v>44840.87509999999</v>
      </c>
      <c r="AS243" s="24"/>
      <c r="AT243" s="87">
        <v>1</v>
      </c>
      <c r="AU243" s="87">
        <v>1</v>
      </c>
      <c r="AV243" s="87">
        <v>1</v>
      </c>
      <c r="AW243" s="87">
        <v>1</v>
      </c>
      <c r="AX243" s="87">
        <v>1</v>
      </c>
      <c r="AY243" s="21"/>
      <c r="AZ243" s="24">
        <f t="shared" si="74"/>
        <v>3945.5457676628357</v>
      </c>
      <c r="BA243" s="24">
        <f t="shared" si="74"/>
        <v>823.90299999999991</v>
      </c>
      <c r="BB243" s="24">
        <f t="shared" si="74"/>
        <v>38970.987591274039</v>
      </c>
      <c r="BC243" s="24">
        <f t="shared" si="74"/>
        <v>0</v>
      </c>
      <c r="BD243" s="24">
        <f t="shared" si="74"/>
        <v>1100.4387410631134</v>
      </c>
      <c r="BE243" s="35">
        <f t="shared" si="68"/>
        <v>44840.87509999999</v>
      </c>
      <c r="BF243" s="21"/>
      <c r="BG243" s="21"/>
      <c r="BH243" s="21"/>
      <c r="BI243" s="21"/>
    </row>
    <row r="244" spans="1:61">
      <c r="A244" s="25">
        <f t="shared" si="75"/>
        <v>1800</v>
      </c>
      <c r="B244" s="23">
        <v>4515.1003237464247</v>
      </c>
      <c r="C244" s="23">
        <v>1477.3411871970825</v>
      </c>
      <c r="D244" s="23">
        <v>40618.661711543151</v>
      </c>
      <c r="E244" s="23">
        <v>0</v>
      </c>
      <c r="F244" s="23">
        <v>1236.3926989685287</v>
      </c>
      <c r="G244" s="23">
        <v>1021.6423082487097</v>
      </c>
      <c r="H244" s="21"/>
      <c r="I244" s="24">
        <f t="shared" si="60"/>
        <v>4614.5784804004688</v>
      </c>
      <c r="J244" s="24">
        <f t="shared" si="61"/>
        <v>1477.3411871970825</v>
      </c>
      <c r="K244" s="24">
        <f t="shared" si="70"/>
        <v>41513.585257663995</v>
      </c>
      <c r="L244" s="24">
        <f t="shared" si="70"/>
        <v>0</v>
      </c>
      <c r="M244" s="24">
        <f t="shared" si="70"/>
        <v>1263.633304442352</v>
      </c>
      <c r="N244" s="24">
        <f t="shared" si="72"/>
        <v>48869.138229703894</v>
      </c>
      <c r="O244" s="24"/>
      <c r="P244" s="87">
        <v>1</v>
      </c>
      <c r="Q244" s="87">
        <v>1</v>
      </c>
      <c r="R244" s="87">
        <v>1</v>
      </c>
      <c r="S244" s="87">
        <v>1</v>
      </c>
      <c r="T244" s="87">
        <v>1</v>
      </c>
      <c r="U244" s="21"/>
      <c r="V244" s="24">
        <f t="shared" si="73"/>
        <v>4614.5784804004688</v>
      </c>
      <c r="W244" s="24">
        <f t="shared" si="73"/>
        <v>1477.3411871970825</v>
      </c>
      <c r="X244" s="24">
        <f t="shared" si="73"/>
        <v>41513.585257663995</v>
      </c>
      <c r="Y244" s="24">
        <f t="shared" si="73"/>
        <v>0</v>
      </c>
      <c r="Z244" s="24">
        <f t="shared" si="73"/>
        <v>1263.633304442352</v>
      </c>
      <c r="AA244" s="35">
        <f t="shared" si="67"/>
        <v>48869.138229703894</v>
      </c>
      <c r="AB244" s="24"/>
      <c r="AC244" s="21"/>
      <c r="AD244" s="21"/>
      <c r="AE244" s="25">
        <f t="shared" si="76"/>
        <v>1800</v>
      </c>
      <c r="AF244" s="23">
        <v>4145</v>
      </c>
      <c r="AG244" s="23">
        <v>1350.7719999999999</v>
      </c>
      <c r="AH244" s="23">
        <v>36209.202000000005</v>
      </c>
      <c r="AI244" s="23">
        <v>0</v>
      </c>
      <c r="AJ244" s="23">
        <v>809.1</v>
      </c>
      <c r="AK244" s="23">
        <v>913.10860000000002</v>
      </c>
      <c r="AL244" s="21"/>
      <c r="AM244" s="24">
        <f t="shared" si="62"/>
        <v>4236.9468303830436</v>
      </c>
      <c r="AN244" s="24">
        <f t="shared" si="71"/>
        <v>1350.7719999999999</v>
      </c>
      <c r="AO244" s="24">
        <f t="shared" si="65"/>
        <v>37012.415837056549</v>
      </c>
      <c r="AP244" s="24">
        <f t="shared" si="65"/>
        <v>0</v>
      </c>
      <c r="AQ244" s="24">
        <f t="shared" si="65"/>
        <v>827.04793256041512</v>
      </c>
      <c r="AR244" s="24">
        <f t="shared" si="69"/>
        <v>43427.182600000007</v>
      </c>
      <c r="AS244" s="24"/>
      <c r="AT244" s="87">
        <v>1</v>
      </c>
      <c r="AU244" s="87">
        <v>1</v>
      </c>
      <c r="AV244" s="87">
        <v>1</v>
      </c>
      <c r="AW244" s="87">
        <v>1</v>
      </c>
      <c r="AX244" s="87">
        <v>1</v>
      </c>
      <c r="AY244" s="21"/>
      <c r="AZ244" s="24">
        <f t="shared" si="74"/>
        <v>4236.9468303830436</v>
      </c>
      <c r="BA244" s="24">
        <f t="shared" si="74"/>
        <v>1350.7719999999999</v>
      </c>
      <c r="BB244" s="24">
        <f t="shared" si="74"/>
        <v>37012.415837056549</v>
      </c>
      <c r="BC244" s="24">
        <f t="shared" si="74"/>
        <v>0</v>
      </c>
      <c r="BD244" s="24">
        <f t="shared" si="74"/>
        <v>827.04793256041512</v>
      </c>
      <c r="BE244" s="35">
        <f t="shared" si="68"/>
        <v>43427.182600000007</v>
      </c>
      <c r="BF244" s="21"/>
      <c r="BG244" s="21"/>
      <c r="BH244" s="21"/>
      <c r="BI244" s="21"/>
    </row>
    <row r="245" spans="1:61">
      <c r="A245" s="25">
        <f t="shared" si="75"/>
        <v>1801</v>
      </c>
      <c r="B245" s="23">
        <v>5864.0088313922533</v>
      </c>
      <c r="C245" s="23">
        <v>895.14972191323693</v>
      </c>
      <c r="D245" s="23">
        <v>34221.049656729134</v>
      </c>
      <c r="E245" s="23">
        <v>0</v>
      </c>
      <c r="F245" s="23">
        <v>0</v>
      </c>
      <c r="G245" s="23">
        <v>555.11147540983609</v>
      </c>
      <c r="H245" s="21"/>
      <c r="I245" s="24">
        <f t="shared" ref="I245:I251" si="77">B245+((B245/($B245+$D245+$E245+$F245)*$G245))</f>
        <v>5945.2156130955927</v>
      </c>
      <c r="J245" s="24">
        <f t="shared" ref="J245:J253" si="78">C245</f>
        <v>895.14972191323693</v>
      </c>
      <c r="K245" s="24">
        <f t="shared" si="70"/>
        <v>34694.954350435633</v>
      </c>
      <c r="L245" s="24">
        <f t="shared" si="70"/>
        <v>0</v>
      </c>
      <c r="M245" s="24">
        <f t="shared" si="70"/>
        <v>0</v>
      </c>
      <c r="N245" s="24">
        <f t="shared" si="72"/>
        <v>41535.319685444461</v>
      </c>
      <c r="O245" s="24"/>
      <c r="P245" s="87">
        <v>1</v>
      </c>
      <c r="Q245" s="87">
        <v>1</v>
      </c>
      <c r="R245" s="87">
        <v>1</v>
      </c>
      <c r="S245" s="87">
        <v>1</v>
      </c>
      <c r="T245" s="87">
        <v>1</v>
      </c>
      <c r="U245" s="21"/>
      <c r="V245" s="24">
        <f t="shared" si="73"/>
        <v>5945.2156130955927</v>
      </c>
      <c r="W245" s="24">
        <f t="shared" si="73"/>
        <v>895.14972191323693</v>
      </c>
      <c r="X245" s="24">
        <f t="shared" si="73"/>
        <v>34694.954350435633</v>
      </c>
      <c r="Y245" s="24">
        <f t="shared" si="73"/>
        <v>0</v>
      </c>
      <c r="Z245" s="24">
        <f t="shared" si="73"/>
        <v>0</v>
      </c>
      <c r="AA245" s="35">
        <f t="shared" si="67"/>
        <v>41535.319685444461</v>
      </c>
      <c r="AB245" s="24"/>
      <c r="AC245" s="21"/>
      <c r="AD245" s="21"/>
      <c r="AE245" s="25">
        <f t="shared" si="76"/>
        <v>1801</v>
      </c>
      <c r="AF245" s="23">
        <v>5285.4533999999994</v>
      </c>
      <c r="AG245" s="23">
        <v>804.76980000000003</v>
      </c>
      <c r="AH245" s="23">
        <v>30400.885400000006</v>
      </c>
      <c r="AI245" s="23">
        <v>0</v>
      </c>
      <c r="AJ245" s="23">
        <v>0</v>
      </c>
      <c r="AK245" s="23">
        <v>486.41739999999999</v>
      </c>
      <c r="AL245" s="21"/>
      <c r="AM245" s="24">
        <f t="shared" ref="AM245:AM252" si="79">AF245+((AF245/($AF245+$AH245+$AI245+$AJ245)*$AK245))</f>
        <v>5357.4959963295832</v>
      </c>
      <c r="AN245" s="24">
        <f t="shared" si="71"/>
        <v>804.76980000000003</v>
      </c>
      <c r="AO245" s="24">
        <f t="shared" si="65"/>
        <v>30815.260203670423</v>
      </c>
      <c r="AP245" s="24">
        <f t="shared" si="65"/>
        <v>0</v>
      </c>
      <c r="AQ245" s="24">
        <f t="shared" si="65"/>
        <v>0</v>
      </c>
      <c r="AR245" s="24">
        <f t="shared" si="69"/>
        <v>36977.526000000005</v>
      </c>
      <c r="AS245" s="24"/>
      <c r="AT245" s="87">
        <v>1</v>
      </c>
      <c r="AU245" s="87">
        <v>1</v>
      </c>
      <c r="AV245" s="87">
        <v>1</v>
      </c>
      <c r="AW245" s="87">
        <v>1</v>
      </c>
      <c r="AX245" s="87">
        <v>1</v>
      </c>
      <c r="AY245" s="21"/>
      <c r="AZ245" s="24">
        <f t="shared" si="74"/>
        <v>5357.4959963295832</v>
      </c>
      <c r="BA245" s="24">
        <f t="shared" si="74"/>
        <v>804.76980000000003</v>
      </c>
      <c r="BB245" s="24">
        <f t="shared" si="74"/>
        <v>30815.260203670423</v>
      </c>
      <c r="BC245" s="24">
        <f t="shared" si="74"/>
        <v>0</v>
      </c>
      <c r="BD245" s="24">
        <f t="shared" si="74"/>
        <v>0</v>
      </c>
      <c r="BE245" s="35">
        <f t="shared" si="68"/>
        <v>36977.526000000005</v>
      </c>
      <c r="BF245" s="21"/>
      <c r="BG245" s="21"/>
      <c r="BH245" s="21"/>
      <c r="BI245" s="21"/>
    </row>
    <row r="246" spans="1:61">
      <c r="A246" s="25">
        <f t="shared" si="75"/>
        <v>1802</v>
      </c>
      <c r="B246" s="23">
        <v>11510.935130251464</v>
      </c>
      <c r="C246" s="23">
        <v>776.27341490545041</v>
      </c>
      <c r="D246" s="23">
        <v>35323.302508356566</v>
      </c>
      <c r="E246" s="23">
        <v>0</v>
      </c>
      <c r="F246" s="23">
        <v>0</v>
      </c>
      <c r="G246" s="23">
        <v>434.62827955537551</v>
      </c>
      <c r="H246" s="21"/>
      <c r="I246" s="24">
        <f t="shared" si="77"/>
        <v>11617.758219170722</v>
      </c>
      <c r="J246" s="24">
        <f t="shared" si="78"/>
        <v>776.27341490545041</v>
      </c>
      <c r="K246" s="24">
        <f t="shared" si="70"/>
        <v>35651.107698992681</v>
      </c>
      <c r="L246" s="24">
        <f t="shared" si="70"/>
        <v>0</v>
      </c>
      <c r="M246" s="24">
        <f t="shared" si="70"/>
        <v>0</v>
      </c>
      <c r="N246" s="24">
        <f t="shared" si="72"/>
        <v>48045.139333068852</v>
      </c>
      <c r="O246" s="24"/>
      <c r="P246" s="87">
        <v>1</v>
      </c>
      <c r="Q246" s="87">
        <v>1</v>
      </c>
      <c r="R246" s="87">
        <v>1</v>
      </c>
      <c r="S246" s="87">
        <v>1</v>
      </c>
      <c r="T246" s="87">
        <v>1</v>
      </c>
      <c r="U246" s="21"/>
      <c r="V246" s="24">
        <f t="shared" si="73"/>
        <v>11617.758219170722</v>
      </c>
      <c r="W246" s="24">
        <f t="shared" si="73"/>
        <v>776.27341490545041</v>
      </c>
      <c r="X246" s="24">
        <f t="shared" si="73"/>
        <v>35651.107698992681</v>
      </c>
      <c r="Y246" s="24">
        <f t="shared" si="73"/>
        <v>0</v>
      </c>
      <c r="Z246" s="24">
        <f t="shared" si="73"/>
        <v>0</v>
      </c>
      <c r="AA246" s="35">
        <f t="shared" si="67"/>
        <v>48045.139333068852</v>
      </c>
      <c r="AB246" s="24"/>
      <c r="AC246" s="21"/>
      <c r="AD246" s="21"/>
      <c r="AE246" s="25">
        <f t="shared" si="76"/>
        <v>1802</v>
      </c>
      <c r="AF246" s="23">
        <v>10395.439400000003</v>
      </c>
      <c r="AG246" s="23">
        <v>697.86979999999994</v>
      </c>
      <c r="AH246" s="23">
        <v>31795.686000000009</v>
      </c>
      <c r="AI246" s="23">
        <v>0</v>
      </c>
      <c r="AJ246" s="23">
        <v>0</v>
      </c>
      <c r="AK246" s="23">
        <v>367</v>
      </c>
      <c r="AL246" s="21"/>
      <c r="AM246" s="24">
        <f t="shared" si="79"/>
        <v>10485.864251758047</v>
      </c>
      <c r="AN246" s="24">
        <f t="shared" si="71"/>
        <v>697.86979999999994</v>
      </c>
      <c r="AO246" s="24">
        <f t="shared" si="65"/>
        <v>32072.261148241967</v>
      </c>
      <c r="AP246" s="24">
        <f t="shared" si="65"/>
        <v>0</v>
      </c>
      <c r="AQ246" s="24">
        <f t="shared" si="65"/>
        <v>0</v>
      </c>
      <c r="AR246" s="24">
        <f t="shared" si="69"/>
        <v>43255.995200000012</v>
      </c>
      <c r="AS246" s="24"/>
      <c r="AT246" s="87">
        <v>1</v>
      </c>
      <c r="AU246" s="87">
        <v>1</v>
      </c>
      <c r="AV246" s="87">
        <v>1</v>
      </c>
      <c r="AW246" s="87">
        <v>1</v>
      </c>
      <c r="AX246" s="87">
        <v>1</v>
      </c>
      <c r="AY246" s="21"/>
      <c r="AZ246" s="24">
        <f t="shared" si="74"/>
        <v>10485.864251758047</v>
      </c>
      <c r="BA246" s="24">
        <f t="shared" si="74"/>
        <v>697.86979999999994</v>
      </c>
      <c r="BB246" s="24">
        <f t="shared" si="74"/>
        <v>32072.261148241967</v>
      </c>
      <c r="BC246" s="24">
        <f t="shared" si="74"/>
        <v>0</v>
      </c>
      <c r="BD246" s="24">
        <f t="shared" si="74"/>
        <v>0</v>
      </c>
      <c r="BE246" s="35">
        <f t="shared" si="68"/>
        <v>43255.995200000012</v>
      </c>
      <c r="BF246" s="21"/>
      <c r="BG246" s="21"/>
      <c r="BH246" s="21"/>
      <c r="BI246" s="21"/>
    </row>
    <row r="247" spans="1:61">
      <c r="A247" s="25">
        <f t="shared" si="75"/>
        <v>1803</v>
      </c>
      <c r="B247" s="23">
        <v>10352.289262680017</v>
      </c>
      <c r="C247" s="23">
        <v>649.61067853170186</v>
      </c>
      <c r="D247" s="23">
        <v>31688.510687982027</v>
      </c>
      <c r="E247" s="23">
        <v>0</v>
      </c>
      <c r="F247" s="23">
        <v>0</v>
      </c>
      <c r="G247" s="23">
        <v>482.55083426028921</v>
      </c>
      <c r="H247" s="21"/>
      <c r="I247" s="24">
        <f t="shared" si="77"/>
        <v>10471.114447407059</v>
      </c>
      <c r="J247" s="24">
        <f t="shared" si="78"/>
        <v>649.61067853170186</v>
      </c>
      <c r="K247" s="24">
        <f t="shared" si="70"/>
        <v>32052.236337515274</v>
      </c>
      <c r="L247" s="24">
        <f t="shared" si="70"/>
        <v>0</v>
      </c>
      <c r="M247" s="24">
        <f t="shared" si="70"/>
        <v>0</v>
      </c>
      <c r="N247" s="24">
        <f t="shared" si="72"/>
        <v>43172.961463454034</v>
      </c>
      <c r="O247" s="24"/>
      <c r="P247" s="87">
        <v>1</v>
      </c>
      <c r="Q247" s="87">
        <v>1</v>
      </c>
      <c r="R247" s="87">
        <v>1</v>
      </c>
      <c r="S247" s="87">
        <v>1</v>
      </c>
      <c r="T247" s="87">
        <v>1</v>
      </c>
      <c r="U247" s="21"/>
      <c r="V247" s="24">
        <f t="shared" si="73"/>
        <v>10471.114447407059</v>
      </c>
      <c r="W247" s="24">
        <f t="shared" si="73"/>
        <v>649.61067853170186</v>
      </c>
      <c r="X247" s="24">
        <f t="shared" si="73"/>
        <v>32052.236337515274</v>
      </c>
      <c r="Y247" s="24">
        <f t="shared" si="73"/>
        <v>0</v>
      </c>
      <c r="Z247" s="24">
        <f t="shared" si="73"/>
        <v>0</v>
      </c>
      <c r="AA247" s="35">
        <f t="shared" si="67"/>
        <v>43172.961463454034</v>
      </c>
      <c r="AB247" s="24"/>
      <c r="AC247" s="21"/>
      <c r="AD247" s="21"/>
      <c r="AE247" s="25">
        <f t="shared" si="76"/>
        <v>1803</v>
      </c>
      <c r="AF247" s="23">
        <v>9331.767200000002</v>
      </c>
      <c r="AG247" s="23">
        <v>584</v>
      </c>
      <c r="AH247" s="23">
        <v>28281.263800000008</v>
      </c>
      <c r="AI247" s="23">
        <v>0</v>
      </c>
      <c r="AJ247" s="23">
        <v>0</v>
      </c>
      <c r="AK247" s="23">
        <v>423.1</v>
      </c>
      <c r="AL247" s="21"/>
      <c r="AM247" s="24">
        <f t="shared" si="79"/>
        <v>9436.7380198820792</v>
      </c>
      <c r="AN247" s="24">
        <f t="shared" si="71"/>
        <v>584</v>
      </c>
      <c r="AO247" s="24">
        <f t="shared" si="65"/>
        <v>28599.392980117929</v>
      </c>
      <c r="AP247" s="24">
        <f t="shared" si="65"/>
        <v>0</v>
      </c>
      <c r="AQ247" s="24">
        <f t="shared" si="65"/>
        <v>0</v>
      </c>
      <c r="AR247" s="24">
        <f t="shared" si="69"/>
        <v>38620.131000000008</v>
      </c>
      <c r="AS247" s="24"/>
      <c r="AT247" s="87">
        <v>1</v>
      </c>
      <c r="AU247" s="87">
        <v>1</v>
      </c>
      <c r="AV247" s="87">
        <v>1</v>
      </c>
      <c r="AW247" s="87">
        <v>1</v>
      </c>
      <c r="AX247" s="87">
        <v>1</v>
      </c>
      <c r="AY247" s="21"/>
      <c r="AZ247" s="24">
        <f t="shared" si="74"/>
        <v>9436.7380198820792</v>
      </c>
      <c r="BA247" s="24">
        <f t="shared" si="74"/>
        <v>584</v>
      </c>
      <c r="BB247" s="24">
        <f t="shared" si="74"/>
        <v>28599.392980117929</v>
      </c>
      <c r="BC247" s="24">
        <f t="shared" si="74"/>
        <v>0</v>
      </c>
      <c r="BD247" s="24">
        <f t="shared" si="74"/>
        <v>0</v>
      </c>
      <c r="BE247" s="35">
        <f t="shared" si="68"/>
        <v>38620.131000000008</v>
      </c>
      <c r="BF247" s="21"/>
      <c r="BG247" s="21"/>
      <c r="BH247" s="21"/>
      <c r="BI247" s="21"/>
    </row>
    <row r="248" spans="1:61">
      <c r="A248" s="25">
        <f t="shared" si="75"/>
        <v>1804</v>
      </c>
      <c r="B248" s="23">
        <v>5847.6086763070089</v>
      </c>
      <c r="C248" s="23">
        <v>511.67964404894326</v>
      </c>
      <c r="D248" s="23">
        <v>27933.532018973645</v>
      </c>
      <c r="E248" s="23">
        <v>0</v>
      </c>
      <c r="F248" s="23">
        <v>0</v>
      </c>
      <c r="G248" s="23">
        <v>506.6</v>
      </c>
      <c r="H248" s="21"/>
      <c r="I248" s="24">
        <f t="shared" si="77"/>
        <v>5935.3025343131412</v>
      </c>
      <c r="J248" s="24">
        <f t="shared" si="78"/>
        <v>511.67964404894326</v>
      </c>
      <c r="K248" s="24">
        <f t="shared" si="70"/>
        <v>28352.438160967511</v>
      </c>
      <c r="L248" s="24">
        <f t="shared" si="70"/>
        <v>0</v>
      </c>
      <c r="M248" s="24">
        <f t="shared" si="70"/>
        <v>0</v>
      </c>
      <c r="N248" s="24">
        <f t="shared" si="72"/>
        <v>34799.420339329597</v>
      </c>
      <c r="O248" s="24"/>
      <c r="P248" s="87">
        <v>1</v>
      </c>
      <c r="Q248" s="87">
        <v>1</v>
      </c>
      <c r="R248" s="87">
        <v>1</v>
      </c>
      <c r="S248" s="87">
        <v>1</v>
      </c>
      <c r="T248" s="87">
        <v>1</v>
      </c>
      <c r="U248" s="21"/>
      <c r="V248" s="24">
        <f t="shared" si="73"/>
        <v>5935.3025343131412</v>
      </c>
      <c r="W248" s="24">
        <f t="shared" si="73"/>
        <v>511.67964404894326</v>
      </c>
      <c r="X248" s="24">
        <f t="shared" si="73"/>
        <v>28352.438160967511</v>
      </c>
      <c r="Y248" s="24">
        <f t="shared" si="73"/>
        <v>0</v>
      </c>
      <c r="Z248" s="24">
        <f t="shared" si="73"/>
        <v>0</v>
      </c>
      <c r="AA248" s="35">
        <f t="shared" si="67"/>
        <v>34799.420339329597</v>
      </c>
      <c r="AB248" s="24"/>
      <c r="AC248" s="21"/>
      <c r="AD248" s="21"/>
      <c r="AE248" s="25">
        <f t="shared" si="76"/>
        <v>1804</v>
      </c>
      <c r="AF248" s="23">
        <v>5285.9440000000004</v>
      </c>
      <c r="AG248" s="23">
        <v>460</v>
      </c>
      <c r="AH248" s="23">
        <v>24920.484600000011</v>
      </c>
      <c r="AI248" s="23">
        <v>0</v>
      </c>
      <c r="AJ248" s="23">
        <v>0</v>
      </c>
      <c r="AK248" s="23">
        <v>442.41739999999999</v>
      </c>
      <c r="AL248" s="21"/>
      <c r="AM248" s="24">
        <f t="shared" si="79"/>
        <v>5363.3643939165986</v>
      </c>
      <c r="AN248" s="24">
        <f t="shared" si="71"/>
        <v>460</v>
      </c>
      <c r="AO248" s="24">
        <f t="shared" si="65"/>
        <v>25285.481606083413</v>
      </c>
      <c r="AP248" s="24">
        <f t="shared" si="65"/>
        <v>0</v>
      </c>
      <c r="AQ248" s="24">
        <f t="shared" si="65"/>
        <v>0</v>
      </c>
      <c r="AR248" s="24">
        <f t="shared" si="69"/>
        <v>31108.846000000012</v>
      </c>
      <c r="AS248" s="24"/>
      <c r="AT248" s="87">
        <v>1</v>
      </c>
      <c r="AU248" s="87">
        <v>1</v>
      </c>
      <c r="AV248" s="87">
        <v>1</v>
      </c>
      <c r="AW248" s="87">
        <v>1</v>
      </c>
      <c r="AX248" s="87">
        <v>1</v>
      </c>
      <c r="AY248" s="21"/>
      <c r="AZ248" s="24">
        <f t="shared" si="74"/>
        <v>5363.3643939165986</v>
      </c>
      <c r="BA248" s="24">
        <f t="shared" si="74"/>
        <v>460</v>
      </c>
      <c r="BB248" s="24">
        <f t="shared" si="74"/>
        <v>25285.481606083413</v>
      </c>
      <c r="BC248" s="24">
        <f t="shared" si="74"/>
        <v>0</v>
      </c>
      <c r="BD248" s="24">
        <f t="shared" si="74"/>
        <v>0</v>
      </c>
      <c r="BE248" s="35">
        <f t="shared" si="68"/>
        <v>31108.846000000012</v>
      </c>
      <c r="BF248" s="21"/>
      <c r="BG248" s="21"/>
      <c r="BH248" s="21"/>
      <c r="BI248" s="21"/>
    </row>
    <row r="249" spans="1:61">
      <c r="A249" s="25">
        <f t="shared" si="75"/>
        <v>1805</v>
      </c>
      <c r="B249" s="23">
        <v>6174.3334816462739</v>
      </c>
      <c r="C249" s="23">
        <v>392.65850945494992</v>
      </c>
      <c r="D249" s="23">
        <v>25796.580025113675</v>
      </c>
      <c r="E249" s="23">
        <v>0</v>
      </c>
      <c r="F249" s="23">
        <v>0</v>
      </c>
      <c r="G249" s="23">
        <v>374.86095661846497</v>
      </c>
      <c r="H249" s="21"/>
      <c r="I249" s="24">
        <f t="shared" si="77"/>
        <v>6246.7279271450534</v>
      </c>
      <c r="J249" s="24">
        <f t="shared" si="78"/>
        <v>392.65850945494992</v>
      </c>
      <c r="K249" s="24">
        <f t="shared" si="70"/>
        <v>26099.04653623336</v>
      </c>
      <c r="L249" s="24">
        <f t="shared" si="70"/>
        <v>0</v>
      </c>
      <c r="M249" s="24">
        <f t="shared" si="70"/>
        <v>0</v>
      </c>
      <c r="N249" s="24">
        <f t="shared" si="72"/>
        <v>32738.432972833361</v>
      </c>
      <c r="O249" s="24"/>
      <c r="P249" s="87">
        <v>1</v>
      </c>
      <c r="Q249" s="87">
        <v>1</v>
      </c>
      <c r="R249" s="87">
        <v>1</v>
      </c>
      <c r="S249" s="87">
        <v>1</v>
      </c>
      <c r="T249" s="87">
        <v>1</v>
      </c>
      <c r="U249" s="21"/>
      <c r="V249" s="24">
        <f t="shared" si="73"/>
        <v>6246.7279271450534</v>
      </c>
      <c r="W249" s="24">
        <f t="shared" si="73"/>
        <v>392.65850945494992</v>
      </c>
      <c r="X249" s="24">
        <f t="shared" si="73"/>
        <v>26099.04653623336</v>
      </c>
      <c r="Y249" s="24">
        <f t="shared" si="73"/>
        <v>0</v>
      </c>
      <c r="Z249" s="24">
        <f t="shared" si="73"/>
        <v>0</v>
      </c>
      <c r="AA249" s="35">
        <f t="shared" si="67"/>
        <v>32738.432972833361</v>
      </c>
      <c r="AB249" s="24"/>
      <c r="AC249" s="21"/>
      <c r="AD249" s="21"/>
      <c r="AE249" s="25">
        <f t="shared" si="76"/>
        <v>1805</v>
      </c>
      <c r="AF249" s="23">
        <v>5532.9698000000008</v>
      </c>
      <c r="AG249" s="23">
        <v>353</v>
      </c>
      <c r="AH249" s="23">
        <v>22925.148799999999</v>
      </c>
      <c r="AI249" s="23">
        <v>0</v>
      </c>
      <c r="AJ249" s="23">
        <v>0</v>
      </c>
      <c r="AK249" s="23">
        <v>337</v>
      </c>
      <c r="AL249" s="21"/>
      <c r="AM249" s="24">
        <f t="shared" si="79"/>
        <v>5598.4910260799288</v>
      </c>
      <c r="AN249" s="24">
        <f t="shared" si="71"/>
        <v>353</v>
      </c>
      <c r="AO249" s="24">
        <f t="shared" si="65"/>
        <v>23196.627573920072</v>
      </c>
      <c r="AP249" s="24">
        <f t="shared" si="65"/>
        <v>0</v>
      </c>
      <c r="AQ249" s="24">
        <f t="shared" si="65"/>
        <v>0</v>
      </c>
      <c r="AR249" s="24">
        <f t="shared" si="69"/>
        <v>29148.118600000002</v>
      </c>
      <c r="AS249" s="24"/>
      <c r="AT249" s="87">
        <v>1</v>
      </c>
      <c r="AU249" s="87">
        <v>1</v>
      </c>
      <c r="AV249" s="87">
        <v>1</v>
      </c>
      <c r="AW249" s="87">
        <v>1</v>
      </c>
      <c r="AX249" s="87">
        <v>1</v>
      </c>
      <c r="AY249" s="21"/>
      <c r="AZ249" s="24">
        <f t="shared" si="74"/>
        <v>5598.4910260799288</v>
      </c>
      <c r="BA249" s="24">
        <f t="shared" si="74"/>
        <v>353</v>
      </c>
      <c r="BB249" s="24">
        <f t="shared" si="74"/>
        <v>23196.627573920072</v>
      </c>
      <c r="BC249" s="24">
        <f t="shared" si="74"/>
        <v>0</v>
      </c>
      <c r="BD249" s="24">
        <f t="shared" si="74"/>
        <v>0</v>
      </c>
      <c r="BE249" s="35">
        <f t="shared" si="68"/>
        <v>29148.118600000002</v>
      </c>
      <c r="BF249" s="21"/>
      <c r="BG249" s="21"/>
      <c r="BH249" s="21"/>
      <c r="BI249" s="21"/>
    </row>
    <row r="250" spans="1:61">
      <c r="A250" s="25">
        <f t="shared" si="75"/>
        <v>1806</v>
      </c>
      <c r="B250" s="23">
        <v>7218.6239585320263</v>
      </c>
      <c r="C250" s="23">
        <v>790.20800889877637</v>
      </c>
      <c r="D250" s="23">
        <v>30225.523439163549</v>
      </c>
      <c r="E250" s="23">
        <v>0</v>
      </c>
      <c r="F250" s="23">
        <v>0</v>
      </c>
      <c r="G250" s="23">
        <v>0</v>
      </c>
      <c r="H250" s="21"/>
      <c r="I250" s="24">
        <f t="shared" si="77"/>
        <v>7218.6239585320263</v>
      </c>
      <c r="J250" s="24">
        <f t="shared" si="78"/>
        <v>790.20800889877637</v>
      </c>
      <c r="K250" s="24">
        <f t="shared" si="70"/>
        <v>30225.523439163549</v>
      </c>
      <c r="L250" s="24">
        <f t="shared" si="70"/>
        <v>0</v>
      </c>
      <c r="M250" s="24">
        <f t="shared" si="70"/>
        <v>0</v>
      </c>
      <c r="N250" s="24">
        <f t="shared" si="72"/>
        <v>38234.355406594354</v>
      </c>
      <c r="O250" s="24"/>
      <c r="P250" s="87">
        <v>1</v>
      </c>
      <c r="Q250" s="87">
        <v>1</v>
      </c>
      <c r="R250" s="87">
        <v>1</v>
      </c>
      <c r="S250" s="87">
        <v>1</v>
      </c>
      <c r="T250" s="87">
        <v>1</v>
      </c>
      <c r="U250" s="21"/>
      <c r="V250" s="24">
        <f t="shared" si="73"/>
        <v>7218.6239585320263</v>
      </c>
      <c r="W250" s="24">
        <f t="shared" si="73"/>
        <v>790.20800889877637</v>
      </c>
      <c r="X250" s="24">
        <f t="shared" si="73"/>
        <v>30225.523439163549</v>
      </c>
      <c r="Y250" s="24">
        <f t="shared" si="73"/>
        <v>0</v>
      </c>
      <c r="Z250" s="24">
        <f t="shared" si="73"/>
        <v>0</v>
      </c>
      <c r="AA250" s="35">
        <f t="shared" si="67"/>
        <v>38234.355406594354</v>
      </c>
      <c r="AB250" s="24"/>
      <c r="AC250" s="21"/>
      <c r="AD250" s="21"/>
      <c r="AE250" s="25">
        <f t="shared" si="76"/>
        <v>1806</v>
      </c>
      <c r="AF250" s="23">
        <v>6479.1489999999994</v>
      </c>
      <c r="AG250" s="23">
        <v>730.9</v>
      </c>
      <c r="AH250" s="23">
        <v>27086.499199999987</v>
      </c>
      <c r="AI250" s="23">
        <v>0</v>
      </c>
      <c r="AJ250" s="23">
        <v>0</v>
      </c>
      <c r="AK250" s="23">
        <v>0</v>
      </c>
      <c r="AL250" s="21"/>
      <c r="AM250" s="24">
        <f t="shared" si="79"/>
        <v>6479.1489999999994</v>
      </c>
      <c r="AN250" s="24">
        <f t="shared" si="71"/>
        <v>730.9</v>
      </c>
      <c r="AO250" s="24">
        <f t="shared" si="65"/>
        <v>27086.499199999987</v>
      </c>
      <c r="AP250" s="24">
        <f t="shared" si="65"/>
        <v>0</v>
      </c>
      <c r="AQ250" s="24">
        <f t="shared" si="65"/>
        <v>0</v>
      </c>
      <c r="AR250" s="24">
        <f t="shared" si="69"/>
        <v>34296.54819999999</v>
      </c>
      <c r="AS250" s="24"/>
      <c r="AT250" s="87">
        <v>1</v>
      </c>
      <c r="AU250" s="87">
        <v>1</v>
      </c>
      <c r="AV250" s="87">
        <v>1</v>
      </c>
      <c r="AW250" s="87">
        <v>1</v>
      </c>
      <c r="AX250" s="87">
        <v>1</v>
      </c>
      <c r="AY250" s="21"/>
      <c r="AZ250" s="24">
        <f t="shared" si="74"/>
        <v>6479.1489999999994</v>
      </c>
      <c r="BA250" s="24">
        <f t="shared" si="74"/>
        <v>730.9</v>
      </c>
      <c r="BB250" s="24">
        <f t="shared" si="74"/>
        <v>27086.499199999987</v>
      </c>
      <c r="BC250" s="24">
        <f t="shared" si="74"/>
        <v>0</v>
      </c>
      <c r="BD250" s="24">
        <f t="shared" si="74"/>
        <v>0</v>
      </c>
      <c r="BE250" s="35">
        <f t="shared" si="68"/>
        <v>34296.54819999999</v>
      </c>
      <c r="BF250" s="21"/>
      <c r="BG250" s="21"/>
      <c r="BH250" s="21"/>
      <c r="BI250" s="21"/>
    </row>
    <row r="251" spans="1:61">
      <c r="A251" s="25">
        <f t="shared" si="75"/>
        <v>1807</v>
      </c>
      <c r="B251" s="23">
        <v>7184.2940005309028</v>
      </c>
      <c r="C251" s="23">
        <v>269.18798665183539</v>
      </c>
      <c r="D251" s="23">
        <v>27782.7588892526</v>
      </c>
      <c r="E251" s="23">
        <v>0</v>
      </c>
      <c r="F251" s="23">
        <v>233.77885783718108</v>
      </c>
      <c r="G251" s="23">
        <v>656.49187986651827</v>
      </c>
      <c r="H251" s="21"/>
      <c r="I251" s="24">
        <f t="shared" si="77"/>
        <v>7318.2803423235528</v>
      </c>
      <c r="J251" s="24">
        <f t="shared" si="78"/>
        <v>269.18798665183539</v>
      </c>
      <c r="K251" s="24">
        <f t="shared" si="70"/>
        <v>28300.904475750467</v>
      </c>
      <c r="L251" s="24">
        <f t="shared" si="70"/>
        <v>0</v>
      </c>
      <c r="M251" s="24">
        <f t="shared" si="70"/>
        <v>238.13880941318189</v>
      </c>
      <c r="N251" s="24">
        <f t="shared" si="72"/>
        <v>36126.511614139039</v>
      </c>
      <c r="O251" s="24"/>
      <c r="P251" s="87">
        <v>1</v>
      </c>
      <c r="Q251" s="87">
        <v>1</v>
      </c>
      <c r="R251" s="87">
        <v>1</v>
      </c>
      <c r="S251" s="87">
        <v>1</v>
      </c>
      <c r="T251" s="87">
        <v>1</v>
      </c>
      <c r="U251" s="21"/>
      <c r="V251" s="24">
        <f t="shared" si="73"/>
        <v>7318.2803423235528</v>
      </c>
      <c r="W251" s="24">
        <f t="shared" si="73"/>
        <v>269.18798665183539</v>
      </c>
      <c r="X251" s="24">
        <f t="shared" si="73"/>
        <v>28300.904475750467</v>
      </c>
      <c r="Y251" s="24">
        <f t="shared" si="73"/>
        <v>0</v>
      </c>
      <c r="Z251" s="24">
        <f t="shared" si="73"/>
        <v>238.13880941318189</v>
      </c>
      <c r="AA251" s="35">
        <f t="shared" si="67"/>
        <v>36126.511614139039</v>
      </c>
      <c r="AB251" s="24"/>
      <c r="AC251" s="21"/>
      <c r="AD251" s="21"/>
      <c r="AE251" s="25">
        <f t="shared" si="76"/>
        <v>1807</v>
      </c>
      <c r="AF251" s="23">
        <v>6181.3373999999985</v>
      </c>
      <c r="AG251" s="23">
        <v>242</v>
      </c>
      <c r="AH251" s="23">
        <v>24709.859800000002</v>
      </c>
      <c r="AI251" s="23">
        <v>0</v>
      </c>
      <c r="AJ251" s="23">
        <v>192.4</v>
      </c>
      <c r="AK251" s="23">
        <v>572.41740000000004</v>
      </c>
      <c r="AL251" s="21"/>
      <c r="AM251" s="24">
        <f t="shared" si="79"/>
        <v>6295.1693049839805</v>
      </c>
      <c r="AN251" s="24">
        <f t="shared" si="71"/>
        <v>242</v>
      </c>
      <c r="AO251" s="24">
        <f t="shared" si="65"/>
        <v>25164.902168811823</v>
      </c>
      <c r="AP251" s="24">
        <f t="shared" si="65"/>
        <v>0</v>
      </c>
      <c r="AQ251" s="24">
        <f t="shared" si="65"/>
        <v>195.9431262041962</v>
      </c>
      <c r="AR251" s="24">
        <f t="shared" si="69"/>
        <v>31898.014599999999</v>
      </c>
      <c r="AS251" s="24"/>
      <c r="AT251" s="87">
        <v>1</v>
      </c>
      <c r="AU251" s="87">
        <v>1</v>
      </c>
      <c r="AV251" s="87">
        <v>1</v>
      </c>
      <c r="AW251" s="87">
        <v>1</v>
      </c>
      <c r="AX251" s="87">
        <v>1</v>
      </c>
      <c r="AY251" s="21"/>
      <c r="AZ251" s="24">
        <f t="shared" si="74"/>
        <v>6295.1693049839805</v>
      </c>
      <c r="BA251" s="24">
        <f t="shared" si="74"/>
        <v>242</v>
      </c>
      <c r="BB251" s="24">
        <f t="shared" si="74"/>
        <v>25164.902168811823</v>
      </c>
      <c r="BC251" s="24">
        <f t="shared" si="74"/>
        <v>0</v>
      </c>
      <c r="BD251" s="24">
        <f t="shared" si="74"/>
        <v>195.9431262041962</v>
      </c>
      <c r="BE251" s="35">
        <f t="shared" si="68"/>
        <v>31898.014599999999</v>
      </c>
      <c r="BF251" s="21"/>
      <c r="BG251" s="21"/>
      <c r="BH251" s="21"/>
      <c r="BI251" s="21"/>
    </row>
    <row r="252" spans="1:61">
      <c r="A252" s="25">
        <f t="shared" si="75"/>
        <v>1808</v>
      </c>
      <c r="B252" s="23">
        <v>2098.1189570167726</v>
      </c>
      <c r="C252" s="23">
        <v>0</v>
      </c>
      <c r="D252" s="23">
        <v>6861.5894799779362</v>
      </c>
      <c r="E252" s="23">
        <v>0</v>
      </c>
      <c r="F252" s="23">
        <v>0</v>
      </c>
      <c r="G252" s="23">
        <v>0</v>
      </c>
      <c r="H252" s="21"/>
      <c r="I252" s="48">
        <f>B252+((B252/($B252+$D252+$E252+$F252)*$G252))</f>
        <v>2098.1189570167726</v>
      </c>
      <c r="J252" s="48">
        <f t="shared" si="78"/>
        <v>0</v>
      </c>
      <c r="K252" s="48">
        <f>D252+((D252/($B252+$D252+$E252+$F252)*$G252))</f>
        <v>6861.5894799779362</v>
      </c>
      <c r="L252" s="24">
        <f>E252+((E252/($B252+$D252+$E252+$F252)*$G253))</f>
        <v>0</v>
      </c>
      <c r="M252" s="24">
        <f>F252+((F252/($B252+$D252+$E252+$F252)*$G253))</f>
        <v>0</v>
      </c>
      <c r="N252" s="24">
        <f t="shared" si="72"/>
        <v>8959.7084369947079</v>
      </c>
      <c r="O252" s="24"/>
      <c r="P252" s="87">
        <v>1</v>
      </c>
      <c r="Q252" s="87">
        <v>1</v>
      </c>
      <c r="R252" s="87">
        <v>1</v>
      </c>
      <c r="S252" s="87">
        <v>1</v>
      </c>
      <c r="T252" s="87">
        <v>1</v>
      </c>
      <c r="U252" s="21"/>
      <c r="V252" s="24">
        <f t="shared" si="73"/>
        <v>2098.1189570167726</v>
      </c>
      <c r="W252" s="24">
        <f t="shared" si="73"/>
        <v>0</v>
      </c>
      <c r="X252" s="24">
        <f t="shared" si="73"/>
        <v>6861.5894799779362</v>
      </c>
      <c r="Y252" s="24">
        <f t="shared" si="73"/>
        <v>0</v>
      </c>
      <c r="Z252" s="24">
        <f t="shared" si="73"/>
        <v>0</v>
      </c>
      <c r="AA252" s="35">
        <f t="shared" si="67"/>
        <v>8959.7084369947079</v>
      </c>
      <c r="AB252" s="24"/>
      <c r="AC252" s="21"/>
      <c r="AD252" s="21"/>
      <c r="AE252" s="25">
        <f t="shared" si="76"/>
        <v>1808</v>
      </c>
      <c r="AF252" s="23">
        <v>1893.6196</v>
      </c>
      <c r="AG252" s="23">
        <v>0</v>
      </c>
      <c r="AH252" s="23">
        <v>6181.2657999999992</v>
      </c>
      <c r="AI252" s="23">
        <v>0</v>
      </c>
      <c r="AJ252" s="23">
        <v>0</v>
      </c>
      <c r="AK252" s="23">
        <v>0</v>
      </c>
      <c r="AL252" s="21"/>
      <c r="AM252" s="24">
        <f t="shared" si="79"/>
        <v>1893.6196</v>
      </c>
      <c r="AN252" s="24">
        <f t="shared" si="71"/>
        <v>0</v>
      </c>
      <c r="AO252" s="24">
        <f t="shared" si="65"/>
        <v>6181.2657999999992</v>
      </c>
      <c r="AP252" s="24">
        <f t="shared" si="65"/>
        <v>0</v>
      </c>
      <c r="AQ252" s="24">
        <f t="shared" si="65"/>
        <v>0</v>
      </c>
      <c r="AR252" s="24">
        <f t="shared" si="69"/>
        <v>8074.8853999999992</v>
      </c>
      <c r="AS252" s="24"/>
      <c r="AT252" s="87">
        <v>1</v>
      </c>
      <c r="AU252" s="87">
        <v>1</v>
      </c>
      <c r="AV252" s="87">
        <v>1</v>
      </c>
      <c r="AW252" s="87">
        <v>1</v>
      </c>
      <c r="AX252" s="87">
        <v>1</v>
      </c>
      <c r="AY252" s="21"/>
      <c r="AZ252" s="24">
        <f t="shared" si="74"/>
        <v>1893.6196</v>
      </c>
      <c r="BA252" s="24">
        <f t="shared" si="74"/>
        <v>0</v>
      </c>
      <c r="BB252" s="24">
        <f t="shared" si="74"/>
        <v>6181.2657999999992</v>
      </c>
      <c r="BC252" s="24">
        <f t="shared" si="74"/>
        <v>0</v>
      </c>
      <c r="BD252" s="24">
        <f t="shared" si="74"/>
        <v>0</v>
      </c>
      <c r="BE252" s="35">
        <f t="shared" si="68"/>
        <v>8074.8853999999992</v>
      </c>
      <c r="BF252" s="21"/>
      <c r="BG252" s="21"/>
      <c r="BH252" s="21"/>
      <c r="BI252" s="21"/>
    </row>
    <row r="253" spans="1:61">
      <c r="A253" s="25">
        <f t="shared" si="75"/>
        <v>1809</v>
      </c>
      <c r="B253" s="23">
        <v>0</v>
      </c>
      <c r="C253" s="23">
        <v>0</v>
      </c>
      <c r="D253" s="23">
        <v>0</v>
      </c>
      <c r="E253" s="23">
        <v>0</v>
      </c>
      <c r="F253" s="23">
        <v>0</v>
      </c>
      <c r="G253" s="23">
        <v>18</v>
      </c>
      <c r="H253" s="21"/>
      <c r="I253" s="24">
        <f>B253</f>
        <v>0</v>
      </c>
      <c r="J253" s="24">
        <f t="shared" si="78"/>
        <v>0</v>
      </c>
      <c r="K253" s="24">
        <f>G253</f>
        <v>18</v>
      </c>
      <c r="L253" s="24">
        <f>E253</f>
        <v>0</v>
      </c>
      <c r="M253" s="24">
        <f>F253</f>
        <v>0</v>
      </c>
      <c r="N253" s="24">
        <f t="shared" si="72"/>
        <v>18</v>
      </c>
      <c r="O253" s="24"/>
      <c r="P253" s="87">
        <v>1</v>
      </c>
      <c r="Q253" s="87">
        <v>1</v>
      </c>
      <c r="R253" s="87">
        <v>1</v>
      </c>
      <c r="S253" s="87">
        <v>1</v>
      </c>
      <c r="T253" s="87">
        <v>1</v>
      </c>
      <c r="U253" s="21"/>
      <c r="V253" s="24">
        <f t="shared" si="73"/>
        <v>0</v>
      </c>
      <c r="W253" s="24">
        <f t="shared" si="73"/>
        <v>0</v>
      </c>
      <c r="X253" s="24">
        <f t="shared" si="73"/>
        <v>18</v>
      </c>
      <c r="Y253" s="24">
        <f t="shared" si="73"/>
        <v>0</v>
      </c>
      <c r="Z253" s="24">
        <f t="shared" si="73"/>
        <v>0</v>
      </c>
      <c r="AA253" s="35">
        <f t="shared" si="67"/>
        <v>18</v>
      </c>
      <c r="AB253" s="24"/>
      <c r="AC253" s="21"/>
      <c r="AD253" s="21"/>
      <c r="AE253" s="25">
        <f t="shared" si="76"/>
        <v>1809</v>
      </c>
      <c r="AF253" s="23">
        <v>0</v>
      </c>
      <c r="AG253" s="23">
        <v>0</v>
      </c>
      <c r="AH253" s="23">
        <v>0</v>
      </c>
      <c r="AI253" s="23">
        <v>0</v>
      </c>
      <c r="AJ253" s="23">
        <v>0</v>
      </c>
      <c r="AK253" s="23">
        <v>18</v>
      </c>
      <c r="AL253" s="21"/>
      <c r="AM253" s="24">
        <f t="shared" ref="AM253:AN255" si="80">AF253</f>
        <v>0</v>
      </c>
      <c r="AN253" s="24">
        <f t="shared" si="80"/>
        <v>0</v>
      </c>
      <c r="AO253" s="24">
        <f>AK253</f>
        <v>18</v>
      </c>
      <c r="AP253" s="24">
        <f t="shared" ref="AP253:AQ255" si="81">AI253</f>
        <v>0</v>
      </c>
      <c r="AQ253" s="24">
        <f t="shared" si="81"/>
        <v>0</v>
      </c>
      <c r="AR253" s="24">
        <f t="shared" si="69"/>
        <v>18</v>
      </c>
      <c r="AS253" s="24"/>
      <c r="AT253" s="87">
        <v>1</v>
      </c>
      <c r="AU253" s="87">
        <v>1</v>
      </c>
      <c r="AV253" s="87">
        <v>1</v>
      </c>
      <c r="AW253" s="87">
        <v>1</v>
      </c>
      <c r="AX253" s="87">
        <v>1</v>
      </c>
      <c r="AY253" s="21"/>
      <c r="AZ253" s="24">
        <f t="shared" si="74"/>
        <v>0</v>
      </c>
      <c r="BA253" s="24">
        <f t="shared" si="74"/>
        <v>0</v>
      </c>
      <c r="BB253" s="24">
        <f t="shared" si="74"/>
        <v>18</v>
      </c>
      <c r="BC253" s="24">
        <f t="shared" si="74"/>
        <v>0</v>
      </c>
      <c r="BD253" s="24">
        <f t="shared" si="74"/>
        <v>0</v>
      </c>
      <c r="BE253" s="35">
        <f t="shared" si="68"/>
        <v>18</v>
      </c>
      <c r="BF253" s="21"/>
      <c r="BG253" s="21"/>
      <c r="BH253" s="21"/>
      <c r="BI253" s="21"/>
    </row>
    <row r="254" spans="1:61">
      <c r="A254" s="25">
        <f t="shared" si="75"/>
        <v>1810</v>
      </c>
      <c r="B254" s="23">
        <v>0</v>
      </c>
      <c r="C254" s="23">
        <v>0</v>
      </c>
      <c r="D254" s="23">
        <v>310.23359288097885</v>
      </c>
      <c r="E254" s="23">
        <v>0</v>
      </c>
      <c r="F254" s="23">
        <v>0</v>
      </c>
      <c r="G254" s="23">
        <v>0</v>
      </c>
      <c r="H254" s="21"/>
      <c r="I254" s="24">
        <f>B254</f>
        <v>0</v>
      </c>
      <c r="J254" s="24">
        <f>C254</f>
        <v>0</v>
      </c>
      <c r="K254" s="24">
        <f>D254+((D254/($B254+$D254+$E254+$F254)*$G255))</f>
        <v>310.23359288097885</v>
      </c>
      <c r="L254" s="24">
        <f>E254</f>
        <v>0</v>
      </c>
      <c r="M254" s="24">
        <f>F254</f>
        <v>0</v>
      </c>
      <c r="N254" s="24">
        <f t="shared" si="72"/>
        <v>310.23359288097885</v>
      </c>
      <c r="O254" s="24"/>
      <c r="P254" s="87">
        <v>1</v>
      </c>
      <c r="Q254" s="87">
        <v>1</v>
      </c>
      <c r="R254" s="87">
        <v>1</v>
      </c>
      <c r="S254" s="87">
        <v>1</v>
      </c>
      <c r="T254" s="87">
        <v>1</v>
      </c>
      <c r="U254" s="21"/>
      <c r="V254" s="24">
        <f t="shared" si="73"/>
        <v>0</v>
      </c>
      <c r="W254" s="24">
        <f t="shared" si="73"/>
        <v>0</v>
      </c>
      <c r="X254" s="24">
        <f t="shared" si="73"/>
        <v>310.23359288097885</v>
      </c>
      <c r="Y254" s="24">
        <f t="shared" si="73"/>
        <v>0</v>
      </c>
      <c r="Z254" s="24">
        <f t="shared" si="73"/>
        <v>0</v>
      </c>
      <c r="AA254" s="35">
        <f t="shared" si="67"/>
        <v>310.23359288097885</v>
      </c>
      <c r="AB254" s="24"/>
      <c r="AC254" s="21"/>
      <c r="AD254" s="21"/>
      <c r="AE254" s="25">
        <f t="shared" si="76"/>
        <v>1810</v>
      </c>
      <c r="AF254" s="23">
        <v>0</v>
      </c>
      <c r="AG254" s="23">
        <v>0</v>
      </c>
      <c r="AH254" s="23">
        <v>278.89999999999998</v>
      </c>
      <c r="AI254" s="23">
        <v>0</v>
      </c>
      <c r="AJ254" s="23">
        <v>0</v>
      </c>
      <c r="AK254" s="23">
        <v>0</v>
      </c>
      <c r="AL254" s="21"/>
      <c r="AM254" s="24">
        <f t="shared" si="80"/>
        <v>0</v>
      </c>
      <c r="AN254" s="24">
        <f t="shared" si="80"/>
        <v>0</v>
      </c>
      <c r="AO254" s="24">
        <f t="shared" si="65"/>
        <v>278.89999999999998</v>
      </c>
      <c r="AP254" s="24">
        <f t="shared" si="81"/>
        <v>0</v>
      </c>
      <c r="AQ254" s="24">
        <f t="shared" si="81"/>
        <v>0</v>
      </c>
      <c r="AR254" s="24">
        <f>SUM(AM254:AQ254)</f>
        <v>278.89999999999998</v>
      </c>
      <c r="AS254" s="24"/>
      <c r="AT254" s="87">
        <v>1</v>
      </c>
      <c r="AU254" s="87">
        <v>1</v>
      </c>
      <c r="AV254" s="87">
        <v>1</v>
      </c>
      <c r="AW254" s="87">
        <v>1</v>
      </c>
      <c r="AX254" s="87">
        <v>1</v>
      </c>
      <c r="AY254" s="21"/>
      <c r="AZ254" s="24">
        <f t="shared" si="74"/>
        <v>0</v>
      </c>
      <c r="BA254" s="24">
        <f t="shared" si="74"/>
        <v>0</v>
      </c>
      <c r="BB254" s="24">
        <f t="shared" si="74"/>
        <v>278.89999999999998</v>
      </c>
      <c r="BC254" s="24">
        <f t="shared" si="74"/>
        <v>0</v>
      </c>
      <c r="BD254" s="24">
        <f t="shared" si="74"/>
        <v>0</v>
      </c>
      <c r="BE254" s="35">
        <f t="shared" si="68"/>
        <v>278.89999999999998</v>
      </c>
      <c r="BF254" s="21"/>
      <c r="BG254" s="21"/>
      <c r="BH254" s="21"/>
      <c r="BI254" s="21"/>
    </row>
    <row r="255" spans="1:61">
      <c r="A255" s="25">
        <f t="shared" si="75"/>
        <v>1811</v>
      </c>
      <c r="B255" s="48"/>
      <c r="C255" s="48"/>
      <c r="D255" s="48"/>
      <c r="E255" s="48"/>
      <c r="F255" s="48"/>
      <c r="G255" s="48"/>
      <c r="H255" s="85"/>
      <c r="I255" s="48"/>
      <c r="J255" s="48"/>
      <c r="K255" s="48"/>
      <c r="L255" s="48"/>
      <c r="M255" s="48"/>
      <c r="N255" s="48"/>
      <c r="O255" s="48"/>
      <c r="P255" s="90"/>
      <c r="Q255" s="90"/>
      <c r="R255" s="90"/>
      <c r="S255" s="90"/>
      <c r="T255" s="90"/>
      <c r="U255" s="85"/>
      <c r="V255" s="48"/>
      <c r="W255" s="48"/>
      <c r="X255" s="48"/>
      <c r="Y255" s="48"/>
      <c r="Z255" s="48"/>
      <c r="AA255" s="48"/>
      <c r="AB255" s="24"/>
      <c r="AC255" s="21"/>
      <c r="AD255" s="21"/>
      <c r="AE255" s="25">
        <f t="shared" si="76"/>
        <v>1811</v>
      </c>
      <c r="AF255" s="23">
        <v>0</v>
      </c>
      <c r="AG255" s="23">
        <v>0</v>
      </c>
      <c r="AH255" s="23">
        <v>0</v>
      </c>
      <c r="AI255" s="23">
        <v>0</v>
      </c>
      <c r="AJ255" s="23">
        <v>0</v>
      </c>
      <c r="AK255" s="23">
        <v>0</v>
      </c>
      <c r="AL255" s="21"/>
      <c r="AM255" s="24">
        <f t="shared" si="80"/>
        <v>0</v>
      </c>
      <c r="AN255" s="24">
        <f t="shared" si="80"/>
        <v>0</v>
      </c>
      <c r="AO255" s="24">
        <f>AK255</f>
        <v>0</v>
      </c>
      <c r="AP255" s="24">
        <f t="shared" si="81"/>
        <v>0</v>
      </c>
      <c r="AQ255" s="24">
        <f t="shared" si="81"/>
        <v>0</v>
      </c>
      <c r="AR255" s="24">
        <f>SUM(AM255:AQ255)</f>
        <v>0</v>
      </c>
      <c r="AS255" s="24"/>
      <c r="AT255" s="21"/>
      <c r="AU255" s="21"/>
      <c r="AV255" s="21"/>
      <c r="AW255" s="21"/>
      <c r="AX255" s="21"/>
      <c r="AY255" s="21"/>
      <c r="AZ255" s="24"/>
      <c r="BA255" s="24"/>
      <c r="BB255" s="24"/>
      <c r="BC255" s="24"/>
      <c r="BD255" s="24"/>
      <c r="BE255" s="35"/>
      <c r="BF255" s="46"/>
      <c r="BG255" s="21"/>
      <c r="BH255" s="21"/>
      <c r="BI255" s="21"/>
    </row>
    <row r="256" spans="1:61">
      <c r="A256" s="21"/>
      <c r="B256" s="24">
        <f t="shared" ref="B256:G256" si="82">SUM(B6:B255)</f>
        <v>828201.20895146742</v>
      </c>
      <c r="C256" s="24">
        <f t="shared" si="82"/>
        <v>564405.12511413486</v>
      </c>
      <c r="D256" s="24">
        <f t="shared" si="82"/>
        <v>1336525.9076720204</v>
      </c>
      <c r="E256" s="24">
        <f t="shared" si="82"/>
        <v>59789.049787636664</v>
      </c>
      <c r="F256" s="24">
        <f t="shared" si="82"/>
        <v>100465.79938665968</v>
      </c>
      <c r="G256" s="24">
        <f t="shared" si="82"/>
        <v>211527.54073135805</v>
      </c>
      <c r="H256" s="21"/>
      <c r="I256" s="24">
        <f t="shared" ref="I256:N256" si="83">SUM(I6:I255)</f>
        <v>952684.18038295861</v>
      </c>
      <c r="J256" s="24">
        <f t="shared" si="83"/>
        <v>564405.12511413486</v>
      </c>
      <c r="K256" s="24">
        <f t="shared" si="83"/>
        <v>1404865.8333914895</v>
      </c>
      <c r="L256" s="24">
        <f t="shared" si="83"/>
        <v>66471.126662986804</v>
      </c>
      <c r="M256" s="24">
        <f t="shared" si="83"/>
        <v>112488.3660917071</v>
      </c>
      <c r="N256" s="24">
        <f t="shared" si="83"/>
        <v>3100914.6316432781</v>
      </c>
      <c r="O256" s="24"/>
      <c r="P256" s="21"/>
      <c r="Q256" s="21"/>
      <c r="R256" s="21"/>
      <c r="S256" s="21"/>
      <c r="T256" s="21"/>
      <c r="U256" s="21"/>
      <c r="V256" s="24">
        <f t="shared" ref="V256:AA256" si="84">SUM(V6:V255)</f>
        <v>1086171.9467623457</v>
      </c>
      <c r="W256" s="24">
        <f t="shared" si="84"/>
        <v>564423.13319337636</v>
      </c>
      <c r="X256" s="24">
        <f t="shared" si="84"/>
        <v>1410239.9715653788</v>
      </c>
      <c r="Y256" s="24">
        <f t="shared" si="84"/>
        <v>71898.525685033354</v>
      </c>
      <c r="Z256" s="24">
        <f t="shared" si="84"/>
        <v>124184.86575264424</v>
      </c>
      <c r="AA256" s="24">
        <f t="shared" si="84"/>
        <v>3259410.9013660862</v>
      </c>
      <c r="AB256" s="24"/>
      <c r="AC256" s="21"/>
      <c r="AD256" s="21"/>
      <c r="AE256" s="21"/>
      <c r="AF256" s="24">
        <f t="shared" ref="AF256:AK256" si="85">SUM(AF6:AF255)</f>
        <v>686086.8576000001</v>
      </c>
      <c r="AG256" s="24">
        <f t="shared" si="85"/>
        <v>465198.32289999985</v>
      </c>
      <c r="AH256" s="24">
        <f t="shared" si="85"/>
        <v>1158061.4819999998</v>
      </c>
      <c r="AI256" s="24">
        <f t="shared" si="85"/>
        <v>49643.444499999998</v>
      </c>
      <c r="AJ256" s="24">
        <f t="shared" si="85"/>
        <v>82141.435999999958</v>
      </c>
      <c r="AK256" s="24">
        <f t="shared" si="85"/>
        <v>169370.62089999998</v>
      </c>
      <c r="AL256" s="21"/>
      <c r="AM256" s="24">
        <f t="shared" ref="AM256:AR256" si="86">SUM(AM6:AM255)</f>
        <v>783478.46013695607</v>
      </c>
      <c r="AN256" s="24">
        <f t="shared" si="86"/>
        <v>465198.32289999985</v>
      </c>
      <c r="AO256" s="24">
        <f t="shared" si="86"/>
        <v>1214118.6243569357</v>
      </c>
      <c r="AP256" s="24">
        <f t="shared" si="86"/>
        <v>55383.212890716488</v>
      </c>
      <c r="AQ256" s="24">
        <f t="shared" si="86"/>
        <v>92323.543615391944</v>
      </c>
      <c r="AR256" s="24">
        <f t="shared" si="86"/>
        <v>2610502.1638999991</v>
      </c>
      <c r="AS256" s="24"/>
      <c r="AT256" s="21"/>
      <c r="AU256" s="21"/>
      <c r="AV256" s="21"/>
      <c r="AW256" s="21"/>
      <c r="AX256" s="21"/>
      <c r="AY256" s="21"/>
      <c r="AZ256" s="24">
        <f t="shared" ref="AZ256:BE256" si="87">SUM(AZ6:AZ255)</f>
        <v>884902.22112631076</v>
      </c>
      <c r="BA256" s="24">
        <f t="shared" si="87"/>
        <v>465215.62348506477</v>
      </c>
      <c r="BB256" s="24">
        <f t="shared" si="87"/>
        <v>1218580.8661382925</v>
      </c>
      <c r="BC256" s="24">
        <f t="shared" si="87"/>
        <v>60609.59165036754</v>
      </c>
      <c r="BD256" s="24">
        <f t="shared" si="87"/>
        <v>101979.6626649247</v>
      </c>
      <c r="BE256" s="24">
        <f t="shared" si="87"/>
        <v>2733329.8851276292</v>
      </c>
      <c r="BF256" s="46"/>
      <c r="BG256" s="21"/>
      <c r="BH256" s="21"/>
      <c r="BI256" s="21"/>
    </row>
    <row r="257" spans="1:61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46"/>
      <c r="W257" s="46"/>
      <c r="X257" s="46"/>
      <c r="Y257" s="46"/>
      <c r="Z257" s="46"/>
      <c r="AA257" s="46"/>
      <c r="AB257" s="46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4"/>
      <c r="AN257" s="24"/>
      <c r="AO257" s="24"/>
      <c r="AP257" s="24"/>
      <c r="AQ257" s="24"/>
      <c r="AR257" s="24"/>
      <c r="AS257" s="24"/>
      <c r="AT257" s="21"/>
      <c r="AU257" s="21"/>
      <c r="AV257" s="21"/>
      <c r="AW257" s="21"/>
      <c r="AX257" s="21"/>
      <c r="AY257" s="21"/>
      <c r="AZ257" s="21"/>
      <c r="BA257" s="21"/>
      <c r="BB257" s="21"/>
      <c r="BC257" s="21"/>
      <c r="BD257" s="21"/>
      <c r="BE257" s="21"/>
      <c r="BF257" s="21"/>
      <c r="BG257" s="21"/>
      <c r="BH257" s="21"/>
      <c r="BI257" s="21"/>
    </row>
    <row r="258" spans="1:61">
      <c r="A258" s="91"/>
      <c r="B258" s="21"/>
      <c r="C258" s="21"/>
      <c r="D258" s="21"/>
      <c r="E258" s="21"/>
      <c r="F258" s="21"/>
      <c r="G258" s="24"/>
      <c r="H258" s="21"/>
      <c r="I258" s="21"/>
      <c r="J258" s="21"/>
      <c r="K258" s="21"/>
      <c r="L258" s="21"/>
      <c r="M258" s="21"/>
      <c r="N258" s="21"/>
      <c r="O258" s="21"/>
      <c r="P258" s="87"/>
      <c r="Q258" s="21"/>
      <c r="R258" s="21"/>
      <c r="S258" s="21"/>
      <c r="T258" s="21"/>
      <c r="U258" s="21"/>
      <c r="V258" s="24"/>
      <c r="W258" s="21"/>
      <c r="X258" s="21"/>
      <c r="Y258" s="21"/>
      <c r="Z258" s="21"/>
      <c r="AA258" s="24"/>
      <c r="AB258" s="21"/>
      <c r="AC258" s="21"/>
      <c r="AD258" s="21"/>
      <c r="AE258" s="21"/>
      <c r="AF258" s="21"/>
      <c r="AG258" s="21"/>
      <c r="AH258" s="21"/>
      <c r="AI258" s="21"/>
      <c r="AJ258" s="21"/>
      <c r="AK258" s="24"/>
      <c r="AL258" s="21"/>
      <c r="AM258" s="21"/>
      <c r="AN258" s="24"/>
      <c r="AO258" s="24"/>
      <c r="AP258" s="24"/>
      <c r="AQ258" s="24"/>
      <c r="AR258" s="24"/>
      <c r="AS258" s="24"/>
      <c r="AT258" s="87"/>
      <c r="AU258" s="21"/>
      <c r="AV258" s="21"/>
      <c r="AW258" s="21"/>
      <c r="AX258" s="21"/>
      <c r="AY258" s="21"/>
      <c r="AZ258" s="24"/>
      <c r="BA258" s="21"/>
      <c r="BB258" s="21"/>
      <c r="BC258" s="21"/>
      <c r="BD258" s="21"/>
      <c r="BE258" s="24"/>
      <c r="BF258" s="21"/>
      <c r="BG258" s="21"/>
      <c r="BH258" s="21"/>
      <c r="BI258" s="21"/>
    </row>
    <row r="259" spans="1:61">
      <c r="A259" s="21"/>
      <c r="B259" s="21" t="s">
        <v>250</v>
      </c>
      <c r="C259" s="21"/>
      <c r="D259" s="21"/>
      <c r="E259" s="21"/>
      <c r="F259" s="21"/>
      <c r="G259" s="24"/>
      <c r="H259" s="21"/>
      <c r="I259" s="21"/>
      <c r="J259" s="21"/>
      <c r="K259" s="21"/>
      <c r="L259" s="21"/>
      <c r="M259" s="21"/>
      <c r="N259" s="24"/>
      <c r="O259" s="21"/>
      <c r="P259" s="21"/>
      <c r="Q259" s="21"/>
      <c r="R259" s="21"/>
      <c r="S259" s="21"/>
      <c r="T259" s="21"/>
      <c r="U259" s="21"/>
      <c r="V259" s="24"/>
      <c r="W259" s="21"/>
      <c r="X259" s="21"/>
      <c r="Y259" s="21"/>
      <c r="Z259" s="21"/>
      <c r="AA259" s="24"/>
      <c r="AB259" s="21"/>
      <c r="AC259" s="21"/>
      <c r="AD259" s="21"/>
      <c r="AE259" s="21"/>
      <c r="AF259" s="21"/>
      <c r="AG259" s="21"/>
      <c r="AH259" s="21"/>
      <c r="AI259" s="21"/>
      <c r="AJ259" s="21"/>
      <c r="AK259" s="24"/>
      <c r="AL259" s="21"/>
      <c r="AM259" s="24"/>
      <c r="AN259" s="24"/>
      <c r="AO259" s="24"/>
      <c r="AP259" s="24"/>
      <c r="AQ259" s="24"/>
      <c r="AR259" s="24"/>
      <c r="AS259" s="24"/>
      <c r="AT259" s="21"/>
      <c r="AU259" s="21"/>
      <c r="AV259" s="21"/>
      <c r="AW259" s="21"/>
      <c r="AX259" s="21"/>
      <c r="AY259" s="21"/>
      <c r="AZ259" s="24"/>
      <c r="BA259" s="21"/>
      <c r="BB259" s="21"/>
      <c r="BC259" s="21"/>
      <c r="BD259" s="21"/>
      <c r="BE259" s="24"/>
      <c r="BF259" s="21"/>
      <c r="BG259" s="21"/>
      <c r="BH259" s="21"/>
      <c r="BI259" s="21"/>
    </row>
    <row r="260" spans="1:61">
      <c r="A260" s="21"/>
      <c r="B260" s="89"/>
      <c r="C260" s="89"/>
      <c r="D260" s="89"/>
      <c r="E260" s="89"/>
      <c r="F260" s="89"/>
      <c r="G260" s="89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88"/>
      <c r="AM260" s="24"/>
      <c r="AN260" s="24"/>
      <c r="AO260" s="24"/>
      <c r="AP260" s="24"/>
      <c r="AQ260" s="24"/>
      <c r="AR260" s="24"/>
      <c r="AS260" s="24"/>
      <c r="AT260" s="21"/>
      <c r="AU260" s="21"/>
      <c r="AV260" s="21"/>
      <c r="AW260" s="21"/>
      <c r="AX260" s="21"/>
      <c r="AY260" s="21"/>
      <c r="AZ260" s="21"/>
      <c r="BA260" s="21"/>
      <c r="BB260" s="21"/>
      <c r="BC260" s="21"/>
      <c r="BD260" s="21"/>
      <c r="BE260" s="21"/>
      <c r="BF260" s="21"/>
      <c r="BG260" s="21"/>
      <c r="BH260" s="21"/>
      <c r="BI260" s="21"/>
    </row>
    <row r="261" spans="1:61">
      <c r="A261" s="21"/>
      <c r="B261" s="21" t="s">
        <v>281</v>
      </c>
      <c r="C261" s="89"/>
      <c r="D261" s="89"/>
      <c r="E261" s="89"/>
      <c r="F261" s="89"/>
      <c r="G261" s="89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4"/>
      <c r="AN261" s="24"/>
      <c r="AO261" s="24"/>
      <c r="AP261" s="24"/>
      <c r="AQ261" s="24"/>
      <c r="AR261" s="24"/>
      <c r="AS261" s="24"/>
      <c r="AT261" s="21"/>
      <c r="AU261" s="21"/>
      <c r="AV261" s="21"/>
      <c r="AW261" s="21"/>
      <c r="AX261" s="21"/>
      <c r="AY261" s="21"/>
      <c r="AZ261" s="21"/>
      <c r="BA261" s="21"/>
      <c r="BB261" s="21"/>
      <c r="BC261" s="21"/>
      <c r="BD261" s="21"/>
      <c r="BE261" s="21"/>
      <c r="BF261" s="21"/>
      <c r="BG261" s="21"/>
      <c r="BH261" s="21"/>
      <c r="BI261" s="21"/>
    </row>
    <row r="262" spans="1:61">
      <c r="A262" s="21"/>
      <c r="B262" s="21" t="s">
        <v>282</v>
      </c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46"/>
      <c r="AA262" s="24"/>
      <c r="AB262" s="24"/>
      <c r="AC262" s="24"/>
      <c r="AD262" s="21"/>
      <c r="AE262" s="21"/>
      <c r="AF262" s="21"/>
      <c r="AG262" s="21"/>
      <c r="AH262" s="21"/>
      <c r="AI262" s="21"/>
      <c r="AJ262" s="21"/>
      <c r="AK262" s="21"/>
      <c r="AL262" s="21"/>
      <c r="AM262" s="24"/>
      <c r="AN262" s="24"/>
      <c r="AO262" s="24"/>
      <c r="AP262" s="24"/>
      <c r="AQ262" s="24"/>
      <c r="AR262" s="24"/>
      <c r="AS262" s="24"/>
      <c r="AT262" s="21"/>
      <c r="AU262" s="21"/>
      <c r="AV262" s="21"/>
      <c r="AW262" s="21"/>
      <c r="AX262" s="21"/>
      <c r="AY262" s="21"/>
      <c r="AZ262" s="21"/>
      <c r="BA262" s="21"/>
      <c r="BB262" s="21"/>
      <c r="BC262" s="21"/>
      <c r="BD262" s="21"/>
      <c r="BE262" s="46"/>
      <c r="BF262" s="21"/>
      <c r="BG262" s="21"/>
      <c r="BH262" s="21"/>
      <c r="BI262" s="21"/>
    </row>
    <row r="263" spans="1:61">
      <c r="A263" s="21"/>
      <c r="B263" s="89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46"/>
      <c r="AA263" s="24"/>
      <c r="AB263" s="24"/>
      <c r="AC263" s="24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  <c r="AQ263" s="21"/>
      <c r="AR263" s="21"/>
      <c r="AS263" s="21"/>
      <c r="AT263" s="21"/>
      <c r="AU263" s="21"/>
      <c r="AV263" s="21"/>
      <c r="AW263" s="21"/>
      <c r="AX263" s="21"/>
      <c r="AY263" s="21"/>
      <c r="AZ263" s="21"/>
      <c r="BA263" s="21"/>
      <c r="BB263" s="21"/>
      <c r="BC263" s="21"/>
      <c r="BD263" s="21"/>
      <c r="BE263" s="46"/>
      <c r="BF263" s="21"/>
      <c r="BG263" s="21"/>
      <c r="BH263" s="21"/>
      <c r="BI263" s="21"/>
    </row>
    <row r="264" spans="1:61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46"/>
      <c r="AA264" s="24"/>
      <c r="AB264" s="24"/>
      <c r="AC264" s="24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  <c r="AP264" s="21"/>
      <c r="AQ264" s="21"/>
      <c r="AR264" s="21"/>
      <c r="AS264" s="21"/>
      <c r="AT264" s="21"/>
      <c r="AU264" s="21"/>
      <c r="AV264" s="21"/>
      <c r="AW264" s="21"/>
      <c r="AX264" s="21"/>
      <c r="AY264" s="21"/>
      <c r="AZ264" s="21"/>
      <c r="BA264" s="21"/>
      <c r="BB264" s="21"/>
      <c r="BC264" s="21"/>
      <c r="BD264" s="21"/>
      <c r="BE264" s="46"/>
      <c r="BF264" s="21"/>
      <c r="BG264" s="21"/>
      <c r="BH264" s="21"/>
      <c r="BI264" s="21"/>
    </row>
    <row r="265" spans="1:61">
      <c r="A265" s="21"/>
      <c r="B265" s="89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46"/>
      <c r="AA265" s="24"/>
      <c r="AB265" s="24"/>
      <c r="AC265" s="24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P265" s="21"/>
      <c r="AQ265" s="21"/>
      <c r="AR265" s="21"/>
      <c r="AS265" s="21"/>
      <c r="AT265" s="21"/>
      <c r="AU265" s="21"/>
      <c r="AV265" s="21"/>
      <c r="AW265" s="21"/>
      <c r="AX265" s="21"/>
      <c r="AY265" s="21"/>
      <c r="AZ265" s="21"/>
      <c r="BA265" s="21"/>
      <c r="BB265" s="21"/>
      <c r="BC265" s="21"/>
      <c r="BD265" s="21"/>
      <c r="BE265" s="46"/>
      <c r="BF265" s="21"/>
      <c r="BG265" s="21"/>
      <c r="BH265" s="21"/>
      <c r="BI265" s="21"/>
    </row>
    <row r="266" spans="1:61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46"/>
      <c r="AA266" s="24"/>
      <c r="AB266" s="24"/>
      <c r="AC266" s="24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  <c r="AP266" s="21"/>
      <c r="AQ266" s="21"/>
      <c r="AR266" s="21"/>
      <c r="AS266" s="21"/>
      <c r="AT266" s="21"/>
      <c r="AU266" s="21"/>
      <c r="AV266" s="21"/>
      <c r="AW266" s="21"/>
      <c r="AX266" s="21"/>
      <c r="AY266" s="21"/>
      <c r="AZ266" s="21"/>
      <c r="BA266" s="21"/>
      <c r="BB266" s="21"/>
      <c r="BC266" s="21"/>
      <c r="BD266" s="21"/>
      <c r="BE266" s="46"/>
      <c r="BF266" s="21"/>
      <c r="BG266" s="21"/>
      <c r="BH266" s="21"/>
      <c r="BI266" s="21"/>
    </row>
    <row r="267" spans="1:61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46"/>
      <c r="AA267" s="24"/>
      <c r="AB267" s="24"/>
      <c r="AC267" s="24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  <c r="AR267" s="21"/>
      <c r="AS267" s="21"/>
      <c r="AT267" s="21"/>
      <c r="AU267" s="21"/>
      <c r="AV267" s="21"/>
      <c r="AW267" s="21"/>
      <c r="AX267" s="21"/>
      <c r="AY267" s="21"/>
      <c r="AZ267" s="21"/>
      <c r="BA267" s="21"/>
      <c r="BB267" s="21"/>
      <c r="BC267" s="21"/>
      <c r="BD267" s="21"/>
      <c r="BE267" s="46"/>
      <c r="BF267" s="21"/>
      <c r="BG267" s="21"/>
      <c r="BH267" s="21"/>
      <c r="BI267" s="21"/>
    </row>
    <row r="268" spans="1:61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46"/>
      <c r="AA268" s="24"/>
      <c r="AB268" s="24"/>
      <c r="AC268" s="24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  <c r="AP268" s="21"/>
      <c r="AQ268" s="21"/>
      <c r="AR268" s="21"/>
      <c r="AS268" s="21"/>
      <c r="AT268" s="21"/>
      <c r="AU268" s="21"/>
      <c r="AV268" s="21"/>
      <c r="AW268" s="21"/>
      <c r="AX268" s="21"/>
      <c r="AY268" s="21"/>
      <c r="AZ268" s="21"/>
      <c r="BA268" s="21"/>
      <c r="BB268" s="21"/>
      <c r="BC268" s="21"/>
      <c r="BD268" s="21"/>
      <c r="BE268" s="46"/>
      <c r="BF268" s="21"/>
      <c r="BG268" s="21"/>
      <c r="BH268" s="21"/>
      <c r="BI268" s="21"/>
    </row>
    <row r="269" spans="1:61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46"/>
      <c r="AA269" s="24"/>
      <c r="AB269" s="24"/>
      <c r="AC269" s="24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  <c r="AP269" s="21"/>
      <c r="AQ269" s="21"/>
      <c r="AR269" s="21"/>
      <c r="AS269" s="21"/>
      <c r="AT269" s="21"/>
      <c r="AU269" s="21"/>
      <c r="AV269" s="21"/>
      <c r="AW269" s="21"/>
      <c r="AX269" s="21"/>
      <c r="AY269" s="21"/>
      <c r="AZ269" s="21"/>
      <c r="BA269" s="21"/>
      <c r="BB269" s="21"/>
      <c r="BC269" s="21"/>
      <c r="BD269" s="21"/>
      <c r="BE269" s="46"/>
      <c r="BF269" s="21"/>
      <c r="BG269" s="21"/>
      <c r="BH269" s="21"/>
      <c r="BI269" s="21"/>
    </row>
    <row r="270" spans="1:61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46"/>
      <c r="AA270" s="24"/>
      <c r="AB270" s="24"/>
      <c r="AC270" s="24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  <c r="AP270" s="21"/>
      <c r="AQ270" s="21"/>
      <c r="AR270" s="21"/>
      <c r="AS270" s="21"/>
      <c r="AT270" s="21"/>
      <c r="AU270" s="21"/>
      <c r="AV270" s="21"/>
      <c r="AW270" s="21"/>
      <c r="AX270" s="21"/>
      <c r="AY270" s="21"/>
      <c r="AZ270" s="21"/>
      <c r="BA270" s="21"/>
      <c r="BB270" s="21"/>
      <c r="BC270" s="21"/>
      <c r="BD270" s="21"/>
      <c r="BE270" s="46"/>
      <c r="BF270" s="21"/>
      <c r="BG270" s="21"/>
      <c r="BH270" s="21"/>
      <c r="BI270" s="21"/>
    </row>
    <row r="271" spans="1:6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46"/>
      <c r="AA271" s="24"/>
      <c r="AB271" s="24"/>
      <c r="AC271" s="24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  <c r="AP271" s="21"/>
      <c r="AQ271" s="21"/>
      <c r="AR271" s="21"/>
      <c r="AS271" s="21"/>
      <c r="AT271" s="21"/>
      <c r="AU271" s="21"/>
      <c r="AV271" s="21"/>
      <c r="AW271" s="21"/>
      <c r="AX271" s="21"/>
      <c r="AY271" s="21"/>
      <c r="AZ271" s="21"/>
      <c r="BA271" s="21"/>
      <c r="BB271" s="21"/>
      <c r="BC271" s="21"/>
      <c r="BD271" s="21"/>
      <c r="BE271" s="46"/>
      <c r="BF271" s="21"/>
      <c r="BG271" s="21"/>
      <c r="BH271" s="21"/>
      <c r="BI271" s="21"/>
    </row>
    <row r="272" spans="1:61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46"/>
      <c r="AA272" s="24"/>
      <c r="AB272" s="24"/>
      <c r="AC272" s="24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  <c r="AP272" s="21"/>
      <c r="AQ272" s="21"/>
      <c r="AR272" s="21"/>
      <c r="AS272" s="21"/>
      <c r="AT272" s="21"/>
      <c r="AU272" s="21"/>
      <c r="AV272" s="21"/>
      <c r="AW272" s="21"/>
      <c r="AX272" s="21"/>
      <c r="AY272" s="21"/>
      <c r="AZ272" s="21"/>
      <c r="BA272" s="21"/>
      <c r="BB272" s="21"/>
      <c r="BC272" s="21"/>
      <c r="BD272" s="21"/>
      <c r="BE272" s="46"/>
      <c r="BF272" s="21"/>
      <c r="BG272" s="21"/>
      <c r="BH272" s="21"/>
      <c r="BI272" s="21"/>
    </row>
    <row r="273" spans="1:61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46"/>
      <c r="AA273" s="24"/>
      <c r="AB273" s="24"/>
      <c r="AC273" s="24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  <c r="AR273" s="21"/>
      <c r="AS273" s="21"/>
      <c r="AT273" s="21"/>
      <c r="AU273" s="21"/>
      <c r="AV273" s="21"/>
      <c r="AW273" s="21"/>
      <c r="AX273" s="21"/>
      <c r="AY273" s="21"/>
      <c r="AZ273" s="21"/>
      <c r="BA273" s="21"/>
      <c r="BB273" s="21"/>
      <c r="BC273" s="21"/>
      <c r="BD273" s="21"/>
      <c r="BE273" s="46"/>
      <c r="BF273" s="21"/>
      <c r="BG273" s="21"/>
      <c r="BH273" s="21"/>
      <c r="BI273" s="21"/>
    </row>
    <row r="274" spans="1:61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46"/>
      <c r="AA274" s="24"/>
      <c r="AB274" s="24"/>
      <c r="AC274" s="24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AP274" s="21"/>
      <c r="AQ274" s="21"/>
      <c r="AR274" s="21"/>
      <c r="AS274" s="21"/>
      <c r="AT274" s="21"/>
      <c r="AU274" s="21"/>
      <c r="AV274" s="21"/>
      <c r="AW274" s="21"/>
      <c r="AX274" s="21"/>
      <c r="AY274" s="21"/>
      <c r="AZ274" s="21"/>
      <c r="BA274" s="21"/>
      <c r="BB274" s="21"/>
      <c r="BC274" s="21"/>
      <c r="BD274" s="21"/>
      <c r="BE274" s="46"/>
      <c r="BF274" s="21"/>
      <c r="BG274" s="21"/>
      <c r="BH274" s="21"/>
      <c r="BI274" s="21"/>
    </row>
    <row r="275" spans="1:61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46"/>
      <c r="AA275" s="24"/>
      <c r="AB275" s="24"/>
      <c r="AC275" s="24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  <c r="AQ275" s="21"/>
      <c r="AR275" s="21"/>
      <c r="AS275" s="21"/>
      <c r="AT275" s="21"/>
      <c r="AU275" s="21"/>
      <c r="AV275" s="21"/>
      <c r="AW275" s="21"/>
      <c r="AX275" s="21"/>
      <c r="AY275" s="21"/>
      <c r="AZ275" s="21"/>
      <c r="BA275" s="21"/>
      <c r="BB275" s="21"/>
      <c r="BC275" s="21"/>
      <c r="BD275" s="21"/>
      <c r="BE275" s="46"/>
      <c r="BF275" s="21"/>
      <c r="BG275" s="21"/>
      <c r="BH275" s="21"/>
      <c r="BI275" s="21"/>
    </row>
    <row r="276" spans="1:61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46"/>
      <c r="AA276" s="24"/>
      <c r="AB276" s="24"/>
      <c r="AC276" s="24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R276" s="21"/>
      <c r="AS276" s="21"/>
      <c r="AT276" s="21"/>
      <c r="AU276" s="21"/>
      <c r="AV276" s="21"/>
      <c r="AW276" s="21"/>
      <c r="AX276" s="21"/>
      <c r="AY276" s="21"/>
      <c r="AZ276" s="21"/>
      <c r="BA276" s="21"/>
      <c r="BB276" s="21"/>
      <c r="BC276" s="21"/>
      <c r="BD276" s="21"/>
      <c r="BE276" s="46"/>
      <c r="BF276" s="46"/>
      <c r="BG276" s="88"/>
      <c r="BH276" s="21"/>
      <c r="BI276" s="21"/>
    </row>
    <row r="277" spans="1:61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46"/>
      <c r="AA277" s="24"/>
      <c r="AB277" s="24"/>
      <c r="AC277" s="24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  <c r="AQ277" s="21"/>
      <c r="AR277" s="21"/>
      <c r="AS277" s="21"/>
      <c r="AT277" s="21"/>
      <c r="AU277" s="21"/>
      <c r="AV277" s="21"/>
      <c r="AW277" s="21"/>
      <c r="AX277" s="21"/>
      <c r="AY277" s="21"/>
      <c r="AZ277" s="21"/>
      <c r="BA277" s="21"/>
      <c r="BB277" s="21"/>
      <c r="BC277" s="21"/>
      <c r="BD277" s="21"/>
      <c r="BE277" s="46"/>
      <c r="BF277" s="21"/>
      <c r="BG277" s="21"/>
      <c r="BH277" s="21"/>
      <c r="BI277" s="21"/>
    </row>
    <row r="278" spans="1:61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46"/>
      <c r="AA278" s="24"/>
      <c r="AB278" s="24"/>
      <c r="AC278" s="24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  <c r="AP278" s="21"/>
      <c r="AQ278" s="21"/>
      <c r="AR278" s="21"/>
      <c r="AS278" s="21"/>
      <c r="AT278" s="21"/>
      <c r="AU278" s="21"/>
      <c r="AV278" s="21"/>
      <c r="AW278" s="21"/>
      <c r="AX278" s="21"/>
      <c r="AY278" s="21"/>
      <c r="AZ278" s="21"/>
      <c r="BA278" s="21"/>
      <c r="BB278" s="21"/>
      <c r="BC278" s="21"/>
      <c r="BD278" s="21"/>
      <c r="BE278" s="46"/>
      <c r="BF278" s="21"/>
      <c r="BG278" s="21"/>
      <c r="BH278" s="21"/>
      <c r="BI278" s="21"/>
    </row>
    <row r="279" spans="1:61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46"/>
      <c r="AA279" s="24"/>
      <c r="AB279" s="24"/>
      <c r="AC279" s="24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  <c r="AP279" s="21"/>
      <c r="AQ279" s="21"/>
      <c r="AR279" s="21"/>
      <c r="AS279" s="21"/>
      <c r="AT279" s="21"/>
      <c r="AU279" s="21"/>
      <c r="AV279" s="21"/>
      <c r="AW279" s="21"/>
      <c r="AX279" s="21"/>
      <c r="AY279" s="21"/>
      <c r="AZ279" s="21"/>
      <c r="BA279" s="21"/>
      <c r="BB279" s="21"/>
      <c r="BC279" s="21"/>
      <c r="BD279" s="21"/>
      <c r="BE279" s="46"/>
      <c r="BF279" s="21"/>
      <c r="BG279" s="21"/>
      <c r="BH279" s="21"/>
      <c r="BI279" s="21"/>
    </row>
    <row r="280" spans="1:61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46"/>
      <c r="AA280" s="24"/>
      <c r="AB280" s="24"/>
      <c r="AC280" s="24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  <c r="AO280" s="21"/>
      <c r="AP280" s="21"/>
      <c r="AQ280" s="21"/>
      <c r="AR280" s="21"/>
      <c r="AS280" s="21"/>
      <c r="AT280" s="21"/>
      <c r="AU280" s="21"/>
      <c r="AV280" s="21"/>
      <c r="AW280" s="21"/>
      <c r="AX280" s="21"/>
      <c r="AY280" s="21"/>
      <c r="AZ280" s="21"/>
      <c r="BA280" s="21"/>
      <c r="BB280" s="21"/>
      <c r="BC280" s="21"/>
      <c r="BD280" s="21"/>
      <c r="BE280" s="46"/>
      <c r="BF280" s="21"/>
      <c r="BG280" s="21"/>
      <c r="BH280" s="21"/>
      <c r="BI280" s="21"/>
    </row>
    <row r="281" spans="1:6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46"/>
      <c r="AA281" s="24"/>
      <c r="AB281" s="24"/>
      <c r="AC281" s="24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  <c r="AO281" s="21"/>
      <c r="AP281" s="21"/>
      <c r="AQ281" s="21"/>
      <c r="AR281" s="21"/>
      <c r="AS281" s="21"/>
      <c r="AT281" s="21"/>
      <c r="AU281" s="21"/>
      <c r="AV281" s="21"/>
      <c r="AW281" s="21"/>
      <c r="AX281" s="21"/>
      <c r="AY281" s="21"/>
      <c r="AZ281" s="21"/>
      <c r="BA281" s="21"/>
      <c r="BB281" s="21"/>
      <c r="BC281" s="21"/>
      <c r="BD281" s="21"/>
      <c r="BE281" s="46"/>
      <c r="BF281" s="21"/>
      <c r="BG281" s="21"/>
      <c r="BH281" s="21"/>
      <c r="BI281" s="21"/>
    </row>
    <row r="282" spans="1:61">
      <c r="Z282" s="13"/>
      <c r="AA282" s="6"/>
      <c r="AB282" s="6"/>
      <c r="AC282" s="6"/>
      <c r="BE282" s="13"/>
    </row>
    <row r="283" spans="1:61">
      <c r="Z283" s="13"/>
      <c r="AA283" s="6"/>
      <c r="AB283" s="6"/>
      <c r="AC283" s="6"/>
      <c r="BE283" s="13"/>
    </row>
    <row r="284" spans="1:61">
      <c r="Z284" s="13"/>
      <c r="AA284" s="6"/>
      <c r="AB284" s="6"/>
      <c r="AC284" s="6"/>
      <c r="BE284" s="13"/>
    </row>
    <row r="285" spans="1:61">
      <c r="Z285" s="13"/>
      <c r="AA285" s="6"/>
      <c r="AB285" s="6"/>
      <c r="AC285" s="6"/>
      <c r="BE285" s="13"/>
    </row>
    <row r="286" spans="1:61">
      <c r="Z286" s="13"/>
      <c r="AA286" s="6"/>
      <c r="AB286" s="6"/>
      <c r="AC286" s="6"/>
      <c r="BE286" s="13"/>
    </row>
    <row r="287" spans="1:61">
      <c r="Z287" s="13"/>
      <c r="AA287" s="6"/>
      <c r="AB287" s="6"/>
      <c r="AC287" s="6"/>
      <c r="BE287" s="13"/>
    </row>
    <row r="288" spans="1:61">
      <c r="Z288" s="13"/>
      <c r="AA288" s="6"/>
      <c r="AB288" s="6"/>
      <c r="AC288" s="6"/>
      <c r="BE288" s="13"/>
    </row>
    <row r="289" spans="26:58">
      <c r="Z289" s="13"/>
      <c r="AA289" s="6"/>
      <c r="AB289" s="6"/>
      <c r="AC289" s="6"/>
      <c r="BE289" s="13"/>
    </row>
    <row r="290" spans="26:58">
      <c r="Z290" s="13"/>
      <c r="AA290" s="6"/>
      <c r="AB290" s="6"/>
      <c r="AC290" s="6"/>
      <c r="BE290" s="13"/>
    </row>
    <row r="291" spans="26:58">
      <c r="Z291" s="13"/>
      <c r="AA291" s="6"/>
      <c r="AB291" s="6"/>
      <c r="AC291" s="6"/>
      <c r="BE291" s="13"/>
    </row>
    <row r="292" spans="26:58">
      <c r="Z292" s="13"/>
      <c r="AA292" s="6"/>
      <c r="AB292" s="6"/>
      <c r="AC292" s="6"/>
      <c r="BE292" s="13"/>
    </row>
    <row r="293" spans="26:58">
      <c r="Z293" s="13"/>
      <c r="AA293" s="6"/>
      <c r="AB293" s="6"/>
      <c r="AC293" s="6"/>
      <c r="BE293" s="13"/>
    </row>
    <row r="294" spans="26:58">
      <c r="Z294" s="13"/>
      <c r="AA294" s="6"/>
      <c r="AB294" s="6"/>
      <c r="AC294" s="6"/>
      <c r="BE294" s="13"/>
    </row>
    <row r="295" spans="26:58">
      <c r="Z295" s="13"/>
      <c r="AA295" s="6"/>
      <c r="AB295" s="6"/>
      <c r="AC295" s="6"/>
      <c r="BE295" s="13"/>
    </row>
    <row r="296" spans="26:58">
      <c r="Z296" s="13"/>
      <c r="BE296" s="13"/>
    </row>
    <row r="297" spans="26:58">
      <c r="AA297" s="6"/>
      <c r="AB297" s="12"/>
      <c r="BE297" s="6"/>
      <c r="BF297" s="12"/>
    </row>
  </sheetData>
  <phoneticPr fontId="0" type="noConversion"/>
  <pageMargins left="0.75" right="0.75" top="1" bottom="1" header="0.5" footer="0.5"/>
  <pageSetup orientation="portrait" horizontalDpi="4294967293" verticalDpi="36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245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RowHeight="12.75"/>
  <cols>
    <col min="3" max="3" width="9.140625" style="57"/>
    <col min="5" max="5" width="9.140625" style="2"/>
    <col min="7" max="7" width="9.140625" style="57"/>
  </cols>
  <sheetData>
    <row r="1" spans="1:19">
      <c r="A1" s="1" t="s">
        <v>190</v>
      </c>
      <c r="B1" s="21"/>
      <c r="C1" s="75"/>
      <c r="D1" s="88"/>
      <c r="E1" s="85"/>
      <c r="F1" s="21"/>
      <c r="G1" s="6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1:19">
      <c r="A2" s="21"/>
      <c r="B2" s="21"/>
      <c r="C2" s="75"/>
      <c r="D2" s="21"/>
      <c r="E2" s="85"/>
      <c r="F2" s="21"/>
      <c r="G2" s="6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</row>
    <row r="3" spans="1:19">
      <c r="A3" s="21"/>
      <c r="B3" s="1" t="s">
        <v>52</v>
      </c>
      <c r="C3" s="75"/>
      <c r="D3" s="21"/>
      <c r="E3" s="85"/>
      <c r="F3" s="1" t="s">
        <v>55</v>
      </c>
      <c r="G3" s="61"/>
      <c r="H3" s="21"/>
      <c r="I3" s="21"/>
      <c r="J3" s="85"/>
      <c r="K3" s="85"/>
      <c r="L3" s="85"/>
      <c r="M3" s="85"/>
      <c r="N3" s="85"/>
      <c r="O3" s="85"/>
      <c r="P3" s="85"/>
      <c r="Q3" s="21"/>
      <c r="R3" s="21"/>
      <c r="S3" s="21"/>
    </row>
    <row r="4" spans="1:19">
      <c r="A4" s="1"/>
      <c r="B4" s="21"/>
      <c r="C4" s="75"/>
      <c r="D4" s="21"/>
      <c r="E4" s="85"/>
      <c r="F4" s="1"/>
      <c r="G4" s="62"/>
      <c r="H4" s="1"/>
      <c r="I4" s="21"/>
      <c r="J4" s="85"/>
      <c r="K4" s="85"/>
      <c r="L4" s="85"/>
      <c r="M4" s="55"/>
      <c r="N4" s="55"/>
      <c r="O4" s="55"/>
      <c r="P4" s="85"/>
      <c r="Q4" s="21"/>
      <c r="R4" s="21"/>
      <c r="S4" s="21"/>
    </row>
    <row r="5" spans="1:19">
      <c r="A5" s="1"/>
      <c r="B5" s="1" t="s">
        <v>22</v>
      </c>
      <c r="C5" s="60" t="s">
        <v>53</v>
      </c>
      <c r="D5" s="1" t="s">
        <v>54</v>
      </c>
      <c r="E5" s="85"/>
      <c r="F5" s="22" t="s">
        <v>22</v>
      </c>
      <c r="G5" s="63" t="s">
        <v>53</v>
      </c>
      <c r="H5" s="1" t="s">
        <v>54</v>
      </c>
      <c r="I5" s="21"/>
      <c r="J5" s="21"/>
      <c r="K5" s="21"/>
      <c r="L5" s="21"/>
      <c r="M5" s="1"/>
      <c r="N5" s="1"/>
      <c r="O5" s="1"/>
      <c r="P5" s="21"/>
      <c r="Q5" s="21"/>
      <c r="R5" s="21"/>
      <c r="S5" s="21"/>
    </row>
    <row r="6" spans="1:19">
      <c r="A6" s="25">
        <v>1571</v>
      </c>
      <c r="B6" s="23">
        <v>58.977719528178241</v>
      </c>
      <c r="C6" s="61">
        <v>0.9</v>
      </c>
      <c r="D6" s="35">
        <f>B6/0.9</f>
        <v>65.530799475753597</v>
      </c>
      <c r="E6" s="48"/>
      <c r="F6" s="23">
        <v>45</v>
      </c>
      <c r="G6" s="61">
        <v>0.9</v>
      </c>
      <c r="H6" s="35">
        <f>F6/0.9</f>
        <v>50</v>
      </c>
      <c r="I6" s="24"/>
      <c r="J6" s="21"/>
      <c r="K6" s="21"/>
      <c r="L6" s="21"/>
      <c r="M6" s="21"/>
      <c r="N6" s="21"/>
      <c r="O6" s="21"/>
      <c r="P6" s="21"/>
      <c r="Q6" s="21"/>
      <c r="R6" s="21"/>
      <c r="S6" s="21"/>
    </row>
    <row r="7" spans="1:19">
      <c r="A7" s="25"/>
      <c r="B7" s="48"/>
      <c r="C7" s="61"/>
      <c r="D7" s="24"/>
      <c r="E7" s="48"/>
      <c r="F7" s="23"/>
      <c r="G7" s="61"/>
      <c r="H7" s="24"/>
      <c r="I7" s="24"/>
      <c r="J7" s="21"/>
      <c r="K7" s="21"/>
      <c r="L7" s="21"/>
      <c r="M7" s="21"/>
      <c r="N7" s="21"/>
      <c r="O7" s="21"/>
      <c r="P7" s="21"/>
      <c r="Q7" s="21"/>
      <c r="R7" s="21"/>
      <c r="S7" s="21"/>
    </row>
    <row r="8" spans="1:19">
      <c r="A8" s="25">
        <v>1641</v>
      </c>
      <c r="B8" s="23">
        <v>0</v>
      </c>
      <c r="C8" s="61"/>
      <c r="D8" s="35">
        <f t="shared" ref="D8:D71" si="0">B8/0.9</f>
        <v>0</v>
      </c>
      <c r="E8" s="48"/>
      <c r="F8" s="23">
        <v>0</v>
      </c>
      <c r="G8" s="61"/>
      <c r="H8" s="35">
        <f t="shared" ref="H8:H71" si="1">F8/0.9</f>
        <v>0</v>
      </c>
      <c r="I8" s="24"/>
      <c r="J8" s="21"/>
      <c r="K8" s="21"/>
      <c r="L8" s="21"/>
      <c r="M8" s="24"/>
      <c r="N8" s="24"/>
      <c r="O8" s="10"/>
      <c r="P8" s="21"/>
      <c r="Q8" s="21"/>
      <c r="R8" s="21"/>
      <c r="S8" s="21"/>
    </row>
    <row r="9" spans="1:19">
      <c r="A9" s="25">
        <v>1642</v>
      </c>
      <c r="B9" s="23">
        <v>0</v>
      </c>
      <c r="C9" s="61"/>
      <c r="D9" s="35">
        <f t="shared" si="0"/>
        <v>0</v>
      </c>
      <c r="E9" s="48"/>
      <c r="F9" s="23">
        <v>0</v>
      </c>
      <c r="G9" s="61"/>
      <c r="H9" s="35">
        <f t="shared" si="1"/>
        <v>0</v>
      </c>
      <c r="I9" s="24"/>
      <c r="J9" s="24"/>
      <c r="K9" s="21"/>
      <c r="L9" s="21"/>
      <c r="M9" s="24"/>
      <c r="N9" s="24"/>
      <c r="O9" s="10"/>
      <c r="P9" s="21"/>
      <c r="Q9" s="21"/>
      <c r="R9" s="21"/>
      <c r="S9" s="21"/>
    </row>
    <row r="10" spans="1:19">
      <c r="A10" s="25">
        <v>1643</v>
      </c>
      <c r="B10" s="23">
        <v>329.7</v>
      </c>
      <c r="C10" s="61">
        <v>0.9</v>
      </c>
      <c r="D10" s="35">
        <f t="shared" si="0"/>
        <v>366.33333333333331</v>
      </c>
      <c r="E10" s="48"/>
      <c r="F10" s="23">
        <v>264.10000000000002</v>
      </c>
      <c r="G10" s="61">
        <v>0.9</v>
      </c>
      <c r="H10" s="35">
        <f t="shared" si="1"/>
        <v>293.44444444444446</v>
      </c>
      <c r="I10" s="24"/>
      <c r="J10" s="21"/>
      <c r="K10" s="21"/>
      <c r="L10" s="21"/>
      <c r="M10" s="24"/>
      <c r="N10" s="24"/>
      <c r="O10" s="10"/>
      <c r="P10" s="21"/>
      <c r="Q10" s="21"/>
      <c r="R10" s="21"/>
      <c r="S10" s="21"/>
    </row>
    <row r="11" spans="1:19">
      <c r="A11" s="25">
        <v>1644</v>
      </c>
      <c r="B11" s="23">
        <v>508.4</v>
      </c>
      <c r="C11" s="61">
        <v>0.9</v>
      </c>
      <c r="D11" s="35">
        <f t="shared" si="0"/>
        <v>564.8888888888888</v>
      </c>
      <c r="E11" s="48"/>
      <c r="F11" s="23">
        <v>421.9</v>
      </c>
      <c r="G11" s="61">
        <v>0.9</v>
      </c>
      <c r="H11" s="35">
        <f t="shared" si="1"/>
        <v>468.77777777777771</v>
      </c>
      <c r="I11" s="24"/>
      <c r="J11" s="21"/>
      <c r="K11" s="21"/>
      <c r="L11" s="21"/>
      <c r="M11" s="24"/>
      <c r="N11" s="24"/>
      <c r="O11" s="10"/>
      <c r="P11" s="21"/>
      <c r="Q11" s="21"/>
      <c r="R11" s="21"/>
      <c r="S11" s="21"/>
    </row>
    <row r="12" spans="1:19">
      <c r="A12" s="25">
        <v>1645</v>
      </c>
      <c r="B12" s="23">
        <v>0</v>
      </c>
      <c r="C12" s="61"/>
      <c r="D12" s="35">
        <f t="shared" si="0"/>
        <v>0</v>
      </c>
      <c r="E12" s="48"/>
      <c r="F12" s="23">
        <v>0</v>
      </c>
      <c r="G12" s="61"/>
      <c r="H12" s="35">
        <f t="shared" si="1"/>
        <v>0</v>
      </c>
      <c r="I12" s="24"/>
      <c r="J12" s="21"/>
      <c r="K12" s="21"/>
      <c r="L12" s="21"/>
      <c r="M12" s="24"/>
      <c r="N12" s="24"/>
      <c r="O12" s="10"/>
      <c r="P12" s="21"/>
      <c r="Q12" s="21"/>
      <c r="R12" s="21"/>
      <c r="S12" s="21"/>
    </row>
    <row r="13" spans="1:19">
      <c r="A13" s="25">
        <v>1646</v>
      </c>
      <c r="B13" s="23">
        <v>565.6</v>
      </c>
      <c r="C13" s="61">
        <v>0.9</v>
      </c>
      <c r="D13" s="35">
        <f t="shared" si="0"/>
        <v>628.44444444444446</v>
      </c>
      <c r="E13" s="48"/>
      <c r="F13" s="23">
        <v>490.94080000000002</v>
      </c>
      <c r="G13" s="61">
        <v>0.9</v>
      </c>
      <c r="H13" s="35">
        <f t="shared" si="1"/>
        <v>545.48977777777782</v>
      </c>
      <c r="I13" s="24"/>
      <c r="J13" s="21"/>
      <c r="K13" s="21"/>
      <c r="L13" s="21"/>
      <c r="M13" s="24"/>
      <c r="N13" s="19"/>
      <c r="O13" s="10"/>
      <c r="P13" s="21"/>
      <c r="Q13" s="21"/>
      <c r="R13" s="21"/>
      <c r="S13" s="21"/>
    </row>
    <row r="14" spans="1:19">
      <c r="A14" s="25">
        <v>1647</v>
      </c>
      <c r="B14" s="23">
        <v>240</v>
      </c>
      <c r="C14" s="61">
        <v>0.9</v>
      </c>
      <c r="D14" s="35">
        <f t="shared" si="0"/>
        <v>266.66666666666669</v>
      </c>
      <c r="E14" s="48"/>
      <c r="F14" s="23">
        <v>155</v>
      </c>
      <c r="G14" s="61">
        <v>0.9</v>
      </c>
      <c r="H14" s="35">
        <f t="shared" si="1"/>
        <v>172.22222222222223</v>
      </c>
      <c r="I14" s="24"/>
      <c r="J14" s="24"/>
      <c r="K14" s="21"/>
      <c r="L14" s="21"/>
      <c r="M14" s="24"/>
      <c r="N14" s="19"/>
      <c r="O14" s="10"/>
      <c r="P14" s="21"/>
      <c r="Q14" s="21"/>
      <c r="R14" s="21"/>
      <c r="S14" s="21"/>
    </row>
    <row r="15" spans="1:19">
      <c r="A15" s="25">
        <v>1648</v>
      </c>
      <c r="B15" s="23">
        <v>0</v>
      </c>
      <c r="C15" s="61"/>
      <c r="D15" s="35">
        <f t="shared" si="0"/>
        <v>0</v>
      </c>
      <c r="E15" s="48"/>
      <c r="F15" s="23">
        <v>0</v>
      </c>
      <c r="G15" s="61"/>
      <c r="H15" s="35">
        <f t="shared" si="1"/>
        <v>0</v>
      </c>
      <c r="I15" s="24"/>
      <c r="J15" s="21"/>
      <c r="K15" s="21"/>
      <c r="L15" s="21"/>
      <c r="M15" s="24"/>
      <c r="N15" s="19"/>
      <c r="O15" s="10"/>
      <c r="P15" s="21"/>
      <c r="Q15" s="21"/>
      <c r="R15" s="21"/>
      <c r="S15" s="21"/>
    </row>
    <row r="16" spans="1:19">
      <c r="A16" s="25">
        <v>1649</v>
      </c>
      <c r="B16" s="23">
        <v>0</v>
      </c>
      <c r="C16" s="61"/>
      <c r="D16" s="35">
        <f t="shared" si="0"/>
        <v>0</v>
      </c>
      <c r="E16" s="48"/>
      <c r="F16" s="23">
        <v>0</v>
      </c>
      <c r="G16" s="61"/>
      <c r="H16" s="35">
        <f t="shared" si="1"/>
        <v>0</v>
      </c>
      <c r="I16" s="24"/>
      <c r="J16" s="21"/>
      <c r="K16" s="21"/>
      <c r="L16" s="21"/>
      <c r="M16" s="24"/>
      <c r="N16" s="19"/>
      <c r="O16" s="10"/>
      <c r="P16" s="21"/>
      <c r="Q16" s="21"/>
      <c r="R16" s="21"/>
      <c r="S16" s="21"/>
    </row>
    <row r="17" spans="1:19">
      <c r="A17" s="25">
        <v>1650</v>
      </c>
      <c r="B17" s="23">
        <v>0</v>
      </c>
      <c r="C17" s="61"/>
      <c r="D17" s="35">
        <f t="shared" si="0"/>
        <v>0</v>
      </c>
      <c r="E17" s="48"/>
      <c r="F17" s="23">
        <v>0</v>
      </c>
      <c r="G17" s="61"/>
      <c r="H17" s="35">
        <f t="shared" si="1"/>
        <v>0</v>
      </c>
      <c r="I17" s="24"/>
      <c r="J17" s="21"/>
      <c r="K17" s="21"/>
      <c r="L17" s="21"/>
      <c r="M17" s="24"/>
      <c r="N17" s="19"/>
      <c r="O17" s="10"/>
      <c r="P17" s="21"/>
      <c r="Q17" s="21"/>
      <c r="R17" s="21"/>
      <c r="S17" s="21"/>
    </row>
    <row r="18" spans="1:19">
      <c r="A18" s="25">
        <v>1651</v>
      </c>
      <c r="B18" s="23">
        <v>0</v>
      </c>
      <c r="C18" s="61"/>
      <c r="D18" s="35">
        <f t="shared" si="0"/>
        <v>0</v>
      </c>
      <c r="E18" s="48"/>
      <c r="F18" s="23">
        <v>0</v>
      </c>
      <c r="G18" s="61"/>
      <c r="H18" s="35">
        <f t="shared" si="1"/>
        <v>0</v>
      </c>
      <c r="I18" s="24"/>
      <c r="J18" s="21"/>
      <c r="K18" s="21"/>
      <c r="L18" s="21"/>
      <c r="M18" s="24"/>
      <c r="N18" s="19"/>
      <c r="O18" s="10"/>
      <c r="P18" s="21"/>
      <c r="Q18" s="21"/>
      <c r="R18" s="21"/>
      <c r="S18" s="21"/>
    </row>
    <row r="19" spans="1:19">
      <c r="A19" s="25">
        <v>1652</v>
      </c>
      <c r="B19" s="23">
        <v>0</v>
      </c>
      <c r="C19" s="61"/>
      <c r="D19" s="35">
        <f t="shared" si="0"/>
        <v>0</v>
      </c>
      <c r="E19" s="48"/>
      <c r="F19" s="23">
        <v>0</v>
      </c>
      <c r="G19" s="61"/>
      <c r="H19" s="35">
        <f t="shared" si="1"/>
        <v>0</v>
      </c>
      <c r="I19" s="24"/>
      <c r="J19" s="24"/>
      <c r="K19" s="21"/>
      <c r="L19" s="21"/>
      <c r="M19" s="24"/>
      <c r="N19" s="19"/>
      <c r="O19" s="10"/>
      <c r="P19" s="21"/>
      <c r="Q19" s="21"/>
      <c r="R19" s="21"/>
      <c r="S19" s="21"/>
    </row>
    <row r="20" spans="1:19">
      <c r="A20" s="25">
        <v>1653</v>
      </c>
      <c r="B20" s="23">
        <v>0</v>
      </c>
      <c r="C20" s="61"/>
      <c r="D20" s="35">
        <f t="shared" si="0"/>
        <v>0</v>
      </c>
      <c r="E20" s="48"/>
      <c r="F20" s="23">
        <v>0</v>
      </c>
      <c r="G20" s="61"/>
      <c r="H20" s="35">
        <f t="shared" si="1"/>
        <v>0</v>
      </c>
      <c r="I20" s="24"/>
      <c r="J20" s="21"/>
      <c r="K20" s="21"/>
      <c r="L20" s="21"/>
      <c r="M20" s="24"/>
      <c r="N20" s="19"/>
      <c r="O20" s="10"/>
      <c r="P20" s="21"/>
      <c r="Q20" s="21"/>
      <c r="R20" s="21"/>
      <c r="S20" s="21"/>
    </row>
    <row r="21" spans="1:19">
      <c r="A21" s="25">
        <v>1654</v>
      </c>
      <c r="B21" s="23">
        <v>0</v>
      </c>
      <c r="C21" s="61"/>
      <c r="D21" s="35">
        <f t="shared" si="0"/>
        <v>0</v>
      </c>
      <c r="E21" s="48"/>
      <c r="F21" s="23">
        <v>0</v>
      </c>
      <c r="G21" s="61"/>
      <c r="H21" s="35">
        <f t="shared" si="1"/>
        <v>0</v>
      </c>
      <c r="I21" s="24"/>
      <c r="J21" s="21"/>
      <c r="K21" s="21"/>
      <c r="L21" s="21"/>
      <c r="M21" s="24"/>
      <c r="N21" s="19"/>
      <c r="O21" s="10"/>
      <c r="P21" s="21"/>
      <c r="Q21" s="21"/>
      <c r="R21" s="21"/>
      <c r="S21" s="21"/>
    </row>
    <row r="22" spans="1:19">
      <c r="A22" s="25">
        <v>1655</v>
      </c>
      <c r="B22" s="23">
        <v>319.79030144167757</v>
      </c>
      <c r="C22" s="61">
        <v>0.9</v>
      </c>
      <c r="D22" s="35">
        <f t="shared" si="0"/>
        <v>355.32255715741951</v>
      </c>
      <c r="E22" s="48"/>
      <c r="F22" s="23">
        <v>244</v>
      </c>
      <c r="G22" s="61">
        <v>0.9</v>
      </c>
      <c r="H22" s="35">
        <f t="shared" si="1"/>
        <v>271.11111111111109</v>
      </c>
      <c r="I22" s="24"/>
      <c r="J22" s="24"/>
      <c r="K22" s="24"/>
      <c r="L22" s="21"/>
      <c r="M22" s="24"/>
      <c r="N22" s="19"/>
      <c r="O22" s="10"/>
      <c r="P22" s="24"/>
      <c r="Q22" s="21"/>
      <c r="R22" s="21"/>
      <c r="S22" s="21"/>
    </row>
    <row r="23" spans="1:19">
      <c r="A23" s="25">
        <v>1656</v>
      </c>
      <c r="B23" s="23">
        <v>0</v>
      </c>
      <c r="C23" s="61"/>
      <c r="D23" s="35">
        <f t="shared" si="0"/>
        <v>0</v>
      </c>
      <c r="E23" s="48"/>
      <c r="F23" s="23">
        <v>0</v>
      </c>
      <c r="G23" s="61"/>
      <c r="H23" s="35">
        <f t="shared" si="1"/>
        <v>0</v>
      </c>
      <c r="I23" s="24"/>
      <c r="J23" s="21"/>
      <c r="K23" s="21"/>
      <c r="L23" s="21"/>
      <c r="M23" s="24"/>
      <c r="N23" s="19"/>
      <c r="O23" s="10"/>
      <c r="P23" s="21"/>
      <c r="Q23" s="21"/>
      <c r="R23" s="21"/>
      <c r="S23" s="21"/>
    </row>
    <row r="24" spans="1:19">
      <c r="A24" s="25">
        <v>1657</v>
      </c>
      <c r="B24" s="23">
        <v>0</v>
      </c>
      <c r="C24" s="61"/>
      <c r="D24" s="35">
        <f t="shared" si="0"/>
        <v>0</v>
      </c>
      <c r="E24" s="48"/>
      <c r="F24" s="23">
        <v>0</v>
      </c>
      <c r="G24" s="61"/>
      <c r="H24" s="35">
        <f t="shared" si="1"/>
        <v>0</v>
      </c>
      <c r="I24" s="24"/>
      <c r="J24" s="21"/>
      <c r="K24" s="21"/>
      <c r="L24" s="21"/>
      <c r="M24" s="24"/>
      <c r="N24" s="19"/>
      <c r="O24" s="10"/>
      <c r="P24" s="21"/>
      <c r="Q24" s="21"/>
      <c r="R24" s="21"/>
      <c r="S24" s="21"/>
    </row>
    <row r="25" spans="1:19">
      <c r="A25" s="25">
        <v>1658</v>
      </c>
      <c r="B25" s="23">
        <v>0</v>
      </c>
      <c r="C25" s="61"/>
      <c r="D25" s="35">
        <f t="shared" si="0"/>
        <v>0</v>
      </c>
      <c r="E25" s="48"/>
      <c r="F25" s="23">
        <v>0</v>
      </c>
      <c r="G25" s="61"/>
      <c r="H25" s="35">
        <f t="shared" si="1"/>
        <v>0</v>
      </c>
      <c r="I25" s="24"/>
      <c r="J25" s="21"/>
      <c r="K25" s="21"/>
      <c r="L25" s="21"/>
      <c r="M25" s="24"/>
      <c r="N25" s="19"/>
      <c r="O25" s="10"/>
      <c r="P25" s="21"/>
      <c r="Q25" s="21"/>
      <c r="R25" s="21"/>
      <c r="S25" s="21"/>
    </row>
    <row r="26" spans="1:19">
      <c r="A26" s="25">
        <v>1659</v>
      </c>
      <c r="B26" s="23">
        <v>316.10000000000002</v>
      </c>
      <c r="C26" s="61">
        <v>0.9</v>
      </c>
      <c r="D26" s="35">
        <f t="shared" si="0"/>
        <v>351.22222222222223</v>
      </c>
      <c r="E26" s="48"/>
      <c r="F26" s="23">
        <v>241.2</v>
      </c>
      <c r="G26" s="61">
        <v>0.9</v>
      </c>
      <c r="H26" s="35">
        <f t="shared" si="1"/>
        <v>268</v>
      </c>
      <c r="I26" s="24"/>
      <c r="J26" s="21"/>
      <c r="K26" s="21"/>
      <c r="L26" s="21"/>
      <c r="M26" s="24"/>
      <c r="N26" s="19"/>
      <c r="O26" s="10"/>
      <c r="P26" s="21"/>
      <c r="Q26" s="21"/>
      <c r="R26" s="21"/>
      <c r="S26" s="21"/>
    </row>
    <row r="27" spans="1:19">
      <c r="A27" s="25">
        <v>1660</v>
      </c>
      <c r="B27" s="23">
        <v>0</v>
      </c>
      <c r="C27" s="61"/>
      <c r="D27" s="35">
        <f t="shared" si="0"/>
        <v>0</v>
      </c>
      <c r="E27" s="48"/>
      <c r="F27" s="23">
        <v>0</v>
      </c>
      <c r="G27" s="61"/>
      <c r="H27" s="35">
        <f t="shared" si="1"/>
        <v>0</v>
      </c>
      <c r="I27" s="24"/>
      <c r="J27" s="21"/>
      <c r="K27" s="21"/>
      <c r="L27" s="21"/>
      <c r="M27" s="24"/>
      <c r="N27" s="19"/>
      <c r="O27" s="10"/>
      <c r="P27" s="21"/>
      <c r="Q27" s="21"/>
      <c r="R27" s="21"/>
      <c r="S27" s="21"/>
    </row>
    <row r="28" spans="1:19">
      <c r="A28" s="25">
        <v>1661</v>
      </c>
      <c r="B28" s="23">
        <v>0</v>
      </c>
      <c r="C28" s="61"/>
      <c r="D28" s="35">
        <f t="shared" si="0"/>
        <v>0</v>
      </c>
      <c r="E28" s="48"/>
      <c r="F28" s="23">
        <v>0</v>
      </c>
      <c r="G28" s="61"/>
      <c r="H28" s="35">
        <f t="shared" si="1"/>
        <v>0</v>
      </c>
      <c r="I28" s="24"/>
      <c r="J28" s="21"/>
      <c r="K28" s="21"/>
      <c r="L28" s="21"/>
      <c r="M28" s="24"/>
      <c r="N28" s="19"/>
      <c r="O28" s="10"/>
      <c r="P28" s="21"/>
      <c r="Q28" s="21"/>
      <c r="R28" s="21"/>
      <c r="S28" s="21"/>
    </row>
    <row r="29" spans="1:19">
      <c r="A29" s="25">
        <v>1662</v>
      </c>
      <c r="B29" s="23">
        <v>0</v>
      </c>
      <c r="C29" s="61"/>
      <c r="D29" s="35">
        <f t="shared" si="0"/>
        <v>0</v>
      </c>
      <c r="E29" s="48"/>
      <c r="F29" s="23">
        <v>0</v>
      </c>
      <c r="G29" s="61"/>
      <c r="H29" s="35">
        <f t="shared" si="1"/>
        <v>0</v>
      </c>
      <c r="I29" s="24"/>
      <c r="J29" s="21"/>
      <c r="K29" s="21"/>
      <c r="L29" s="21"/>
      <c r="M29" s="24"/>
      <c r="N29" s="19"/>
      <c r="O29" s="10"/>
      <c r="P29" s="21"/>
      <c r="Q29" s="21"/>
      <c r="R29" s="21"/>
      <c r="S29" s="21"/>
    </row>
    <row r="30" spans="1:19">
      <c r="A30" s="25">
        <v>1663</v>
      </c>
      <c r="B30" s="23">
        <v>0</v>
      </c>
      <c r="C30" s="61"/>
      <c r="D30" s="35">
        <f t="shared" si="0"/>
        <v>0</v>
      </c>
      <c r="E30" s="48"/>
      <c r="F30" s="23">
        <v>0</v>
      </c>
      <c r="G30" s="61"/>
      <c r="H30" s="35">
        <f t="shared" si="1"/>
        <v>0</v>
      </c>
      <c r="I30" s="24"/>
      <c r="J30" s="21"/>
      <c r="K30" s="21"/>
      <c r="L30" s="21"/>
      <c r="M30" s="24"/>
      <c r="N30" s="19"/>
      <c r="O30" s="10"/>
      <c r="P30" s="21"/>
      <c r="Q30" s="21"/>
      <c r="R30" s="21"/>
      <c r="S30" s="21"/>
    </row>
    <row r="31" spans="1:19">
      <c r="A31" s="25">
        <f>A30+1</f>
        <v>1664</v>
      </c>
      <c r="B31" s="23">
        <v>316.10000000000002</v>
      </c>
      <c r="C31" s="61">
        <v>0.9</v>
      </c>
      <c r="D31" s="35">
        <f t="shared" si="0"/>
        <v>351.22222222222223</v>
      </c>
      <c r="E31" s="48"/>
      <c r="F31" s="23">
        <v>241.2</v>
      </c>
      <c r="G31" s="61">
        <v>0.9</v>
      </c>
      <c r="H31" s="35">
        <f t="shared" si="1"/>
        <v>268</v>
      </c>
      <c r="I31" s="24"/>
      <c r="J31" s="21"/>
      <c r="K31" s="21"/>
      <c r="L31" s="21"/>
      <c r="M31" s="24"/>
      <c r="N31" s="19"/>
      <c r="O31" s="10"/>
      <c r="P31" s="21"/>
      <c r="Q31" s="21"/>
      <c r="R31" s="21"/>
      <c r="S31" s="21"/>
    </row>
    <row r="32" spans="1:19">
      <c r="A32" s="25">
        <f t="shared" ref="A32:A95" si="2">A31+1</f>
        <v>1665</v>
      </c>
      <c r="B32" s="23">
        <v>0</v>
      </c>
      <c r="C32" s="61"/>
      <c r="D32" s="35">
        <f t="shared" si="0"/>
        <v>0</v>
      </c>
      <c r="E32" s="48"/>
      <c r="F32" s="23">
        <v>0</v>
      </c>
      <c r="G32" s="61"/>
      <c r="H32" s="35">
        <f t="shared" si="1"/>
        <v>0</v>
      </c>
      <c r="I32" s="24"/>
      <c r="J32" s="21"/>
      <c r="K32" s="21"/>
      <c r="L32" s="21"/>
      <c r="M32" s="24"/>
      <c r="N32" s="19"/>
      <c r="O32" s="10"/>
      <c r="P32" s="21"/>
      <c r="Q32" s="21"/>
      <c r="R32" s="21"/>
      <c r="S32" s="21"/>
    </row>
    <row r="33" spans="1:19">
      <c r="A33" s="25">
        <f t="shared" si="2"/>
        <v>1666</v>
      </c>
      <c r="B33" s="23">
        <v>632.20000000000005</v>
      </c>
      <c r="C33" s="61">
        <v>0.9</v>
      </c>
      <c r="D33" s="35">
        <f t="shared" si="0"/>
        <v>702.44444444444446</v>
      </c>
      <c r="E33" s="48"/>
      <c r="F33" s="23">
        <v>482.36860000000001</v>
      </c>
      <c r="G33" s="61">
        <v>0.9</v>
      </c>
      <c r="H33" s="35">
        <f t="shared" si="1"/>
        <v>535.96511111111113</v>
      </c>
      <c r="I33" s="24"/>
      <c r="J33" s="21"/>
      <c r="K33" s="21"/>
      <c r="L33" s="21"/>
      <c r="M33" s="24"/>
      <c r="N33" s="19"/>
      <c r="O33" s="10"/>
      <c r="P33" s="21"/>
      <c r="Q33" s="21"/>
      <c r="R33" s="21"/>
      <c r="S33" s="21"/>
    </row>
    <row r="34" spans="1:19">
      <c r="A34" s="25">
        <f t="shared" si="2"/>
        <v>1667</v>
      </c>
      <c r="B34" s="23">
        <v>316.10000000000002</v>
      </c>
      <c r="C34" s="61">
        <v>0.9</v>
      </c>
      <c r="D34" s="35">
        <f t="shared" si="0"/>
        <v>351.22222222222223</v>
      </c>
      <c r="E34" s="48"/>
      <c r="F34" s="23">
        <v>241.2</v>
      </c>
      <c r="G34" s="61">
        <v>0.9</v>
      </c>
      <c r="H34" s="35">
        <f t="shared" si="1"/>
        <v>268</v>
      </c>
      <c r="I34" s="24"/>
      <c r="J34" s="21"/>
      <c r="K34" s="21"/>
      <c r="L34" s="21"/>
      <c r="M34" s="24"/>
      <c r="N34" s="19"/>
      <c r="O34" s="10"/>
      <c r="P34" s="21"/>
      <c r="Q34" s="21"/>
      <c r="R34" s="21"/>
      <c r="S34" s="21"/>
    </row>
    <row r="35" spans="1:19">
      <c r="A35" s="25">
        <f t="shared" si="2"/>
        <v>1668</v>
      </c>
      <c r="B35" s="23">
        <v>0</v>
      </c>
      <c r="C35" s="61"/>
      <c r="D35" s="35">
        <f t="shared" si="0"/>
        <v>0</v>
      </c>
      <c r="E35" s="48"/>
      <c r="F35" s="23">
        <v>0</v>
      </c>
      <c r="G35" s="61"/>
      <c r="H35" s="35">
        <f t="shared" si="1"/>
        <v>0</v>
      </c>
      <c r="I35" s="24"/>
      <c r="J35" s="21"/>
      <c r="K35" s="21"/>
      <c r="L35" s="21"/>
      <c r="M35" s="24"/>
      <c r="N35" s="19"/>
      <c r="O35" s="10"/>
      <c r="P35" s="21"/>
      <c r="Q35" s="21"/>
      <c r="R35" s="21"/>
      <c r="S35" s="21"/>
    </row>
    <row r="36" spans="1:19">
      <c r="A36" s="25">
        <f t="shared" si="2"/>
        <v>1669</v>
      </c>
      <c r="B36" s="23">
        <v>0</v>
      </c>
      <c r="C36" s="61"/>
      <c r="D36" s="35">
        <f t="shared" si="0"/>
        <v>0</v>
      </c>
      <c r="E36" s="48"/>
      <c r="F36" s="23">
        <v>0</v>
      </c>
      <c r="G36" s="61"/>
      <c r="H36" s="35">
        <f t="shared" si="1"/>
        <v>0</v>
      </c>
      <c r="I36" s="24"/>
      <c r="J36" s="21"/>
      <c r="K36" s="21"/>
      <c r="L36" s="21"/>
      <c r="M36" s="24"/>
      <c r="N36" s="19"/>
      <c r="O36" s="10"/>
      <c r="P36" s="21"/>
      <c r="Q36" s="21"/>
      <c r="R36" s="21"/>
      <c r="S36" s="21"/>
    </row>
    <row r="37" spans="1:19">
      <c r="A37" s="25">
        <f t="shared" si="2"/>
        <v>1670</v>
      </c>
      <c r="B37" s="23">
        <v>997</v>
      </c>
      <c r="C37" s="61">
        <v>0.9</v>
      </c>
      <c r="D37" s="35">
        <f t="shared" si="0"/>
        <v>1107.7777777777778</v>
      </c>
      <c r="E37" s="48"/>
      <c r="F37" s="23">
        <v>777</v>
      </c>
      <c r="G37" s="61">
        <v>0.9</v>
      </c>
      <c r="H37" s="35">
        <f t="shared" si="1"/>
        <v>863.33333333333326</v>
      </c>
      <c r="I37" s="24"/>
      <c r="J37" s="21"/>
      <c r="K37" s="21"/>
      <c r="L37" s="21"/>
      <c r="M37" s="24"/>
      <c r="N37" s="19"/>
      <c r="O37" s="10"/>
      <c r="P37" s="21"/>
      <c r="Q37" s="21"/>
      <c r="R37" s="21"/>
      <c r="S37" s="21"/>
    </row>
    <row r="38" spans="1:19">
      <c r="A38" s="25">
        <f t="shared" si="2"/>
        <v>1671</v>
      </c>
      <c r="B38" s="23">
        <v>1202.7553079947577</v>
      </c>
      <c r="C38" s="61">
        <v>0.9</v>
      </c>
      <c r="D38" s="35">
        <f t="shared" si="0"/>
        <v>1336.3947866608419</v>
      </c>
      <c r="E38" s="48"/>
      <c r="F38" s="23">
        <v>917.71799999999996</v>
      </c>
      <c r="G38" s="61">
        <v>0.9</v>
      </c>
      <c r="H38" s="35">
        <f t="shared" si="1"/>
        <v>1019.6866666666666</v>
      </c>
      <c r="I38" s="24"/>
      <c r="J38" s="24"/>
      <c r="K38" s="24"/>
      <c r="L38" s="21"/>
      <c r="M38" s="24"/>
      <c r="N38" s="19"/>
      <c r="O38" s="10"/>
      <c r="P38" s="21"/>
      <c r="Q38" s="21"/>
      <c r="R38" s="21"/>
      <c r="S38" s="21"/>
    </row>
    <row r="39" spans="1:19">
      <c r="A39" s="25">
        <f t="shared" si="2"/>
        <v>1672</v>
      </c>
      <c r="B39" s="23">
        <v>1366.1449541284405</v>
      </c>
      <c r="C39" s="61">
        <v>0.9</v>
      </c>
      <c r="D39" s="35">
        <f t="shared" si="0"/>
        <v>1517.9388379204895</v>
      </c>
      <c r="E39" s="48"/>
      <c r="F39" s="23">
        <v>1042.3842999999999</v>
      </c>
      <c r="G39" s="61">
        <v>0.9</v>
      </c>
      <c r="H39" s="35">
        <f t="shared" si="1"/>
        <v>1158.2047777777777</v>
      </c>
      <c r="I39" s="24"/>
      <c r="J39" s="21"/>
      <c r="K39" s="21"/>
      <c r="L39" s="21"/>
      <c r="M39" s="24"/>
      <c r="N39" s="19"/>
      <c r="O39" s="10"/>
      <c r="P39" s="21"/>
      <c r="Q39" s="21"/>
      <c r="R39" s="21"/>
      <c r="S39" s="21"/>
    </row>
    <row r="40" spans="1:19">
      <c r="A40" s="25">
        <f t="shared" si="2"/>
        <v>1673</v>
      </c>
      <c r="B40" s="23">
        <v>316.10000000000002</v>
      </c>
      <c r="C40" s="61">
        <v>0.9</v>
      </c>
      <c r="D40" s="35">
        <f t="shared" si="0"/>
        <v>351.22222222222223</v>
      </c>
      <c r="E40" s="48"/>
      <c r="F40" s="23">
        <v>241.2</v>
      </c>
      <c r="G40" s="61">
        <v>0.9</v>
      </c>
      <c r="H40" s="35">
        <f t="shared" si="1"/>
        <v>268</v>
      </c>
      <c r="I40" s="24"/>
      <c r="J40" s="21"/>
      <c r="K40" s="21"/>
      <c r="L40" s="21"/>
      <c r="M40" s="24"/>
      <c r="N40" s="19"/>
      <c r="O40" s="10"/>
      <c r="P40" s="21"/>
      <c r="Q40" s="21"/>
      <c r="R40" s="21"/>
      <c r="S40" s="21"/>
    </row>
    <row r="41" spans="1:19">
      <c r="A41" s="25">
        <f t="shared" si="2"/>
        <v>1674</v>
      </c>
      <c r="B41" s="23">
        <v>0</v>
      </c>
      <c r="C41" s="61"/>
      <c r="D41" s="35">
        <f t="shared" si="0"/>
        <v>0</v>
      </c>
      <c r="E41" s="48"/>
      <c r="F41" s="23">
        <v>0</v>
      </c>
      <c r="G41" s="61"/>
      <c r="H41" s="35">
        <f t="shared" si="1"/>
        <v>0</v>
      </c>
      <c r="I41" s="24"/>
      <c r="J41" s="21"/>
      <c r="K41" s="21"/>
      <c r="L41" s="21"/>
      <c r="M41" s="24"/>
      <c r="N41" s="19"/>
      <c r="O41" s="10"/>
      <c r="P41" s="21"/>
      <c r="Q41" s="21"/>
      <c r="R41" s="21"/>
      <c r="S41" s="21"/>
    </row>
    <row r="42" spans="1:19">
      <c r="A42" s="25">
        <f t="shared" si="2"/>
        <v>1675</v>
      </c>
      <c r="B42" s="23">
        <v>632.20000000000005</v>
      </c>
      <c r="C42" s="61">
        <v>0.9</v>
      </c>
      <c r="D42" s="35">
        <f t="shared" si="0"/>
        <v>702.44444444444446</v>
      </c>
      <c r="E42" s="48"/>
      <c r="F42" s="23">
        <v>482.3843</v>
      </c>
      <c r="G42" s="61">
        <v>0.9</v>
      </c>
      <c r="H42" s="35">
        <f t="shared" si="1"/>
        <v>535.98255555555556</v>
      </c>
      <c r="I42" s="24"/>
      <c r="J42" s="21"/>
      <c r="K42" s="21"/>
      <c r="L42" s="21"/>
      <c r="M42" s="24"/>
      <c r="N42" s="19"/>
      <c r="O42" s="10"/>
      <c r="P42" s="21"/>
      <c r="Q42" s="21"/>
      <c r="R42" s="21"/>
      <c r="S42" s="21"/>
    </row>
    <row r="43" spans="1:19">
      <c r="A43" s="25">
        <f t="shared" si="2"/>
        <v>1676</v>
      </c>
      <c r="B43" s="23">
        <v>0</v>
      </c>
      <c r="C43" s="61"/>
      <c r="D43" s="35">
        <f t="shared" si="0"/>
        <v>0</v>
      </c>
      <c r="E43" s="48"/>
      <c r="F43" s="23">
        <v>0</v>
      </c>
      <c r="G43" s="61"/>
      <c r="H43" s="35">
        <f t="shared" si="1"/>
        <v>0</v>
      </c>
      <c r="I43" s="24"/>
      <c r="J43" s="21"/>
      <c r="K43" s="21"/>
      <c r="L43" s="21"/>
      <c r="M43" s="24"/>
      <c r="N43" s="19"/>
      <c r="O43" s="10"/>
      <c r="P43" s="21"/>
      <c r="Q43" s="21"/>
      <c r="R43" s="21"/>
      <c r="S43" s="21"/>
    </row>
    <row r="44" spans="1:19">
      <c r="A44" s="25">
        <f t="shared" si="2"/>
        <v>1677</v>
      </c>
      <c r="B44" s="23">
        <v>987.04927916120585</v>
      </c>
      <c r="C44" s="61">
        <v>0.9</v>
      </c>
      <c r="D44" s="35">
        <f t="shared" si="0"/>
        <v>1096.7214212902286</v>
      </c>
      <c r="E44" s="48"/>
      <c r="F44" s="23">
        <v>753.15</v>
      </c>
      <c r="G44" s="61">
        <v>0.9</v>
      </c>
      <c r="H44" s="35">
        <f t="shared" si="1"/>
        <v>836.83333333333326</v>
      </c>
      <c r="I44" s="24"/>
      <c r="J44" s="21"/>
      <c r="K44" s="21"/>
      <c r="L44" s="21"/>
      <c r="M44" s="24"/>
      <c r="N44" s="19"/>
      <c r="O44" s="10"/>
      <c r="P44" s="21"/>
      <c r="Q44" s="21"/>
      <c r="R44" s="21"/>
      <c r="S44" s="21"/>
    </row>
    <row r="45" spans="1:19">
      <c r="A45" s="25">
        <f t="shared" si="2"/>
        <v>1678</v>
      </c>
      <c r="B45" s="23">
        <v>632.20000000000005</v>
      </c>
      <c r="C45" s="61">
        <v>0.9</v>
      </c>
      <c r="D45" s="35">
        <f t="shared" si="0"/>
        <v>702.44444444444446</v>
      </c>
      <c r="E45" s="48"/>
      <c r="F45" s="23">
        <v>482.3843</v>
      </c>
      <c r="G45" s="61">
        <v>0.9</v>
      </c>
      <c r="H45" s="35">
        <f t="shared" si="1"/>
        <v>535.98255555555556</v>
      </c>
      <c r="I45" s="24"/>
      <c r="J45" s="21"/>
      <c r="K45" s="21"/>
      <c r="L45" s="21"/>
      <c r="M45" s="24"/>
      <c r="N45" s="19"/>
      <c r="O45" s="10"/>
      <c r="P45" s="21"/>
      <c r="Q45" s="21"/>
      <c r="R45" s="21"/>
      <c r="S45" s="21"/>
    </row>
    <row r="46" spans="1:19">
      <c r="A46" s="25">
        <f t="shared" si="2"/>
        <v>1679</v>
      </c>
      <c r="B46" s="23">
        <v>3028.8</v>
      </c>
      <c r="C46" s="61">
        <v>0.9</v>
      </c>
      <c r="D46" s="35">
        <f t="shared" si="0"/>
        <v>3365.3333333333335</v>
      </c>
      <c r="E46" s="48"/>
      <c r="F46" s="23">
        <v>2387.0815000000002</v>
      </c>
      <c r="G46" s="61">
        <v>0.9</v>
      </c>
      <c r="H46" s="35">
        <f t="shared" si="1"/>
        <v>2652.3127777777781</v>
      </c>
      <c r="I46" s="24"/>
      <c r="J46" s="21"/>
      <c r="K46" s="21"/>
      <c r="L46" s="21"/>
      <c r="M46" s="24"/>
      <c r="N46" s="19"/>
      <c r="O46" s="10"/>
      <c r="P46" s="21"/>
      <c r="Q46" s="21"/>
      <c r="R46" s="21"/>
      <c r="S46" s="21"/>
    </row>
    <row r="47" spans="1:19">
      <c r="A47" s="25">
        <f t="shared" si="2"/>
        <v>1680</v>
      </c>
      <c r="B47" s="23">
        <v>73</v>
      </c>
      <c r="C47" s="61">
        <v>0.9</v>
      </c>
      <c r="D47" s="35">
        <f t="shared" si="0"/>
        <v>81.111111111111114</v>
      </c>
      <c r="E47" s="48"/>
      <c r="F47" s="23">
        <v>67</v>
      </c>
      <c r="G47" s="61">
        <v>0.9</v>
      </c>
      <c r="H47" s="35">
        <f t="shared" si="1"/>
        <v>74.444444444444443</v>
      </c>
      <c r="I47" s="24"/>
      <c r="J47" s="24"/>
      <c r="K47" s="21"/>
      <c r="L47" s="21"/>
      <c r="M47" s="24"/>
      <c r="N47" s="19"/>
      <c r="O47" s="10"/>
      <c r="P47" s="24"/>
      <c r="Q47" s="21"/>
      <c r="R47" s="21"/>
      <c r="S47" s="21"/>
    </row>
    <row r="48" spans="1:19">
      <c r="A48" s="25">
        <f t="shared" si="2"/>
        <v>1681</v>
      </c>
      <c r="B48" s="23">
        <v>1264.4000000000001</v>
      </c>
      <c r="C48" s="61">
        <v>0.9</v>
      </c>
      <c r="D48" s="35">
        <f t="shared" si="0"/>
        <v>1404.8888888888889</v>
      </c>
      <c r="E48" s="48"/>
      <c r="F48" s="23">
        <v>964.78429999999992</v>
      </c>
      <c r="G48" s="61">
        <v>0.9</v>
      </c>
      <c r="H48" s="35">
        <f t="shared" si="1"/>
        <v>1071.9825555555553</v>
      </c>
      <c r="I48" s="24"/>
      <c r="J48" s="21"/>
      <c r="K48" s="21"/>
      <c r="L48" s="21"/>
      <c r="M48" s="24"/>
      <c r="N48" s="19"/>
      <c r="O48" s="10"/>
      <c r="P48" s="21"/>
      <c r="Q48" s="21"/>
      <c r="R48" s="21"/>
      <c r="S48" s="21"/>
    </row>
    <row r="49" spans="1:19">
      <c r="A49" s="25">
        <f t="shared" si="2"/>
        <v>1682</v>
      </c>
      <c r="B49" s="23">
        <v>2103.6</v>
      </c>
      <c r="C49" s="61">
        <v>0.9</v>
      </c>
      <c r="D49" s="35">
        <f t="shared" si="0"/>
        <v>2337.333333333333</v>
      </c>
      <c r="E49" s="48"/>
      <c r="F49" s="23">
        <v>1605.0938999999998</v>
      </c>
      <c r="G49" s="61">
        <v>0.9</v>
      </c>
      <c r="H49" s="35">
        <f t="shared" si="1"/>
        <v>1783.4376666666665</v>
      </c>
      <c r="I49" s="24"/>
      <c r="J49" s="21"/>
      <c r="K49" s="21"/>
      <c r="L49" s="21"/>
      <c r="M49" s="24"/>
      <c r="N49" s="19"/>
      <c r="O49" s="10"/>
      <c r="P49" s="21"/>
      <c r="Q49" s="21"/>
      <c r="R49" s="21"/>
      <c r="S49" s="21"/>
    </row>
    <row r="50" spans="1:19">
      <c r="A50" s="25">
        <f t="shared" si="2"/>
        <v>1683</v>
      </c>
      <c r="B50" s="23">
        <v>1264.4000000000001</v>
      </c>
      <c r="C50" s="61">
        <v>0.9</v>
      </c>
      <c r="D50" s="35">
        <f t="shared" si="0"/>
        <v>1404.8888888888889</v>
      </c>
      <c r="E50" s="48"/>
      <c r="F50" s="23">
        <v>964.76859999999999</v>
      </c>
      <c r="G50" s="61">
        <v>0.9</v>
      </c>
      <c r="H50" s="35">
        <f t="shared" si="1"/>
        <v>1071.9651111111111</v>
      </c>
      <c r="I50" s="24"/>
      <c r="J50" s="21"/>
      <c r="K50" s="21"/>
      <c r="L50" s="21"/>
      <c r="M50" s="24"/>
      <c r="N50" s="19"/>
      <c r="O50" s="10"/>
      <c r="P50" s="21"/>
      <c r="Q50" s="21"/>
      <c r="R50" s="21"/>
      <c r="S50" s="21"/>
    </row>
    <row r="51" spans="1:19">
      <c r="A51" s="25">
        <f t="shared" si="2"/>
        <v>1684</v>
      </c>
      <c r="B51" s="23">
        <v>1012.2786369593709</v>
      </c>
      <c r="C51" s="61">
        <v>0.9</v>
      </c>
      <c r="D51" s="35">
        <f t="shared" si="0"/>
        <v>1124.7540410659676</v>
      </c>
      <c r="E51" s="48"/>
      <c r="F51" s="23">
        <v>772.4</v>
      </c>
      <c r="G51" s="61">
        <v>0.9</v>
      </c>
      <c r="H51" s="35">
        <f t="shared" si="1"/>
        <v>858.22222222222217</v>
      </c>
      <c r="I51" s="24"/>
      <c r="J51" s="21"/>
      <c r="K51" s="21"/>
      <c r="L51" s="21"/>
      <c r="M51" s="24"/>
      <c r="N51" s="24"/>
      <c r="O51" s="10"/>
      <c r="P51" s="21"/>
      <c r="Q51" s="21"/>
      <c r="R51" s="21"/>
      <c r="S51" s="21"/>
    </row>
    <row r="52" spans="1:19">
      <c r="A52" s="25">
        <f t="shared" si="2"/>
        <v>1685</v>
      </c>
      <c r="B52" s="23">
        <v>1092.3</v>
      </c>
      <c r="C52" s="61">
        <v>0.9</v>
      </c>
      <c r="D52" s="35">
        <f t="shared" si="0"/>
        <v>1213.6666666666665</v>
      </c>
      <c r="E52" s="48"/>
      <c r="F52" s="23">
        <v>833.47199999999998</v>
      </c>
      <c r="G52" s="61">
        <v>0.9</v>
      </c>
      <c r="H52" s="35">
        <f t="shared" si="1"/>
        <v>926.07999999999993</v>
      </c>
      <c r="I52" s="24"/>
      <c r="J52" s="21"/>
      <c r="K52" s="21"/>
      <c r="L52" s="21"/>
      <c r="M52" s="24"/>
      <c r="N52" s="24"/>
      <c r="O52" s="10"/>
      <c r="P52" s="21"/>
      <c r="Q52" s="21"/>
      <c r="R52" s="21"/>
      <c r="S52" s="21"/>
    </row>
    <row r="53" spans="1:19">
      <c r="A53" s="25">
        <f t="shared" si="2"/>
        <v>1686</v>
      </c>
      <c r="B53" s="23">
        <v>1554.1655307994758</v>
      </c>
      <c r="C53" s="61">
        <v>0.9</v>
      </c>
      <c r="D53" s="35">
        <f t="shared" si="0"/>
        <v>1726.8505897771954</v>
      </c>
      <c r="E53" s="48"/>
      <c r="F53" s="23">
        <v>1206.0052999999998</v>
      </c>
      <c r="G53" s="61">
        <v>0.9</v>
      </c>
      <c r="H53" s="35">
        <f t="shared" si="1"/>
        <v>1340.0058888888886</v>
      </c>
      <c r="I53" s="24"/>
      <c r="J53" s="24"/>
      <c r="K53" s="21"/>
      <c r="L53" s="21"/>
      <c r="M53" s="24"/>
      <c r="N53" s="24"/>
      <c r="O53" s="10"/>
      <c r="P53" s="21"/>
      <c r="Q53" s="21"/>
      <c r="R53" s="21"/>
      <c r="S53" s="21"/>
    </row>
    <row r="54" spans="1:19">
      <c r="A54" s="25">
        <f t="shared" si="2"/>
        <v>1687</v>
      </c>
      <c r="B54" s="23">
        <v>1264.4000000000001</v>
      </c>
      <c r="C54" s="61">
        <v>0.9</v>
      </c>
      <c r="D54" s="35">
        <f t="shared" si="0"/>
        <v>1404.8888888888889</v>
      </c>
      <c r="E54" s="48"/>
      <c r="F54" s="23">
        <v>964.76859999999999</v>
      </c>
      <c r="G54" s="61">
        <v>0.9</v>
      </c>
      <c r="H54" s="35">
        <f t="shared" si="1"/>
        <v>1071.9651111111111</v>
      </c>
      <c r="I54" s="24"/>
      <c r="J54" s="21"/>
      <c r="K54" s="1"/>
      <c r="L54" s="1"/>
      <c r="M54" s="10"/>
      <c r="N54" s="10"/>
      <c r="O54" s="10"/>
      <c r="P54" s="21"/>
      <c r="Q54" s="21"/>
      <c r="R54" s="21"/>
      <c r="S54" s="21"/>
    </row>
    <row r="55" spans="1:19">
      <c r="A55" s="25">
        <f t="shared" si="2"/>
        <v>1688</v>
      </c>
      <c r="B55" s="23">
        <v>1883.5205766710355</v>
      </c>
      <c r="C55" s="61">
        <v>0.9</v>
      </c>
      <c r="D55" s="35">
        <f t="shared" si="0"/>
        <v>2092.800640745595</v>
      </c>
      <c r="E55" s="48"/>
      <c r="F55" s="23">
        <v>1492.9843000000001</v>
      </c>
      <c r="G55" s="61">
        <v>0.9</v>
      </c>
      <c r="H55" s="35">
        <f t="shared" si="1"/>
        <v>1658.8714444444445</v>
      </c>
      <c r="I55" s="24"/>
      <c r="J55" s="21"/>
      <c r="K55" s="21"/>
      <c r="L55" s="21"/>
      <c r="M55" s="46"/>
      <c r="N55" s="21"/>
      <c r="O55" s="21"/>
      <c r="P55" s="21"/>
      <c r="Q55" s="21"/>
      <c r="R55" s="21"/>
      <c r="S55" s="21"/>
    </row>
    <row r="56" spans="1:19">
      <c r="A56" s="25">
        <f t="shared" si="2"/>
        <v>1689</v>
      </c>
      <c r="B56" s="23">
        <v>758.22319790301435</v>
      </c>
      <c r="C56" s="61">
        <v>0.9</v>
      </c>
      <c r="D56" s="35">
        <f t="shared" si="0"/>
        <v>842.47021989223811</v>
      </c>
      <c r="E56" s="48"/>
      <c r="F56" s="23">
        <v>621.18430000000001</v>
      </c>
      <c r="G56" s="61">
        <v>0.9</v>
      </c>
      <c r="H56" s="35">
        <f t="shared" si="1"/>
        <v>690.20477777777774</v>
      </c>
      <c r="I56" s="24"/>
      <c r="J56" s="21"/>
      <c r="K56" s="21"/>
      <c r="L56" s="21"/>
      <c r="M56" s="21"/>
      <c r="N56" s="21"/>
      <c r="O56" s="21"/>
      <c r="P56" s="21"/>
      <c r="Q56" s="21"/>
      <c r="R56" s="21"/>
      <c r="S56" s="21"/>
    </row>
    <row r="57" spans="1:19">
      <c r="A57" s="25">
        <f t="shared" si="2"/>
        <v>1690</v>
      </c>
      <c r="B57" s="23">
        <v>655.30799475753599</v>
      </c>
      <c r="C57" s="61">
        <v>0.9</v>
      </c>
      <c r="D57" s="35">
        <f t="shared" si="0"/>
        <v>728.11999417504001</v>
      </c>
      <c r="E57" s="48"/>
      <c r="F57" s="23">
        <v>500</v>
      </c>
      <c r="G57" s="61">
        <v>0.9</v>
      </c>
      <c r="H57" s="35">
        <f t="shared" si="1"/>
        <v>555.55555555555554</v>
      </c>
      <c r="I57" s="24"/>
      <c r="J57" s="21"/>
      <c r="K57" s="21"/>
      <c r="L57" s="21"/>
      <c r="M57" s="21"/>
      <c r="N57" s="21"/>
      <c r="O57" s="21"/>
      <c r="P57" s="21"/>
      <c r="Q57" s="21"/>
      <c r="R57" s="21"/>
      <c r="S57" s="21"/>
    </row>
    <row r="58" spans="1:19">
      <c r="A58" s="25">
        <f t="shared" si="2"/>
        <v>1691</v>
      </c>
      <c r="B58" s="23">
        <v>512.71297509829617</v>
      </c>
      <c r="C58" s="61">
        <v>0.9</v>
      </c>
      <c r="D58" s="35">
        <f t="shared" si="0"/>
        <v>569.68108344255131</v>
      </c>
      <c r="E58" s="48"/>
      <c r="F58" s="23">
        <v>391.2</v>
      </c>
      <c r="G58" s="61">
        <v>0.9</v>
      </c>
      <c r="H58" s="35">
        <f t="shared" si="1"/>
        <v>434.66666666666663</v>
      </c>
      <c r="I58" s="24"/>
      <c r="J58" s="21"/>
      <c r="K58" s="21"/>
      <c r="L58" s="21"/>
      <c r="M58" s="21"/>
      <c r="N58" s="21"/>
      <c r="O58" s="21"/>
      <c r="P58" s="21"/>
      <c r="Q58" s="21"/>
      <c r="R58" s="21"/>
      <c r="S58" s="21"/>
    </row>
    <row r="59" spans="1:19">
      <c r="A59" s="25">
        <f t="shared" si="2"/>
        <v>1692</v>
      </c>
      <c r="B59" s="23">
        <v>0</v>
      </c>
      <c r="C59" s="61"/>
      <c r="D59" s="35">
        <f t="shared" si="0"/>
        <v>0</v>
      </c>
      <c r="E59" s="48"/>
      <c r="F59" s="23">
        <v>0</v>
      </c>
      <c r="G59" s="61"/>
      <c r="H59" s="35">
        <f t="shared" si="1"/>
        <v>0</v>
      </c>
      <c r="I59" s="24"/>
      <c r="J59" s="21"/>
      <c r="K59" s="21"/>
      <c r="L59" s="21"/>
      <c r="M59" s="21"/>
      <c r="N59" s="21"/>
      <c r="O59" s="21"/>
      <c r="P59" s="21"/>
      <c r="Q59" s="21"/>
      <c r="R59" s="21"/>
      <c r="S59" s="21"/>
    </row>
    <row r="60" spans="1:19">
      <c r="A60" s="25">
        <f t="shared" si="2"/>
        <v>1693</v>
      </c>
      <c r="B60" s="23">
        <v>1481.237614678899</v>
      </c>
      <c r="C60" s="61">
        <v>0.9</v>
      </c>
      <c r="D60" s="35">
        <f t="shared" si="0"/>
        <v>1645.8195718654433</v>
      </c>
      <c r="E60" s="48"/>
      <c r="F60" s="23">
        <v>1130.2</v>
      </c>
      <c r="G60" s="61">
        <v>0.9</v>
      </c>
      <c r="H60" s="35">
        <f t="shared" si="1"/>
        <v>1255.7777777777778</v>
      </c>
      <c r="I60" s="24"/>
      <c r="J60" s="21"/>
      <c r="K60" s="21"/>
      <c r="L60" s="21"/>
      <c r="M60" s="21"/>
      <c r="N60" s="21"/>
      <c r="O60" s="21"/>
      <c r="P60" s="21"/>
      <c r="Q60" s="21"/>
      <c r="R60" s="21"/>
      <c r="S60" s="21"/>
    </row>
    <row r="61" spans="1:19">
      <c r="A61" s="25">
        <f t="shared" si="2"/>
        <v>1694</v>
      </c>
      <c r="B61" s="23">
        <v>327.653997378768</v>
      </c>
      <c r="C61" s="61">
        <v>0.9</v>
      </c>
      <c r="D61" s="35">
        <f t="shared" si="0"/>
        <v>364.05999708752</v>
      </c>
      <c r="E61" s="48"/>
      <c r="F61" s="23">
        <v>250</v>
      </c>
      <c r="G61" s="61">
        <v>0.9</v>
      </c>
      <c r="H61" s="35">
        <f t="shared" si="1"/>
        <v>277.77777777777777</v>
      </c>
      <c r="I61" s="24"/>
      <c r="J61" s="21"/>
      <c r="K61" s="21"/>
      <c r="L61" s="21"/>
      <c r="M61" s="21"/>
      <c r="N61" s="21"/>
      <c r="O61" s="21"/>
      <c r="P61" s="21"/>
      <c r="Q61" s="21"/>
      <c r="R61" s="21"/>
      <c r="S61" s="21"/>
    </row>
    <row r="62" spans="1:19">
      <c r="A62" s="25">
        <f t="shared" si="2"/>
        <v>1695</v>
      </c>
      <c r="B62" s="23">
        <v>466.1</v>
      </c>
      <c r="C62" s="61">
        <v>0.9</v>
      </c>
      <c r="D62" s="35">
        <f t="shared" si="0"/>
        <v>517.88888888888891</v>
      </c>
      <c r="E62" s="48"/>
      <c r="F62" s="23">
        <v>281.2</v>
      </c>
      <c r="G62" s="61">
        <v>0.9</v>
      </c>
      <c r="H62" s="35">
        <f t="shared" si="1"/>
        <v>312.4444444444444</v>
      </c>
      <c r="I62" s="24"/>
      <c r="J62" s="21"/>
      <c r="K62" s="21"/>
      <c r="L62" s="21"/>
      <c r="M62" s="21"/>
      <c r="N62" s="21"/>
      <c r="O62" s="21"/>
      <c r="P62" s="21"/>
      <c r="Q62" s="21"/>
      <c r="R62" s="21"/>
      <c r="S62" s="21"/>
    </row>
    <row r="63" spans="1:19">
      <c r="A63" s="25">
        <f t="shared" si="2"/>
        <v>1696</v>
      </c>
      <c r="B63" s="23">
        <v>332</v>
      </c>
      <c r="C63" s="61">
        <v>0.9</v>
      </c>
      <c r="D63" s="35">
        <f t="shared" si="0"/>
        <v>368.88888888888886</v>
      </c>
      <c r="E63" s="48"/>
      <c r="F63" s="23">
        <v>322</v>
      </c>
      <c r="G63" s="61">
        <v>0.9</v>
      </c>
      <c r="H63" s="35">
        <f t="shared" si="1"/>
        <v>357.77777777777777</v>
      </c>
      <c r="I63" s="24"/>
      <c r="J63" s="21"/>
      <c r="K63" s="21"/>
      <c r="L63" s="21"/>
      <c r="M63" s="21"/>
      <c r="N63" s="21"/>
      <c r="O63" s="21"/>
      <c r="P63" s="21"/>
      <c r="Q63" s="21"/>
      <c r="R63" s="21"/>
      <c r="S63" s="21"/>
    </row>
    <row r="64" spans="1:19">
      <c r="A64" s="25">
        <f t="shared" si="2"/>
        <v>1697</v>
      </c>
      <c r="B64" s="23">
        <v>174.3119266055046</v>
      </c>
      <c r="C64" s="61">
        <v>0.9</v>
      </c>
      <c r="D64" s="35">
        <f t="shared" si="0"/>
        <v>193.67991845056065</v>
      </c>
      <c r="E64" s="48"/>
      <c r="F64" s="23">
        <v>133</v>
      </c>
      <c r="G64" s="61">
        <v>0.9</v>
      </c>
      <c r="H64" s="35">
        <f t="shared" si="1"/>
        <v>147.77777777777777</v>
      </c>
      <c r="I64" s="24"/>
      <c r="J64" s="21"/>
      <c r="K64" s="21"/>
      <c r="L64" s="21"/>
      <c r="M64" s="21"/>
      <c r="N64" s="21"/>
      <c r="O64" s="21"/>
      <c r="P64" s="21"/>
      <c r="Q64" s="21"/>
      <c r="R64" s="21"/>
      <c r="S64" s="21"/>
    </row>
    <row r="65" spans="1:19">
      <c r="A65" s="25">
        <f t="shared" si="2"/>
        <v>1698</v>
      </c>
      <c r="B65" s="23">
        <v>2190.5879423328961</v>
      </c>
      <c r="C65" s="61">
        <v>0.9</v>
      </c>
      <c r="D65" s="35">
        <f t="shared" si="0"/>
        <v>2433.9866025921069</v>
      </c>
      <c r="E65" s="48"/>
      <c r="F65" s="23">
        <v>1671.4342999999999</v>
      </c>
      <c r="G65" s="61">
        <v>0.9</v>
      </c>
      <c r="H65" s="35">
        <f t="shared" si="1"/>
        <v>1857.1492222222221</v>
      </c>
      <c r="I65" s="24"/>
      <c r="J65" s="21"/>
      <c r="K65" s="21"/>
      <c r="L65" s="21"/>
      <c r="M65" s="21"/>
      <c r="N65" s="21"/>
      <c r="O65" s="21"/>
      <c r="P65" s="21"/>
      <c r="Q65" s="21"/>
      <c r="R65" s="21"/>
      <c r="S65" s="21"/>
    </row>
    <row r="66" spans="1:19">
      <c r="A66" s="25">
        <f t="shared" si="2"/>
        <v>1699</v>
      </c>
      <c r="B66" s="23">
        <v>1638.8</v>
      </c>
      <c r="C66" s="61">
        <v>0.9</v>
      </c>
      <c r="D66" s="35">
        <f t="shared" si="0"/>
        <v>1820.8888888888887</v>
      </c>
      <c r="E66" s="48"/>
      <c r="F66" s="23">
        <v>953.82400000000007</v>
      </c>
      <c r="G66" s="61">
        <v>0.9</v>
      </c>
      <c r="H66" s="35">
        <f t="shared" si="1"/>
        <v>1059.8044444444445</v>
      </c>
      <c r="I66" s="24"/>
      <c r="J66" s="21"/>
      <c r="K66" s="21"/>
      <c r="L66" s="21"/>
      <c r="M66" s="21"/>
      <c r="N66" s="21"/>
      <c r="O66" s="21"/>
      <c r="P66" s="21"/>
      <c r="Q66" s="21"/>
      <c r="R66" s="21"/>
      <c r="S66" s="21"/>
    </row>
    <row r="67" spans="1:19">
      <c r="A67" s="25">
        <f t="shared" si="2"/>
        <v>1700</v>
      </c>
      <c r="B67" s="23">
        <v>1841.8047182175624</v>
      </c>
      <c r="C67" s="61">
        <v>0.9</v>
      </c>
      <c r="D67" s="35">
        <f t="shared" si="0"/>
        <v>2046.4496869084026</v>
      </c>
      <c r="E67" s="48"/>
      <c r="F67" s="23">
        <v>1289</v>
      </c>
      <c r="G67" s="61">
        <v>0.9</v>
      </c>
      <c r="H67" s="35">
        <f t="shared" si="1"/>
        <v>1432.2222222222222</v>
      </c>
      <c r="I67" s="24"/>
      <c r="J67" s="21"/>
      <c r="K67" s="21"/>
      <c r="L67" s="21"/>
      <c r="M67" s="21"/>
      <c r="N67" s="21"/>
      <c r="O67" s="21"/>
      <c r="P67" s="21"/>
      <c r="Q67" s="21"/>
      <c r="R67" s="21"/>
      <c r="S67" s="21"/>
    </row>
    <row r="68" spans="1:19">
      <c r="A68" s="25">
        <f t="shared" si="2"/>
        <v>1701</v>
      </c>
      <c r="B68" s="23">
        <v>2183.224115334207</v>
      </c>
      <c r="C68" s="61">
        <v>0.9</v>
      </c>
      <c r="D68" s="35">
        <f t="shared" si="0"/>
        <v>2425.8045725935631</v>
      </c>
      <c r="E68" s="48"/>
      <c r="F68" s="23">
        <v>1665.8</v>
      </c>
      <c r="G68" s="61">
        <v>0.9</v>
      </c>
      <c r="H68" s="35">
        <f t="shared" si="1"/>
        <v>1850.8888888888887</v>
      </c>
      <c r="I68" s="24"/>
      <c r="J68" s="21"/>
      <c r="K68" s="21"/>
      <c r="L68" s="21"/>
      <c r="M68" s="21"/>
      <c r="N68" s="21"/>
      <c r="O68" s="21"/>
      <c r="P68" s="21"/>
      <c r="Q68" s="21"/>
      <c r="R68" s="21"/>
      <c r="S68" s="21"/>
    </row>
    <row r="69" spans="1:19">
      <c r="A69" s="25">
        <f t="shared" si="2"/>
        <v>1702</v>
      </c>
      <c r="B69" s="23">
        <v>948.3</v>
      </c>
      <c r="C69" s="61">
        <v>0.9</v>
      </c>
      <c r="D69" s="35">
        <f t="shared" si="0"/>
        <v>1053.6666666666665</v>
      </c>
      <c r="E69" s="48"/>
      <c r="F69" s="23">
        <v>723.58429999999998</v>
      </c>
      <c r="G69" s="61">
        <v>0.9</v>
      </c>
      <c r="H69" s="35">
        <f t="shared" si="1"/>
        <v>803.98255555555556</v>
      </c>
      <c r="I69" s="24"/>
      <c r="J69" s="21"/>
      <c r="K69" s="21"/>
      <c r="L69" s="21"/>
      <c r="M69" s="21"/>
      <c r="N69" s="21"/>
      <c r="O69" s="21"/>
      <c r="P69" s="21"/>
      <c r="Q69" s="21"/>
      <c r="R69" s="21"/>
      <c r="S69" s="21"/>
    </row>
    <row r="70" spans="1:19">
      <c r="A70" s="25">
        <f t="shared" si="2"/>
        <v>1703</v>
      </c>
      <c r="B70" s="23">
        <v>3782.8686263163681</v>
      </c>
      <c r="C70" s="61">
        <v>0.9</v>
      </c>
      <c r="D70" s="35">
        <f t="shared" si="0"/>
        <v>4203.1873625737426</v>
      </c>
      <c r="E70" s="48"/>
      <c r="F70" s="23">
        <v>2691.0448000000001</v>
      </c>
      <c r="G70" s="61">
        <v>0.9</v>
      </c>
      <c r="H70" s="35">
        <f t="shared" si="1"/>
        <v>2990.0497777777778</v>
      </c>
      <c r="I70" s="24"/>
      <c r="J70" s="21"/>
      <c r="K70" s="21"/>
      <c r="L70" s="21"/>
      <c r="M70" s="21"/>
      <c r="N70" s="21"/>
      <c r="O70" s="21"/>
      <c r="P70" s="21"/>
      <c r="Q70" s="21"/>
      <c r="R70" s="21"/>
      <c r="S70" s="21"/>
    </row>
    <row r="71" spans="1:19">
      <c r="A71" s="25">
        <f t="shared" si="2"/>
        <v>1704</v>
      </c>
      <c r="B71" s="23">
        <v>1885.5101694915256</v>
      </c>
      <c r="C71" s="61">
        <v>0.9</v>
      </c>
      <c r="D71" s="35">
        <f t="shared" si="0"/>
        <v>2095.0112994350284</v>
      </c>
      <c r="E71" s="48"/>
      <c r="F71" s="23">
        <v>1134.5843</v>
      </c>
      <c r="G71" s="61">
        <v>0.9</v>
      </c>
      <c r="H71" s="35">
        <f t="shared" si="1"/>
        <v>1260.6492222222221</v>
      </c>
      <c r="I71" s="24"/>
      <c r="J71" s="21"/>
      <c r="K71" s="21"/>
      <c r="L71" s="21"/>
      <c r="M71" s="21"/>
      <c r="N71" s="21"/>
      <c r="O71" s="21"/>
      <c r="P71" s="21"/>
      <c r="Q71" s="21"/>
      <c r="R71" s="21"/>
      <c r="S71" s="21"/>
    </row>
    <row r="72" spans="1:19">
      <c r="A72" s="25">
        <f t="shared" si="2"/>
        <v>1705</v>
      </c>
      <c r="B72" s="23">
        <v>4543.8205766710362</v>
      </c>
      <c r="C72" s="61">
        <v>0.9</v>
      </c>
      <c r="D72" s="35">
        <f t="shared" ref="D72:D82" si="3">B72/0.9</f>
        <v>5048.6895296344846</v>
      </c>
      <c r="E72" s="48"/>
      <c r="F72" s="23">
        <v>2728.5479999999998</v>
      </c>
      <c r="G72" s="61">
        <v>0.9</v>
      </c>
      <c r="H72" s="35">
        <f t="shared" ref="H72:H82" si="4">F72/0.9</f>
        <v>3031.72</v>
      </c>
      <c r="I72" s="24"/>
      <c r="J72" s="21"/>
      <c r="K72" s="21"/>
      <c r="L72" s="21"/>
      <c r="M72" s="21"/>
      <c r="N72" s="21"/>
      <c r="O72" s="21"/>
      <c r="P72" s="21"/>
      <c r="Q72" s="21"/>
      <c r="R72" s="21"/>
      <c r="S72" s="21"/>
    </row>
    <row r="73" spans="1:19">
      <c r="A73" s="25">
        <f t="shared" si="2"/>
        <v>1706</v>
      </c>
      <c r="B73" s="23">
        <v>822.1975968122058</v>
      </c>
      <c r="C73" s="61">
        <v>0.9</v>
      </c>
      <c r="D73" s="35">
        <f t="shared" si="3"/>
        <v>913.55288534689532</v>
      </c>
      <c r="E73" s="48"/>
      <c r="F73" s="23">
        <v>685.18430000000001</v>
      </c>
      <c r="G73" s="61">
        <v>0.9</v>
      </c>
      <c r="H73" s="35">
        <f t="shared" si="4"/>
        <v>761.31588888888894</v>
      </c>
      <c r="I73" s="24"/>
      <c r="J73" s="21"/>
      <c r="K73" s="21"/>
      <c r="L73" s="21"/>
      <c r="M73" s="21"/>
      <c r="N73" s="21"/>
      <c r="O73" s="21"/>
      <c r="P73" s="21"/>
      <c r="Q73" s="21"/>
      <c r="R73" s="21"/>
      <c r="S73" s="21"/>
    </row>
    <row r="74" spans="1:19">
      <c r="A74" s="25">
        <f t="shared" si="2"/>
        <v>1707</v>
      </c>
      <c r="B74" s="23">
        <v>1438.8300131061601</v>
      </c>
      <c r="C74" s="61">
        <v>0.9</v>
      </c>
      <c r="D74" s="35">
        <f t="shared" si="3"/>
        <v>1598.7000145624002</v>
      </c>
      <c r="E74" s="48"/>
      <c r="F74" s="23">
        <v>1113.4000000000001</v>
      </c>
      <c r="G74" s="61">
        <v>0.9</v>
      </c>
      <c r="H74" s="35">
        <f t="shared" si="4"/>
        <v>1237.1111111111111</v>
      </c>
      <c r="I74" s="24"/>
      <c r="J74" s="21"/>
      <c r="K74" s="21"/>
      <c r="L74" s="21"/>
      <c r="M74" s="21"/>
      <c r="N74" s="21"/>
      <c r="O74" s="21"/>
      <c r="P74" s="21"/>
      <c r="Q74" s="21"/>
      <c r="R74" s="21"/>
      <c r="S74" s="21"/>
    </row>
    <row r="75" spans="1:19">
      <c r="A75" s="25">
        <f t="shared" si="2"/>
        <v>1708</v>
      </c>
      <c r="B75" s="23">
        <v>2135.7229357798165</v>
      </c>
      <c r="C75" s="61">
        <v>0.9</v>
      </c>
      <c r="D75" s="35">
        <f t="shared" si="3"/>
        <v>2373.0254841997962</v>
      </c>
      <c r="E75" s="48"/>
      <c r="F75" s="23">
        <v>1550.3686</v>
      </c>
      <c r="G75" s="61">
        <v>0.9</v>
      </c>
      <c r="H75" s="35">
        <f t="shared" si="4"/>
        <v>1722.6317777777776</v>
      </c>
      <c r="I75" s="24"/>
      <c r="J75" s="21"/>
      <c r="K75" s="21"/>
      <c r="L75" s="21"/>
      <c r="M75" s="21"/>
      <c r="N75" s="21"/>
      <c r="O75" s="21"/>
      <c r="P75" s="21"/>
      <c r="Q75" s="21"/>
      <c r="R75" s="21"/>
      <c r="S75" s="21"/>
    </row>
    <row r="76" spans="1:19">
      <c r="A76" s="25">
        <f t="shared" si="2"/>
        <v>1709</v>
      </c>
      <c r="B76" s="23">
        <v>2368.8929226736568</v>
      </c>
      <c r="C76" s="61">
        <v>0.9</v>
      </c>
      <c r="D76" s="35">
        <f t="shared" si="3"/>
        <v>2632.1032474151743</v>
      </c>
      <c r="E76" s="48"/>
      <c r="F76" s="23">
        <v>1807.4809999999998</v>
      </c>
      <c r="G76" s="61">
        <v>0.9</v>
      </c>
      <c r="H76" s="35">
        <f t="shared" si="4"/>
        <v>2008.3122222222219</v>
      </c>
      <c r="I76" s="24"/>
      <c r="J76" s="21"/>
      <c r="K76" s="21"/>
      <c r="L76" s="21"/>
      <c r="M76" s="21"/>
      <c r="N76" s="21"/>
      <c r="O76" s="21"/>
      <c r="P76" s="21"/>
      <c r="Q76" s="21"/>
      <c r="R76" s="21"/>
      <c r="S76" s="21"/>
    </row>
    <row r="77" spans="1:19">
      <c r="A77" s="25">
        <f t="shared" si="2"/>
        <v>1710</v>
      </c>
      <c r="B77" s="23">
        <v>4366.2621231979028</v>
      </c>
      <c r="C77" s="61">
        <v>0.9</v>
      </c>
      <c r="D77" s="35">
        <f t="shared" si="3"/>
        <v>4851.4023591087807</v>
      </c>
      <c r="E77" s="48"/>
      <c r="F77" s="23">
        <v>3326.07</v>
      </c>
      <c r="G77" s="61">
        <v>0.9</v>
      </c>
      <c r="H77" s="35">
        <f t="shared" si="4"/>
        <v>3695.6333333333332</v>
      </c>
      <c r="I77" s="24"/>
      <c r="J77" s="21"/>
      <c r="K77" s="21"/>
      <c r="L77" s="21"/>
      <c r="M77" s="21"/>
      <c r="N77" s="21"/>
      <c r="O77" s="21"/>
      <c r="P77" s="21"/>
      <c r="Q77" s="21"/>
      <c r="R77" s="21"/>
      <c r="S77" s="21"/>
    </row>
    <row r="78" spans="1:19">
      <c r="A78" s="25">
        <f t="shared" si="2"/>
        <v>1711</v>
      </c>
      <c r="B78" s="23">
        <v>3044.0103538663175</v>
      </c>
      <c r="C78" s="61">
        <v>0.9</v>
      </c>
      <c r="D78" s="35">
        <f t="shared" si="3"/>
        <v>3382.2337265181304</v>
      </c>
      <c r="E78" s="48"/>
      <c r="F78" s="23">
        <v>2417.6503000000002</v>
      </c>
      <c r="G78" s="61">
        <v>0.9</v>
      </c>
      <c r="H78" s="35">
        <f t="shared" si="4"/>
        <v>2686.2781111111112</v>
      </c>
      <c r="I78" s="24"/>
      <c r="J78" s="21"/>
      <c r="K78" s="21"/>
      <c r="L78" s="21"/>
      <c r="M78" s="21"/>
      <c r="N78" s="21"/>
      <c r="O78" s="21"/>
      <c r="P78" s="21"/>
      <c r="Q78" s="21"/>
      <c r="R78" s="21"/>
      <c r="S78" s="21"/>
    </row>
    <row r="79" spans="1:19">
      <c r="A79" s="25">
        <f t="shared" si="2"/>
        <v>1712</v>
      </c>
      <c r="B79" s="23">
        <v>2419.3554390563568</v>
      </c>
      <c r="C79" s="61">
        <v>0.9</v>
      </c>
      <c r="D79" s="35">
        <f t="shared" si="3"/>
        <v>2688.1727100626185</v>
      </c>
      <c r="E79" s="48"/>
      <c r="F79" s="23">
        <v>1887.2203</v>
      </c>
      <c r="G79" s="61">
        <v>0.9</v>
      </c>
      <c r="H79" s="35">
        <f t="shared" si="4"/>
        <v>2096.9114444444444</v>
      </c>
      <c r="I79" s="24"/>
      <c r="J79" s="21"/>
      <c r="K79" s="21"/>
      <c r="L79" s="21"/>
      <c r="M79" s="21"/>
      <c r="N79" s="21"/>
      <c r="O79" s="21"/>
      <c r="P79" s="21"/>
      <c r="Q79" s="21"/>
      <c r="R79" s="21"/>
      <c r="S79" s="21"/>
    </row>
    <row r="80" spans="1:19">
      <c r="A80" s="25">
        <f t="shared" si="2"/>
        <v>1713</v>
      </c>
      <c r="B80" s="23">
        <v>3938.2885976408907</v>
      </c>
      <c r="C80" s="61">
        <v>0.9</v>
      </c>
      <c r="D80" s="35">
        <f t="shared" si="3"/>
        <v>4375.8762196009893</v>
      </c>
      <c r="E80" s="48"/>
      <c r="F80" s="23">
        <v>3061.1509000000001</v>
      </c>
      <c r="G80" s="61">
        <v>0.9</v>
      </c>
      <c r="H80" s="35">
        <f t="shared" si="4"/>
        <v>3401.2787777777776</v>
      </c>
      <c r="I80" s="24"/>
      <c r="J80" s="21"/>
      <c r="K80" s="21"/>
      <c r="L80" s="21"/>
      <c r="M80" s="21"/>
      <c r="N80" s="21"/>
      <c r="O80" s="21"/>
      <c r="P80" s="21"/>
      <c r="Q80" s="21"/>
      <c r="R80" s="21"/>
      <c r="S80" s="21"/>
    </row>
    <row r="81" spans="1:19">
      <c r="A81" s="25">
        <f t="shared" si="2"/>
        <v>1714</v>
      </c>
      <c r="B81" s="23">
        <v>8497.0580602883383</v>
      </c>
      <c r="C81" s="61">
        <v>0.9</v>
      </c>
      <c r="D81" s="35">
        <f t="shared" si="3"/>
        <v>9441.1756225425979</v>
      </c>
      <c r="E81" s="48"/>
      <c r="F81" s="23">
        <v>6068.4690000000001</v>
      </c>
      <c r="G81" s="61">
        <v>0.9</v>
      </c>
      <c r="H81" s="35">
        <f t="shared" si="4"/>
        <v>6742.7433333333329</v>
      </c>
      <c r="I81" s="24"/>
      <c r="J81" s="21"/>
      <c r="K81" s="21"/>
      <c r="L81" s="21"/>
      <c r="M81" s="21"/>
      <c r="N81" s="21"/>
      <c r="O81" s="21"/>
      <c r="P81" s="21"/>
      <c r="Q81" s="21"/>
      <c r="R81" s="21"/>
      <c r="S81" s="21"/>
    </row>
    <row r="82" spans="1:19">
      <c r="A82" s="25">
        <f t="shared" si="2"/>
        <v>1715</v>
      </c>
      <c r="B82" s="23">
        <v>9156.0835979383846</v>
      </c>
      <c r="C82" s="61">
        <v>0.9</v>
      </c>
      <c r="D82" s="35">
        <f t="shared" si="3"/>
        <v>10173.426219931538</v>
      </c>
      <c r="E82" s="48"/>
      <c r="F82" s="23">
        <v>7271</v>
      </c>
      <c r="G82" s="61">
        <v>0.9</v>
      </c>
      <c r="H82" s="35">
        <f t="shared" si="4"/>
        <v>8078.8888888888887</v>
      </c>
      <c r="I82" s="24"/>
      <c r="J82" s="21"/>
      <c r="K82" s="21"/>
      <c r="L82" s="21"/>
      <c r="M82" s="21"/>
      <c r="N82" s="21"/>
      <c r="O82" s="21"/>
      <c r="P82" s="21"/>
      <c r="Q82" s="21"/>
      <c r="R82" s="21"/>
      <c r="S82" s="21"/>
    </row>
    <row r="83" spans="1:19">
      <c r="A83" s="25">
        <f t="shared" si="2"/>
        <v>1716</v>
      </c>
      <c r="B83" s="23">
        <v>7583.5467012388372</v>
      </c>
      <c r="C83" s="61">
        <v>0.95</v>
      </c>
      <c r="D83" s="94">
        <f>B83/0.95</f>
        <v>7982.6807381461449</v>
      </c>
      <c r="E83" s="95"/>
      <c r="F83" s="23">
        <v>5599.8803999999982</v>
      </c>
      <c r="G83" s="61">
        <v>0.95</v>
      </c>
      <c r="H83" s="94">
        <f t="shared" ref="H83:H146" si="5">F83/0.95</f>
        <v>5894.6109473684191</v>
      </c>
      <c r="I83" s="24"/>
      <c r="J83" s="21"/>
      <c r="K83" s="21"/>
      <c r="L83" s="21"/>
      <c r="M83" s="21"/>
      <c r="N83" s="21"/>
      <c r="O83" s="21"/>
      <c r="P83" s="21"/>
      <c r="Q83" s="21"/>
      <c r="R83" s="21"/>
      <c r="S83" s="21"/>
    </row>
    <row r="84" spans="1:19">
      <c r="A84" s="25">
        <f t="shared" si="2"/>
        <v>1717</v>
      </c>
      <c r="B84" s="23">
        <v>4873.6092384519352</v>
      </c>
      <c r="C84" s="61">
        <v>0.95</v>
      </c>
      <c r="D84" s="94">
        <f t="shared" ref="D84:D147" si="6">B84/0.95</f>
        <v>5130.1149878441429</v>
      </c>
      <c r="E84" s="95"/>
      <c r="F84" s="23">
        <v>4016.7069999999994</v>
      </c>
      <c r="G84" s="61">
        <v>0.95</v>
      </c>
      <c r="H84" s="94">
        <f t="shared" si="5"/>
        <v>4228.112631578947</v>
      </c>
      <c r="I84" s="24"/>
      <c r="J84" s="21"/>
      <c r="K84" s="21"/>
      <c r="L84" s="21"/>
      <c r="M84" s="21"/>
      <c r="N84" s="21"/>
      <c r="O84" s="21"/>
      <c r="P84" s="21"/>
      <c r="Q84" s="21"/>
      <c r="R84" s="21"/>
      <c r="S84" s="21"/>
    </row>
    <row r="85" spans="1:19">
      <c r="A85" s="25">
        <f t="shared" si="2"/>
        <v>1718</v>
      </c>
      <c r="B85" s="23">
        <v>4449.9076154806498</v>
      </c>
      <c r="C85" s="61">
        <v>0.95</v>
      </c>
      <c r="D85" s="94">
        <f t="shared" si="6"/>
        <v>4684.113279453316</v>
      </c>
      <c r="E85" s="95"/>
      <c r="F85" s="23">
        <v>3641.6608000000001</v>
      </c>
      <c r="G85" s="61">
        <v>0.95</v>
      </c>
      <c r="H85" s="94">
        <f t="shared" si="5"/>
        <v>3833.327157894737</v>
      </c>
      <c r="I85" s="24"/>
      <c r="J85" s="21"/>
      <c r="K85" s="21"/>
      <c r="L85" s="21"/>
      <c r="M85" s="21"/>
      <c r="N85" s="21"/>
      <c r="O85" s="21"/>
      <c r="P85" s="21"/>
      <c r="Q85" s="21"/>
      <c r="R85" s="21"/>
      <c r="S85" s="21"/>
    </row>
    <row r="86" spans="1:19">
      <c r="A86" s="25">
        <f t="shared" si="2"/>
        <v>1719</v>
      </c>
      <c r="B86" s="23">
        <v>5157.3872903612883</v>
      </c>
      <c r="C86" s="61">
        <v>0.95</v>
      </c>
      <c r="D86" s="94">
        <f t="shared" si="6"/>
        <v>5428.8287266960933</v>
      </c>
      <c r="E86" s="95"/>
      <c r="F86" s="23">
        <v>4453.8</v>
      </c>
      <c r="G86" s="61">
        <v>0.95</v>
      </c>
      <c r="H86" s="94">
        <f t="shared" si="5"/>
        <v>4688.21052631579</v>
      </c>
      <c r="I86" s="24"/>
      <c r="J86" s="21"/>
      <c r="K86" s="21"/>
      <c r="L86" s="21"/>
      <c r="M86" s="21"/>
      <c r="N86" s="21"/>
      <c r="O86" s="21"/>
      <c r="P86" s="21"/>
      <c r="Q86" s="21"/>
      <c r="R86" s="21"/>
      <c r="S86" s="21"/>
    </row>
    <row r="87" spans="1:19">
      <c r="A87" s="25">
        <f t="shared" si="2"/>
        <v>1720</v>
      </c>
      <c r="B87" s="23">
        <v>6642.9151237010083</v>
      </c>
      <c r="C87" s="61">
        <v>0.95</v>
      </c>
      <c r="D87" s="94">
        <f t="shared" si="6"/>
        <v>6992.5422354747461</v>
      </c>
      <c r="E87" s="95"/>
      <c r="F87" s="23">
        <v>5370.5</v>
      </c>
      <c r="G87" s="61">
        <v>0.95</v>
      </c>
      <c r="H87" s="94">
        <f t="shared" si="5"/>
        <v>5653.1578947368425</v>
      </c>
      <c r="I87" s="24"/>
      <c r="J87" s="21"/>
      <c r="K87" s="21"/>
      <c r="L87" s="21"/>
      <c r="M87" s="21"/>
      <c r="N87" s="21"/>
      <c r="O87" s="21"/>
      <c r="P87" s="21"/>
      <c r="Q87" s="21"/>
      <c r="R87" s="21"/>
      <c r="S87" s="21"/>
    </row>
    <row r="88" spans="1:19">
      <c r="A88" s="25">
        <f t="shared" si="2"/>
        <v>1721</v>
      </c>
      <c r="B88" s="23">
        <v>8419.5813513120702</v>
      </c>
      <c r="C88" s="61">
        <v>0.95</v>
      </c>
      <c r="D88" s="94">
        <f t="shared" si="6"/>
        <v>8862.7172119074421</v>
      </c>
      <c r="E88" s="95"/>
      <c r="F88" s="23">
        <v>7254.9812000000011</v>
      </c>
      <c r="G88" s="61">
        <v>0.95</v>
      </c>
      <c r="H88" s="94">
        <f t="shared" si="5"/>
        <v>7636.8223157894754</v>
      </c>
      <c r="I88" s="24"/>
      <c r="J88" s="21"/>
      <c r="K88" s="21"/>
      <c r="L88" s="21"/>
      <c r="M88" s="21"/>
      <c r="N88" s="21"/>
      <c r="O88" s="21"/>
      <c r="P88" s="21"/>
      <c r="Q88" s="21"/>
      <c r="R88" s="21"/>
      <c r="S88" s="21"/>
    </row>
    <row r="89" spans="1:19">
      <c r="A89" s="25">
        <f t="shared" si="2"/>
        <v>1722</v>
      </c>
      <c r="B89" s="23">
        <v>9851.9495742818508</v>
      </c>
      <c r="C89" s="61">
        <v>0.95</v>
      </c>
      <c r="D89" s="94">
        <f t="shared" si="6"/>
        <v>10370.47323608616</v>
      </c>
      <c r="E89" s="95"/>
      <c r="F89" s="23">
        <v>8323.5236000000004</v>
      </c>
      <c r="G89" s="61">
        <v>0.95</v>
      </c>
      <c r="H89" s="94">
        <f t="shared" si="5"/>
        <v>8761.6037894736855</v>
      </c>
      <c r="I89" s="24"/>
      <c r="J89" s="21"/>
      <c r="K89" s="21"/>
      <c r="L89" s="21"/>
      <c r="M89" s="21"/>
      <c r="N89" s="21"/>
      <c r="O89" s="21"/>
      <c r="P89" s="21"/>
      <c r="Q89" s="21"/>
      <c r="R89" s="21"/>
      <c r="S89" s="21"/>
    </row>
    <row r="90" spans="1:19">
      <c r="A90" s="25">
        <f t="shared" si="2"/>
        <v>1723</v>
      </c>
      <c r="B90" s="23">
        <v>3253.8176555716364</v>
      </c>
      <c r="C90" s="61">
        <v>0.95</v>
      </c>
      <c r="D90" s="94">
        <f t="shared" si="6"/>
        <v>3425.0712163911962</v>
      </c>
      <c r="E90" s="95"/>
      <c r="F90" s="23">
        <v>2706.9490000000005</v>
      </c>
      <c r="G90" s="61">
        <v>0.95</v>
      </c>
      <c r="H90" s="94">
        <f t="shared" si="5"/>
        <v>2849.4200000000005</v>
      </c>
      <c r="I90" s="24"/>
      <c r="J90" s="21"/>
      <c r="K90" s="21"/>
      <c r="L90" s="21"/>
      <c r="M90" s="21"/>
      <c r="N90" s="21"/>
      <c r="O90" s="21"/>
      <c r="P90" s="21"/>
      <c r="Q90" s="21"/>
      <c r="R90" s="21"/>
      <c r="S90" s="21"/>
    </row>
    <row r="91" spans="1:19">
      <c r="A91" s="25">
        <f t="shared" si="2"/>
        <v>1724</v>
      </c>
      <c r="B91" s="23">
        <v>5029.7</v>
      </c>
      <c r="C91" s="61">
        <v>0.95</v>
      </c>
      <c r="D91" s="94">
        <f t="shared" si="6"/>
        <v>5294.4210526315792</v>
      </c>
      <c r="E91" s="95"/>
      <c r="F91" s="23">
        <v>4213.72</v>
      </c>
      <c r="G91" s="61">
        <v>0.95</v>
      </c>
      <c r="H91" s="94">
        <f t="shared" si="5"/>
        <v>4435.4947368421053</v>
      </c>
      <c r="I91" s="24"/>
      <c r="J91" s="21"/>
      <c r="K91" s="21"/>
      <c r="L91" s="21"/>
      <c r="M91" s="21"/>
      <c r="N91" s="21"/>
      <c r="O91" s="21"/>
      <c r="P91" s="21"/>
      <c r="Q91" s="21"/>
      <c r="R91" s="21"/>
      <c r="S91" s="21"/>
    </row>
    <row r="92" spans="1:19">
      <c r="A92" s="25">
        <f t="shared" si="2"/>
        <v>1725</v>
      </c>
      <c r="B92" s="23">
        <v>5238.6435141770689</v>
      </c>
      <c r="C92" s="61">
        <v>0.95</v>
      </c>
      <c r="D92" s="94">
        <f t="shared" si="6"/>
        <v>5514.3615938705989</v>
      </c>
      <c r="E92" s="95"/>
      <c r="F92" s="23">
        <v>4757.7187999999996</v>
      </c>
      <c r="G92" s="61">
        <v>0.95</v>
      </c>
      <c r="H92" s="94">
        <f t="shared" si="5"/>
        <v>5008.1250526315789</v>
      </c>
      <c r="I92" s="24"/>
      <c r="J92" s="21"/>
      <c r="K92" s="21"/>
      <c r="L92" s="21"/>
      <c r="M92" s="21"/>
      <c r="N92" s="21"/>
      <c r="O92" s="21"/>
      <c r="P92" s="21"/>
      <c r="Q92" s="21"/>
      <c r="R92" s="21"/>
      <c r="S92" s="21"/>
    </row>
    <row r="93" spans="1:19">
      <c r="A93" s="25">
        <f t="shared" si="2"/>
        <v>1726</v>
      </c>
      <c r="B93" s="23">
        <v>6420.7654798421836</v>
      </c>
      <c r="C93" s="61">
        <v>0.95</v>
      </c>
      <c r="D93" s="94">
        <f t="shared" si="6"/>
        <v>6758.7005050970356</v>
      </c>
      <c r="E93" s="95"/>
      <c r="F93" s="23">
        <v>5232.9673999999995</v>
      </c>
      <c r="G93" s="61">
        <v>0.95</v>
      </c>
      <c r="H93" s="94">
        <f t="shared" si="5"/>
        <v>5508.3867368421052</v>
      </c>
      <c r="I93" s="24"/>
      <c r="J93" s="21"/>
      <c r="K93" s="21"/>
      <c r="L93" s="21"/>
      <c r="M93" s="21"/>
      <c r="N93" s="21"/>
      <c r="O93" s="21"/>
      <c r="P93" s="21"/>
      <c r="Q93" s="21"/>
      <c r="R93" s="21"/>
      <c r="S93" s="21"/>
    </row>
    <row r="94" spans="1:19">
      <c r="A94" s="25">
        <f t="shared" si="2"/>
        <v>1727</v>
      </c>
      <c r="B94" s="23">
        <v>7205.6206197277734</v>
      </c>
      <c r="C94" s="61">
        <v>0.95</v>
      </c>
      <c r="D94" s="94">
        <f t="shared" si="6"/>
        <v>7584.8638102397617</v>
      </c>
      <c r="E94" s="95"/>
      <c r="F94" s="23">
        <v>5928.24</v>
      </c>
      <c r="G94" s="61">
        <v>0.95</v>
      </c>
      <c r="H94" s="94">
        <f t="shared" si="5"/>
        <v>6240.2526315789473</v>
      </c>
      <c r="I94" s="24"/>
      <c r="J94" s="21"/>
      <c r="K94" s="21"/>
      <c r="L94" s="21"/>
      <c r="M94" s="21"/>
      <c r="N94" s="21"/>
      <c r="O94" s="21"/>
      <c r="P94" s="21"/>
      <c r="Q94" s="21"/>
      <c r="R94" s="21"/>
      <c r="S94" s="21"/>
    </row>
    <row r="95" spans="1:19">
      <c r="A95" s="25">
        <f t="shared" si="2"/>
        <v>1728</v>
      </c>
      <c r="B95" s="23">
        <v>7212.7351374162581</v>
      </c>
      <c r="C95" s="61">
        <v>0.95</v>
      </c>
      <c r="D95" s="94">
        <f t="shared" si="6"/>
        <v>7592.3527762276408</v>
      </c>
      <c r="E95" s="95"/>
      <c r="F95" s="23">
        <v>6281.192</v>
      </c>
      <c r="G95" s="61">
        <v>0.95</v>
      </c>
      <c r="H95" s="94">
        <f t="shared" si="5"/>
        <v>6611.7810526315789</v>
      </c>
      <c r="I95" s="24"/>
      <c r="J95" s="21"/>
      <c r="K95" s="21"/>
      <c r="L95" s="21"/>
      <c r="M95" s="21"/>
      <c r="N95" s="21"/>
      <c r="O95" s="21"/>
      <c r="P95" s="21"/>
      <c r="Q95" s="21"/>
      <c r="R95" s="21"/>
      <c r="S95" s="21"/>
    </row>
    <row r="96" spans="1:19">
      <c r="A96" s="25">
        <f t="shared" ref="A96:A159" si="7">A95+1</f>
        <v>1729</v>
      </c>
      <c r="B96" s="23">
        <v>9234.4980073368952</v>
      </c>
      <c r="C96" s="61">
        <v>0.95</v>
      </c>
      <c r="D96" s="94">
        <f t="shared" si="6"/>
        <v>9720.5242182493639</v>
      </c>
      <c r="E96" s="95"/>
      <c r="F96" s="23">
        <v>7821.7797999999984</v>
      </c>
      <c r="G96" s="61">
        <v>0.95</v>
      </c>
      <c r="H96" s="94">
        <f t="shared" si="5"/>
        <v>8233.4524210526306</v>
      </c>
      <c r="I96" s="24"/>
      <c r="J96" s="21"/>
      <c r="K96" s="21"/>
      <c r="L96" s="21"/>
      <c r="M96" s="21"/>
      <c r="N96" s="21"/>
      <c r="O96" s="21"/>
      <c r="P96" s="21"/>
      <c r="Q96" s="21"/>
      <c r="R96" s="21"/>
      <c r="S96" s="21"/>
    </row>
    <row r="97" spans="1:19">
      <c r="A97" s="25">
        <f t="shared" si="7"/>
        <v>1730</v>
      </c>
      <c r="B97" s="23">
        <v>8769.8926517908931</v>
      </c>
      <c r="C97" s="61">
        <v>0.95</v>
      </c>
      <c r="D97" s="94">
        <f t="shared" si="6"/>
        <v>9231.465949253572</v>
      </c>
      <c r="E97" s="95"/>
      <c r="F97" s="23">
        <v>7457.0080000000016</v>
      </c>
      <c r="G97" s="61">
        <v>0.95</v>
      </c>
      <c r="H97" s="94">
        <f t="shared" si="5"/>
        <v>7849.4821052631596</v>
      </c>
      <c r="I97" s="24"/>
      <c r="J97" s="21"/>
      <c r="K97" s="21"/>
      <c r="L97" s="21"/>
      <c r="M97" s="21"/>
      <c r="N97" s="21"/>
      <c r="O97" s="21"/>
      <c r="P97" s="21"/>
      <c r="Q97" s="21"/>
      <c r="R97" s="21"/>
      <c r="S97" s="21"/>
    </row>
    <row r="98" spans="1:19">
      <c r="A98" s="25">
        <f t="shared" si="7"/>
        <v>1731</v>
      </c>
      <c r="B98" s="23">
        <v>7359.5444444444456</v>
      </c>
      <c r="C98" s="61">
        <v>0.95</v>
      </c>
      <c r="D98" s="94">
        <f t="shared" si="6"/>
        <v>7746.8888888888905</v>
      </c>
      <c r="E98" s="95"/>
      <c r="F98" s="23">
        <v>6000.5356000000011</v>
      </c>
      <c r="G98" s="61">
        <v>0.95</v>
      </c>
      <c r="H98" s="94">
        <f t="shared" si="5"/>
        <v>6316.3532631578964</v>
      </c>
      <c r="I98" s="24"/>
      <c r="J98" s="21"/>
      <c r="K98" s="21"/>
      <c r="L98" s="21"/>
      <c r="M98" s="21"/>
      <c r="N98" s="21"/>
      <c r="O98" s="21"/>
      <c r="P98" s="21"/>
      <c r="Q98" s="21"/>
      <c r="R98" s="21"/>
      <c r="S98" s="21"/>
    </row>
    <row r="99" spans="1:19">
      <c r="A99" s="25">
        <f t="shared" si="7"/>
        <v>1732</v>
      </c>
      <c r="B99" s="23">
        <v>7721.2185331715636</v>
      </c>
      <c r="C99" s="61">
        <v>0.95</v>
      </c>
      <c r="D99" s="94">
        <f t="shared" si="6"/>
        <v>8127.5984559700673</v>
      </c>
      <c r="E99" s="95"/>
      <c r="F99" s="23">
        <v>6121.5981999999995</v>
      </c>
      <c r="G99" s="61">
        <v>0.95</v>
      </c>
      <c r="H99" s="94">
        <f t="shared" si="5"/>
        <v>6443.7875789473683</v>
      </c>
      <c r="I99" s="24"/>
      <c r="J99" s="21"/>
      <c r="K99" s="21"/>
      <c r="L99" s="21"/>
      <c r="M99" s="21"/>
      <c r="N99" s="21"/>
      <c r="O99" s="21"/>
      <c r="P99" s="21"/>
      <c r="Q99" s="21"/>
      <c r="R99" s="21"/>
      <c r="S99" s="21"/>
    </row>
    <row r="100" spans="1:19">
      <c r="A100" s="25">
        <f t="shared" si="7"/>
        <v>1733</v>
      </c>
      <c r="B100" s="23">
        <v>6805.7736983699951</v>
      </c>
      <c r="C100" s="61">
        <v>0.95</v>
      </c>
      <c r="D100" s="94">
        <f t="shared" si="6"/>
        <v>7163.9723140736796</v>
      </c>
      <c r="E100" s="95"/>
      <c r="F100" s="23">
        <v>5719.3359999999993</v>
      </c>
      <c r="G100" s="61">
        <v>0.95</v>
      </c>
      <c r="H100" s="94">
        <f t="shared" si="5"/>
        <v>6020.3536842105259</v>
      </c>
      <c r="I100" s="24"/>
      <c r="J100" s="21"/>
      <c r="K100" s="21"/>
      <c r="L100" s="21"/>
      <c r="M100" s="21"/>
      <c r="N100" s="21"/>
      <c r="O100" s="21"/>
      <c r="P100" s="21"/>
      <c r="Q100" s="21"/>
      <c r="R100" s="21"/>
      <c r="S100" s="21"/>
    </row>
    <row r="101" spans="1:19">
      <c r="A101" s="25">
        <f t="shared" si="7"/>
        <v>1734</v>
      </c>
      <c r="B101" s="23">
        <v>4055.9312428734324</v>
      </c>
      <c r="C101" s="61">
        <v>0.95</v>
      </c>
      <c r="D101" s="94">
        <f t="shared" si="6"/>
        <v>4269.4013082878237</v>
      </c>
      <c r="E101" s="95"/>
      <c r="F101" s="23">
        <v>3565.3838000000001</v>
      </c>
      <c r="G101" s="61">
        <v>0.95</v>
      </c>
      <c r="H101" s="94">
        <f t="shared" si="5"/>
        <v>3753.0355789473688</v>
      </c>
      <c r="I101" s="24"/>
      <c r="J101" s="21"/>
      <c r="K101" s="21"/>
      <c r="L101" s="21"/>
      <c r="M101" s="21"/>
      <c r="N101" s="21"/>
      <c r="O101" s="21"/>
      <c r="P101" s="21"/>
      <c r="Q101" s="21"/>
      <c r="R101" s="21"/>
      <c r="S101" s="21"/>
    </row>
    <row r="102" spans="1:19">
      <c r="A102" s="25">
        <f t="shared" si="7"/>
        <v>1735</v>
      </c>
      <c r="B102" s="23">
        <v>6978.7337078651681</v>
      </c>
      <c r="C102" s="61">
        <v>0.95</v>
      </c>
      <c r="D102" s="94">
        <f t="shared" si="6"/>
        <v>7346.0354819633349</v>
      </c>
      <c r="E102" s="95"/>
      <c r="F102" s="23">
        <v>5860.6536000000006</v>
      </c>
      <c r="G102" s="61">
        <v>0.95</v>
      </c>
      <c r="H102" s="94">
        <f t="shared" si="5"/>
        <v>6169.1090526315802</v>
      </c>
      <c r="I102" s="24"/>
      <c r="J102" s="21"/>
      <c r="K102" s="21"/>
      <c r="L102" s="21"/>
      <c r="M102" s="21"/>
      <c r="N102" s="21"/>
      <c r="O102" s="21"/>
      <c r="P102" s="21"/>
      <c r="Q102" s="21"/>
      <c r="R102" s="21"/>
      <c r="S102" s="21"/>
    </row>
    <row r="103" spans="1:19">
      <c r="A103" s="25">
        <f t="shared" si="7"/>
        <v>1736</v>
      </c>
      <c r="B103" s="23">
        <v>6392.2362047440711</v>
      </c>
      <c r="C103" s="61">
        <v>0.95</v>
      </c>
      <c r="D103" s="94">
        <f t="shared" si="6"/>
        <v>6728.6696892042855</v>
      </c>
      <c r="E103" s="95"/>
      <c r="F103" s="23">
        <v>5204.4034000000011</v>
      </c>
      <c r="G103" s="61">
        <v>0.95</v>
      </c>
      <c r="H103" s="94">
        <f t="shared" si="5"/>
        <v>5478.3193684210537</v>
      </c>
      <c r="I103" s="24"/>
      <c r="J103" s="21"/>
      <c r="K103" s="21"/>
      <c r="L103" s="21"/>
      <c r="M103" s="21"/>
      <c r="N103" s="21"/>
      <c r="O103" s="21"/>
      <c r="P103" s="21"/>
      <c r="Q103" s="21"/>
      <c r="R103" s="21"/>
      <c r="S103" s="21"/>
    </row>
    <row r="104" spans="1:19">
      <c r="A104" s="25">
        <f t="shared" si="7"/>
        <v>1737</v>
      </c>
      <c r="B104" s="23">
        <v>9581.8041916529637</v>
      </c>
      <c r="C104" s="61">
        <v>0.95</v>
      </c>
      <c r="D104" s="94">
        <f t="shared" si="6"/>
        <v>10086.109675424173</v>
      </c>
      <c r="E104" s="95"/>
      <c r="F104" s="23">
        <v>7387.4392000000016</v>
      </c>
      <c r="G104" s="61">
        <v>0.95</v>
      </c>
      <c r="H104" s="94">
        <f t="shared" si="5"/>
        <v>7776.2517894736866</v>
      </c>
      <c r="I104" s="24"/>
      <c r="J104" s="21"/>
      <c r="K104" s="21"/>
      <c r="L104" s="21"/>
      <c r="M104" s="21"/>
      <c r="N104" s="21"/>
      <c r="O104" s="21"/>
      <c r="P104" s="21"/>
      <c r="Q104" s="21"/>
      <c r="R104" s="21"/>
      <c r="S104" s="21"/>
    </row>
    <row r="105" spans="1:19">
      <c r="A105" s="25">
        <f t="shared" si="7"/>
        <v>1738</v>
      </c>
      <c r="B105" s="23">
        <v>11752.887199730925</v>
      </c>
      <c r="C105" s="61">
        <v>0.95</v>
      </c>
      <c r="D105" s="94">
        <f t="shared" si="6"/>
        <v>12371.46021024308</v>
      </c>
      <c r="E105" s="95"/>
      <c r="F105" s="23">
        <v>9646.468600000002</v>
      </c>
      <c r="G105" s="61">
        <v>0.95</v>
      </c>
      <c r="H105" s="94">
        <f t="shared" si="5"/>
        <v>10154.177473684213</v>
      </c>
      <c r="I105" s="24"/>
      <c r="J105" s="21"/>
      <c r="K105" s="21"/>
      <c r="L105" s="21"/>
      <c r="M105" s="21"/>
      <c r="N105" s="21"/>
      <c r="O105" s="21"/>
      <c r="P105" s="21"/>
      <c r="Q105" s="21"/>
      <c r="R105" s="21"/>
      <c r="S105" s="21"/>
    </row>
    <row r="106" spans="1:19">
      <c r="A106" s="25">
        <f t="shared" si="7"/>
        <v>1739</v>
      </c>
      <c r="B106" s="23">
        <v>16750.688175386469</v>
      </c>
      <c r="C106" s="61">
        <v>0.95</v>
      </c>
      <c r="D106" s="94">
        <f t="shared" si="6"/>
        <v>17632.303342512074</v>
      </c>
      <c r="E106" s="95"/>
      <c r="F106" s="23">
        <v>13216.952799999999</v>
      </c>
      <c r="G106" s="61">
        <v>0.95</v>
      </c>
      <c r="H106" s="94">
        <f t="shared" si="5"/>
        <v>13912.581894736843</v>
      </c>
      <c r="I106" s="24"/>
      <c r="J106" s="21"/>
      <c r="K106" s="21"/>
      <c r="L106" s="21"/>
      <c r="M106" s="21"/>
      <c r="N106" s="21"/>
      <c r="O106" s="21"/>
      <c r="P106" s="21"/>
      <c r="Q106" s="21"/>
      <c r="R106" s="21"/>
      <c r="S106" s="21"/>
    </row>
    <row r="107" spans="1:19">
      <c r="A107" s="25">
        <f t="shared" si="7"/>
        <v>1740</v>
      </c>
      <c r="B107" s="23">
        <v>18295.003729971544</v>
      </c>
      <c r="C107" s="61">
        <v>0.95</v>
      </c>
      <c r="D107" s="94">
        <f t="shared" si="6"/>
        <v>19257.89866312794</v>
      </c>
      <c r="E107" s="95"/>
      <c r="F107" s="23">
        <v>15548.8876</v>
      </c>
      <c r="G107" s="61">
        <v>0.95</v>
      </c>
      <c r="H107" s="94">
        <f t="shared" si="5"/>
        <v>16367.250105263158</v>
      </c>
      <c r="I107" s="24"/>
      <c r="J107" s="21"/>
      <c r="K107" s="21"/>
      <c r="L107" s="21"/>
      <c r="M107" s="21"/>
      <c r="N107" s="21"/>
      <c r="O107" s="21"/>
      <c r="P107" s="21"/>
      <c r="Q107" s="21"/>
      <c r="R107" s="21"/>
      <c r="S107" s="21"/>
    </row>
    <row r="108" spans="1:19">
      <c r="A108" s="25">
        <f t="shared" si="7"/>
        <v>1741</v>
      </c>
      <c r="B108" s="23">
        <v>21727.838155144898</v>
      </c>
      <c r="C108" s="61">
        <v>0.95</v>
      </c>
      <c r="D108" s="94">
        <f t="shared" si="6"/>
        <v>22871.408584363053</v>
      </c>
      <c r="E108" s="95"/>
      <c r="F108" s="23">
        <v>18450.922600000005</v>
      </c>
      <c r="G108" s="61">
        <v>0.95</v>
      </c>
      <c r="H108" s="94">
        <f t="shared" si="5"/>
        <v>19422.023789473689</v>
      </c>
      <c r="I108" s="24"/>
      <c r="J108" s="21"/>
      <c r="K108" s="21"/>
      <c r="L108" s="21"/>
      <c r="M108" s="21"/>
      <c r="N108" s="21"/>
      <c r="O108" s="21"/>
      <c r="P108" s="21"/>
      <c r="Q108" s="21"/>
      <c r="R108" s="21"/>
      <c r="S108" s="21"/>
    </row>
    <row r="109" spans="1:19">
      <c r="A109" s="25">
        <f t="shared" si="7"/>
        <v>1742</v>
      </c>
      <c r="B109" s="23">
        <v>17282.125470280796</v>
      </c>
      <c r="C109" s="61">
        <v>0.95</v>
      </c>
      <c r="D109" s="94">
        <f t="shared" si="6"/>
        <v>18191.711021348208</v>
      </c>
      <c r="E109" s="95"/>
      <c r="F109" s="23">
        <v>14375.355799999999</v>
      </c>
      <c r="G109" s="61">
        <v>0.95</v>
      </c>
      <c r="H109" s="94">
        <f t="shared" si="5"/>
        <v>15131.953473684211</v>
      </c>
      <c r="I109" s="24"/>
      <c r="J109" s="21"/>
      <c r="K109" s="21"/>
      <c r="L109" s="21"/>
      <c r="M109" s="21"/>
      <c r="N109" s="21"/>
      <c r="O109" s="21"/>
      <c r="P109" s="21"/>
      <c r="Q109" s="21"/>
      <c r="R109" s="21"/>
      <c r="S109" s="21"/>
    </row>
    <row r="110" spans="1:19">
      <c r="A110" s="25">
        <f t="shared" si="7"/>
        <v>1743</v>
      </c>
      <c r="B110" s="23">
        <v>17730.50983283258</v>
      </c>
      <c r="C110" s="61">
        <v>0.95</v>
      </c>
      <c r="D110" s="94">
        <f t="shared" si="6"/>
        <v>18663.6945608764</v>
      </c>
      <c r="E110" s="95"/>
      <c r="F110" s="23">
        <v>15703.124200000002</v>
      </c>
      <c r="G110" s="61">
        <v>0.95</v>
      </c>
      <c r="H110" s="94">
        <f t="shared" si="5"/>
        <v>16529.604421052634</v>
      </c>
      <c r="I110" s="24"/>
      <c r="J110" s="21"/>
      <c r="K110" s="21"/>
      <c r="L110" s="21"/>
      <c r="M110" s="21"/>
      <c r="N110" s="21"/>
      <c r="O110" s="21"/>
      <c r="P110" s="21"/>
      <c r="Q110" s="21"/>
      <c r="R110" s="21"/>
      <c r="S110" s="21"/>
    </row>
    <row r="111" spans="1:19">
      <c r="A111" s="25">
        <f t="shared" si="7"/>
        <v>1744</v>
      </c>
      <c r="B111" s="23">
        <v>17004.98460843572</v>
      </c>
      <c r="C111" s="61">
        <v>0.95</v>
      </c>
      <c r="D111" s="94">
        <f t="shared" si="6"/>
        <v>17899.983798353391</v>
      </c>
      <c r="E111" s="95"/>
      <c r="F111" s="23">
        <v>14688.4586</v>
      </c>
      <c r="G111" s="61">
        <v>0.95</v>
      </c>
      <c r="H111" s="94">
        <f t="shared" si="5"/>
        <v>15461.535368421053</v>
      </c>
      <c r="I111" s="24"/>
      <c r="J111" s="21"/>
      <c r="K111" s="21"/>
      <c r="L111" s="21"/>
      <c r="M111" s="21"/>
      <c r="N111" s="21"/>
      <c r="O111" s="21"/>
      <c r="P111" s="21"/>
      <c r="Q111" s="21"/>
      <c r="R111" s="21"/>
      <c r="S111" s="21"/>
    </row>
    <row r="112" spans="1:19">
      <c r="A112" s="25">
        <f t="shared" si="7"/>
        <v>1745</v>
      </c>
      <c r="B112" s="23">
        <v>3649.7408037971409</v>
      </c>
      <c r="C112" s="61">
        <v>0.95</v>
      </c>
      <c r="D112" s="94">
        <f t="shared" si="6"/>
        <v>3841.8324250496221</v>
      </c>
      <c r="E112" s="95"/>
      <c r="F112" s="23">
        <v>3343.2</v>
      </c>
      <c r="G112" s="61">
        <v>0.95</v>
      </c>
      <c r="H112" s="94">
        <f t="shared" si="5"/>
        <v>3519.1578947368421</v>
      </c>
      <c r="I112" s="24"/>
      <c r="J112" s="21"/>
      <c r="K112" s="21"/>
      <c r="L112" s="21"/>
      <c r="M112" s="21"/>
      <c r="N112" s="21"/>
      <c r="O112" s="21"/>
      <c r="P112" s="21"/>
      <c r="Q112" s="21"/>
      <c r="R112" s="21"/>
      <c r="S112" s="21"/>
    </row>
    <row r="113" spans="1:19">
      <c r="A113" s="25">
        <f t="shared" si="7"/>
        <v>1746</v>
      </c>
      <c r="B113" s="23">
        <v>0</v>
      </c>
      <c r="C113" s="61"/>
      <c r="D113" s="94">
        <f t="shared" si="6"/>
        <v>0</v>
      </c>
      <c r="E113" s="95"/>
      <c r="F113" s="23">
        <v>0</v>
      </c>
      <c r="G113" s="61"/>
      <c r="H113" s="94">
        <f t="shared" si="5"/>
        <v>0</v>
      </c>
      <c r="I113" s="24"/>
      <c r="J113" s="21"/>
      <c r="K113" s="21"/>
      <c r="L113" s="21"/>
      <c r="M113" s="21"/>
      <c r="N113" s="21"/>
      <c r="O113" s="21"/>
      <c r="P113" s="21"/>
      <c r="Q113" s="21"/>
      <c r="R113" s="21"/>
      <c r="S113" s="21"/>
    </row>
    <row r="114" spans="1:19">
      <c r="A114" s="25">
        <f t="shared" si="7"/>
        <v>1747</v>
      </c>
      <c r="B114" s="23">
        <v>742</v>
      </c>
      <c r="C114" s="61">
        <v>0.95</v>
      </c>
      <c r="D114" s="94">
        <f t="shared" si="6"/>
        <v>781.0526315789474</v>
      </c>
      <c r="E114" s="95"/>
      <c r="F114" s="23">
        <v>633.14200000000005</v>
      </c>
      <c r="G114" s="61">
        <v>0.95</v>
      </c>
      <c r="H114" s="94">
        <f t="shared" si="5"/>
        <v>666.46526315789481</v>
      </c>
      <c r="I114" s="24"/>
      <c r="J114" s="21"/>
      <c r="K114" s="21"/>
      <c r="L114" s="21"/>
      <c r="M114" s="21"/>
      <c r="N114" s="21"/>
      <c r="O114" s="21"/>
      <c r="P114" s="21"/>
      <c r="Q114" s="21"/>
      <c r="R114" s="21"/>
      <c r="S114" s="21"/>
    </row>
    <row r="115" spans="1:19">
      <c r="A115" s="25">
        <f t="shared" si="7"/>
        <v>1748</v>
      </c>
      <c r="B115" s="23">
        <v>3350.6056537102468</v>
      </c>
      <c r="C115" s="61">
        <v>0.95</v>
      </c>
      <c r="D115" s="94">
        <f t="shared" si="6"/>
        <v>3526.9533196949969</v>
      </c>
      <c r="E115" s="95"/>
      <c r="F115" s="23">
        <v>2874.7356</v>
      </c>
      <c r="G115" s="61">
        <v>0.95</v>
      </c>
      <c r="H115" s="94">
        <f t="shared" si="5"/>
        <v>3026.0374736842105</v>
      </c>
      <c r="I115" s="24"/>
      <c r="J115" s="21"/>
      <c r="K115" s="21"/>
      <c r="L115" s="21"/>
      <c r="M115" s="21"/>
      <c r="N115" s="21"/>
      <c r="O115" s="21"/>
      <c r="P115" s="21"/>
      <c r="Q115" s="21"/>
      <c r="R115" s="21"/>
      <c r="S115" s="21"/>
    </row>
    <row r="116" spans="1:19">
      <c r="A116" s="25">
        <f t="shared" si="7"/>
        <v>1749</v>
      </c>
      <c r="B116" s="23">
        <v>12556.69972914033</v>
      </c>
      <c r="C116" s="61">
        <v>0.95</v>
      </c>
      <c r="D116" s="94">
        <f t="shared" si="6"/>
        <v>13217.578662252979</v>
      </c>
      <c r="E116" s="95"/>
      <c r="F116" s="23">
        <v>10554.843400000002</v>
      </c>
      <c r="G116" s="61">
        <v>0.95</v>
      </c>
      <c r="H116" s="94">
        <f t="shared" si="5"/>
        <v>11110.361473684212</v>
      </c>
      <c r="I116" s="24"/>
      <c r="J116" s="21"/>
      <c r="K116" s="21"/>
      <c r="L116" s="21"/>
      <c r="M116" s="21"/>
      <c r="N116" s="21"/>
      <c r="O116" s="21"/>
      <c r="P116" s="21"/>
      <c r="Q116" s="21"/>
      <c r="R116" s="21"/>
      <c r="S116" s="21"/>
    </row>
    <row r="117" spans="1:19">
      <c r="A117" s="25">
        <f t="shared" si="7"/>
        <v>1750</v>
      </c>
      <c r="B117" s="23">
        <v>17556.665778396873</v>
      </c>
      <c r="C117" s="61">
        <v>0.95</v>
      </c>
      <c r="D117" s="94">
        <f t="shared" si="6"/>
        <v>18480.700819365131</v>
      </c>
      <c r="E117" s="95"/>
      <c r="F117" s="23">
        <v>13787.348400000003</v>
      </c>
      <c r="G117" s="61">
        <v>0.95</v>
      </c>
      <c r="H117" s="94">
        <f t="shared" si="5"/>
        <v>14512.998315789477</v>
      </c>
      <c r="I117" s="24"/>
      <c r="J117" s="21"/>
      <c r="K117" s="21"/>
      <c r="L117" s="21"/>
      <c r="M117" s="21"/>
      <c r="N117" s="21"/>
      <c r="O117" s="21"/>
      <c r="P117" s="21"/>
      <c r="Q117" s="21"/>
      <c r="R117" s="21"/>
      <c r="S117" s="21"/>
    </row>
    <row r="118" spans="1:19">
      <c r="A118" s="25">
        <f t="shared" si="7"/>
        <v>1751</v>
      </c>
      <c r="B118" s="23">
        <v>15097.55313057987</v>
      </c>
      <c r="C118" s="61">
        <v>0.95</v>
      </c>
      <c r="D118" s="94">
        <f t="shared" si="6"/>
        <v>15892.161190084074</v>
      </c>
      <c r="E118" s="95"/>
      <c r="F118" s="23">
        <v>12828.356399999999</v>
      </c>
      <c r="G118" s="61">
        <v>0.95</v>
      </c>
      <c r="H118" s="94">
        <f t="shared" si="5"/>
        <v>13503.533052631577</v>
      </c>
      <c r="I118" s="24"/>
      <c r="J118" s="21"/>
      <c r="K118" s="21"/>
      <c r="L118" s="21"/>
      <c r="M118" s="21"/>
      <c r="N118" s="21"/>
      <c r="O118" s="21"/>
      <c r="P118" s="21"/>
      <c r="Q118" s="21"/>
      <c r="R118" s="21"/>
      <c r="S118" s="21"/>
    </row>
    <row r="119" spans="1:19">
      <c r="A119" s="25">
        <f t="shared" si="7"/>
        <v>1752</v>
      </c>
      <c r="B119" s="23">
        <v>16034.233503154526</v>
      </c>
      <c r="C119" s="61">
        <v>0.95</v>
      </c>
      <c r="D119" s="94">
        <f t="shared" si="6"/>
        <v>16878.140529636345</v>
      </c>
      <c r="E119" s="95"/>
      <c r="F119" s="23">
        <v>13533.860499999999</v>
      </c>
      <c r="G119" s="61">
        <v>0.95</v>
      </c>
      <c r="H119" s="94">
        <f t="shared" si="5"/>
        <v>14246.16894736842</v>
      </c>
      <c r="I119" s="24"/>
      <c r="J119" s="21"/>
      <c r="K119" s="21"/>
      <c r="L119" s="21"/>
      <c r="M119" s="21"/>
      <c r="N119" s="21"/>
      <c r="O119" s="21"/>
      <c r="P119" s="21"/>
      <c r="Q119" s="21"/>
      <c r="R119" s="21"/>
      <c r="S119" s="21"/>
    </row>
    <row r="120" spans="1:19">
      <c r="A120" s="25">
        <f t="shared" si="7"/>
        <v>1753</v>
      </c>
      <c r="B120" s="23">
        <v>15369.529880542093</v>
      </c>
      <c r="C120" s="61">
        <v>0.95</v>
      </c>
      <c r="D120" s="94">
        <f t="shared" si="6"/>
        <v>16178.452505833784</v>
      </c>
      <c r="E120" s="95"/>
      <c r="F120" s="23">
        <v>13587.130699999998</v>
      </c>
      <c r="G120" s="61">
        <v>0.95</v>
      </c>
      <c r="H120" s="94">
        <f t="shared" si="5"/>
        <v>14302.242842105261</v>
      </c>
      <c r="I120" s="24"/>
      <c r="J120" s="21"/>
      <c r="K120" s="21"/>
      <c r="L120" s="21"/>
      <c r="M120" s="21"/>
      <c r="N120" s="21"/>
      <c r="O120" s="21"/>
      <c r="P120" s="21"/>
      <c r="Q120" s="21"/>
      <c r="R120" s="21"/>
      <c r="S120" s="21"/>
    </row>
    <row r="121" spans="1:19">
      <c r="A121" s="25">
        <f t="shared" si="7"/>
        <v>1754</v>
      </c>
      <c r="B121" s="23">
        <v>18376.930745420705</v>
      </c>
      <c r="C121" s="61">
        <v>0.95</v>
      </c>
      <c r="D121" s="94">
        <f t="shared" si="6"/>
        <v>19344.137626758638</v>
      </c>
      <c r="E121" s="95"/>
      <c r="F121" s="23">
        <v>14618.366900000003</v>
      </c>
      <c r="G121" s="61">
        <v>0.95</v>
      </c>
      <c r="H121" s="94">
        <f t="shared" si="5"/>
        <v>15387.754631578951</v>
      </c>
      <c r="I121" s="24"/>
      <c r="J121" s="21"/>
      <c r="K121" s="21"/>
      <c r="L121" s="21"/>
      <c r="M121" s="21"/>
      <c r="N121" s="21"/>
      <c r="O121" s="21"/>
      <c r="P121" s="21"/>
      <c r="Q121" s="21"/>
      <c r="R121" s="21"/>
      <c r="S121" s="21"/>
    </row>
    <row r="122" spans="1:19">
      <c r="A122" s="25">
        <f t="shared" si="7"/>
        <v>1755</v>
      </c>
      <c r="B122" s="23">
        <v>21601.684930013889</v>
      </c>
      <c r="C122" s="61">
        <v>0.95</v>
      </c>
      <c r="D122" s="94">
        <f t="shared" si="6"/>
        <v>22738.615715804095</v>
      </c>
      <c r="E122" s="95"/>
      <c r="F122" s="23">
        <v>18732.841700000008</v>
      </c>
      <c r="G122" s="61">
        <v>0.95</v>
      </c>
      <c r="H122" s="94">
        <f t="shared" si="5"/>
        <v>19718.780736842116</v>
      </c>
      <c r="I122" s="24"/>
      <c r="J122" s="21"/>
      <c r="K122" s="21"/>
      <c r="L122" s="21"/>
      <c r="M122" s="21"/>
      <c r="N122" s="21"/>
      <c r="O122" s="21"/>
      <c r="P122" s="21"/>
      <c r="Q122" s="21"/>
      <c r="R122" s="21"/>
      <c r="S122" s="21"/>
    </row>
    <row r="123" spans="1:19">
      <c r="A123" s="25">
        <f t="shared" si="7"/>
        <v>1756</v>
      </c>
      <c r="B123" s="23">
        <v>7324.5983381347141</v>
      </c>
      <c r="C123" s="61">
        <v>0.95</v>
      </c>
      <c r="D123" s="94">
        <f t="shared" si="6"/>
        <v>7710.1035138260149</v>
      </c>
      <c r="E123" s="95"/>
      <c r="F123" s="23">
        <v>6564.9233000000013</v>
      </c>
      <c r="G123" s="61">
        <v>0.95</v>
      </c>
      <c r="H123" s="94">
        <f t="shared" si="5"/>
        <v>6910.4455789473704</v>
      </c>
      <c r="I123" s="24"/>
      <c r="J123" s="21"/>
      <c r="K123" s="21"/>
      <c r="L123" s="21"/>
      <c r="M123" s="21"/>
      <c r="N123" s="21"/>
      <c r="O123" s="21"/>
      <c r="P123" s="21"/>
      <c r="Q123" s="21"/>
      <c r="R123" s="21"/>
      <c r="S123" s="21"/>
    </row>
    <row r="124" spans="1:19">
      <c r="A124" s="25">
        <f t="shared" si="7"/>
        <v>1757</v>
      </c>
      <c r="B124" s="23">
        <v>366.8</v>
      </c>
      <c r="C124" s="61">
        <v>0.95</v>
      </c>
      <c r="D124" s="94">
        <f t="shared" si="6"/>
        <v>386.10526315789474</v>
      </c>
      <c r="E124" s="95"/>
      <c r="F124" s="23">
        <v>312.5136</v>
      </c>
      <c r="G124" s="61">
        <v>0.95</v>
      </c>
      <c r="H124" s="94">
        <f t="shared" si="5"/>
        <v>328.9616842105263</v>
      </c>
      <c r="I124" s="24"/>
      <c r="J124" s="21"/>
      <c r="K124" s="21"/>
      <c r="L124" s="21"/>
      <c r="M124" s="21"/>
      <c r="N124" s="21"/>
      <c r="O124" s="21"/>
      <c r="P124" s="21"/>
      <c r="Q124" s="21"/>
      <c r="R124" s="21"/>
      <c r="S124" s="21"/>
    </row>
    <row r="125" spans="1:19">
      <c r="A125" s="25">
        <f t="shared" si="7"/>
        <v>1758</v>
      </c>
      <c r="B125" s="23">
        <v>0</v>
      </c>
      <c r="C125" s="61"/>
      <c r="D125" s="94">
        <f t="shared" si="6"/>
        <v>0</v>
      </c>
      <c r="E125" s="95"/>
      <c r="F125" s="23">
        <v>0</v>
      </c>
      <c r="G125" s="61"/>
      <c r="H125" s="94">
        <f t="shared" si="5"/>
        <v>0</v>
      </c>
      <c r="I125" s="24"/>
      <c r="J125" s="21"/>
      <c r="K125" s="21"/>
      <c r="L125" s="21"/>
      <c r="M125" s="21"/>
      <c r="N125" s="21"/>
      <c r="O125" s="21"/>
      <c r="P125" s="21"/>
      <c r="Q125" s="21"/>
      <c r="R125" s="21"/>
      <c r="S125" s="21"/>
    </row>
    <row r="126" spans="1:19">
      <c r="A126" s="25">
        <f t="shared" si="7"/>
        <v>1759</v>
      </c>
      <c r="B126" s="23">
        <v>0</v>
      </c>
      <c r="C126" s="61"/>
      <c r="D126" s="94">
        <f t="shared" si="6"/>
        <v>0</v>
      </c>
      <c r="E126" s="95"/>
      <c r="F126" s="23">
        <v>0</v>
      </c>
      <c r="G126" s="61"/>
      <c r="H126" s="94">
        <f t="shared" si="5"/>
        <v>0</v>
      </c>
      <c r="I126" s="24"/>
      <c r="J126" s="21"/>
      <c r="K126" s="21"/>
      <c r="L126" s="21"/>
      <c r="M126" s="21"/>
      <c r="N126" s="21"/>
      <c r="O126" s="21"/>
      <c r="P126" s="21"/>
      <c r="Q126" s="21"/>
      <c r="R126" s="21"/>
      <c r="S126" s="21"/>
    </row>
    <row r="127" spans="1:19">
      <c r="A127" s="25">
        <f t="shared" si="7"/>
        <v>1760</v>
      </c>
      <c r="B127" s="23">
        <v>0</v>
      </c>
      <c r="C127" s="61"/>
      <c r="D127" s="94">
        <f t="shared" si="6"/>
        <v>0</v>
      </c>
      <c r="E127" s="95"/>
      <c r="F127" s="23">
        <v>0</v>
      </c>
      <c r="G127" s="61"/>
      <c r="H127" s="94">
        <f t="shared" si="5"/>
        <v>0</v>
      </c>
      <c r="I127" s="24"/>
      <c r="J127" s="21"/>
      <c r="K127" s="21"/>
      <c r="L127" s="21"/>
      <c r="M127" s="21"/>
      <c r="N127" s="21"/>
      <c r="O127" s="21"/>
      <c r="P127" s="21"/>
      <c r="Q127" s="21"/>
      <c r="R127" s="21"/>
      <c r="S127" s="21"/>
    </row>
    <row r="128" spans="1:19">
      <c r="A128" s="25">
        <f t="shared" si="7"/>
        <v>1761</v>
      </c>
      <c r="B128" s="23">
        <v>0</v>
      </c>
      <c r="C128" s="61"/>
      <c r="D128" s="94">
        <f t="shared" si="6"/>
        <v>0</v>
      </c>
      <c r="E128" s="95"/>
      <c r="F128" s="23">
        <v>0</v>
      </c>
      <c r="G128" s="61"/>
      <c r="H128" s="94">
        <f t="shared" si="5"/>
        <v>0</v>
      </c>
      <c r="I128" s="24"/>
      <c r="J128" s="21"/>
      <c r="K128" s="21"/>
      <c r="L128" s="21"/>
      <c r="M128" s="21"/>
      <c r="N128" s="21"/>
      <c r="O128" s="21"/>
      <c r="P128" s="21"/>
      <c r="Q128" s="21"/>
      <c r="R128" s="21"/>
      <c r="S128" s="21"/>
    </row>
    <row r="129" spans="1:19">
      <c r="A129" s="25">
        <f t="shared" si="7"/>
        <v>1762</v>
      </c>
      <c r="B129" s="23">
        <v>0</v>
      </c>
      <c r="C129" s="61"/>
      <c r="D129" s="94">
        <f t="shared" si="6"/>
        <v>0</v>
      </c>
      <c r="E129" s="95"/>
      <c r="F129" s="23">
        <v>0</v>
      </c>
      <c r="G129" s="61"/>
      <c r="H129" s="94">
        <f t="shared" si="5"/>
        <v>0</v>
      </c>
      <c r="I129" s="24"/>
      <c r="J129" s="21"/>
      <c r="K129" s="21"/>
      <c r="L129" s="21"/>
      <c r="M129" s="21"/>
      <c r="N129" s="21"/>
      <c r="O129" s="21"/>
      <c r="P129" s="21"/>
      <c r="Q129" s="21"/>
      <c r="R129" s="21"/>
      <c r="S129" s="21"/>
    </row>
    <row r="130" spans="1:19">
      <c r="A130" s="25">
        <f t="shared" si="7"/>
        <v>1763</v>
      </c>
      <c r="B130" s="23">
        <v>1933.9322187422968</v>
      </c>
      <c r="C130" s="61">
        <v>0.95</v>
      </c>
      <c r="D130" s="94">
        <f t="shared" si="6"/>
        <v>2035.7181249918915</v>
      </c>
      <c r="E130" s="95"/>
      <c r="F130" s="23">
        <v>1678.5</v>
      </c>
      <c r="G130" s="61">
        <v>0.95</v>
      </c>
      <c r="H130" s="94">
        <f t="shared" si="5"/>
        <v>1766.8421052631579</v>
      </c>
      <c r="I130" s="24"/>
      <c r="J130" s="21"/>
      <c r="K130" s="21"/>
      <c r="L130" s="21"/>
      <c r="M130" s="21"/>
      <c r="N130" s="21"/>
      <c r="O130" s="21"/>
      <c r="P130" s="21"/>
      <c r="Q130" s="21"/>
      <c r="R130" s="21"/>
      <c r="S130" s="21"/>
    </row>
    <row r="131" spans="1:19">
      <c r="A131" s="25">
        <f t="shared" si="7"/>
        <v>1764</v>
      </c>
      <c r="B131" s="23">
        <v>16525.235000156114</v>
      </c>
      <c r="C131" s="61">
        <v>0.95</v>
      </c>
      <c r="D131" s="94">
        <f t="shared" si="6"/>
        <v>17394.984210690647</v>
      </c>
      <c r="E131" s="95"/>
      <c r="F131" s="23">
        <v>14498.930900000003</v>
      </c>
      <c r="G131" s="61">
        <v>0.95</v>
      </c>
      <c r="H131" s="94">
        <f t="shared" si="5"/>
        <v>15262.032526315794</v>
      </c>
      <c r="I131" s="24"/>
      <c r="J131" s="21"/>
      <c r="K131" s="21"/>
      <c r="L131" s="21"/>
      <c r="M131" s="21"/>
      <c r="N131" s="21"/>
      <c r="O131" s="21"/>
      <c r="P131" s="21"/>
      <c r="Q131" s="21"/>
      <c r="R131" s="21"/>
      <c r="S131" s="21"/>
    </row>
    <row r="132" spans="1:19">
      <c r="A132" s="25">
        <f t="shared" si="7"/>
        <v>1765</v>
      </c>
      <c r="B132" s="23">
        <v>16978.156458674221</v>
      </c>
      <c r="C132" s="61">
        <v>0.95</v>
      </c>
      <c r="D132" s="94">
        <f t="shared" si="6"/>
        <v>17871.743640709708</v>
      </c>
      <c r="E132" s="95"/>
      <c r="F132" s="23">
        <v>14220.759900000003</v>
      </c>
      <c r="G132" s="61">
        <v>0.95</v>
      </c>
      <c r="H132" s="94">
        <f t="shared" si="5"/>
        <v>14969.220947368425</v>
      </c>
      <c r="I132" s="24"/>
      <c r="J132" s="21"/>
      <c r="K132" s="21"/>
      <c r="L132" s="21"/>
      <c r="M132" s="21"/>
      <c r="N132" s="21"/>
      <c r="O132" s="21"/>
      <c r="P132" s="21"/>
      <c r="Q132" s="21"/>
      <c r="R132" s="21"/>
      <c r="S132" s="21"/>
    </row>
    <row r="133" spans="1:19">
      <c r="A133" s="25">
        <f t="shared" si="7"/>
        <v>1766</v>
      </c>
      <c r="B133" s="23">
        <v>20743.672605435091</v>
      </c>
      <c r="C133" s="61">
        <v>0.95</v>
      </c>
      <c r="D133" s="94">
        <f t="shared" si="6"/>
        <v>21835.444847826413</v>
      </c>
      <c r="E133" s="95"/>
      <c r="F133" s="23">
        <v>16336.637000000002</v>
      </c>
      <c r="G133" s="61">
        <v>0.95</v>
      </c>
      <c r="H133" s="94">
        <f t="shared" si="5"/>
        <v>17196.460000000003</v>
      </c>
      <c r="I133" s="24"/>
      <c r="J133" s="21"/>
      <c r="K133" s="21"/>
      <c r="L133" s="21"/>
      <c r="M133" s="21"/>
      <c r="N133" s="21"/>
      <c r="O133" s="21"/>
      <c r="P133" s="21"/>
      <c r="Q133" s="21"/>
      <c r="R133" s="21"/>
      <c r="S133" s="21"/>
    </row>
    <row r="134" spans="1:19">
      <c r="A134" s="25">
        <f t="shared" si="7"/>
        <v>1767</v>
      </c>
      <c r="B134" s="23">
        <v>19094.588340968709</v>
      </c>
      <c r="C134" s="61">
        <v>0.95</v>
      </c>
      <c r="D134" s="94">
        <f t="shared" si="6"/>
        <v>20099.566674703903</v>
      </c>
      <c r="E134" s="95"/>
      <c r="F134" s="23">
        <v>15651.499899999993</v>
      </c>
      <c r="G134" s="61">
        <v>0.95</v>
      </c>
      <c r="H134" s="94">
        <f t="shared" si="5"/>
        <v>16475.263052631573</v>
      </c>
      <c r="I134" s="24"/>
      <c r="J134" s="21"/>
      <c r="K134" s="21"/>
      <c r="L134" s="21"/>
      <c r="M134" s="21"/>
      <c r="N134" s="21"/>
      <c r="O134" s="21"/>
      <c r="P134" s="21"/>
      <c r="Q134" s="21"/>
      <c r="R134" s="21"/>
      <c r="S134" s="21"/>
    </row>
    <row r="135" spans="1:19">
      <c r="A135" s="25">
        <f t="shared" si="7"/>
        <v>1768</v>
      </c>
      <c r="B135" s="23">
        <v>18173.597239565232</v>
      </c>
      <c r="C135" s="61">
        <v>0.95</v>
      </c>
      <c r="D135" s="94">
        <f t="shared" si="6"/>
        <v>19130.102357437088</v>
      </c>
      <c r="E135" s="95"/>
      <c r="F135" s="23">
        <v>16225.065600000004</v>
      </c>
      <c r="G135" s="61">
        <v>0.95</v>
      </c>
      <c r="H135" s="94">
        <f t="shared" si="5"/>
        <v>17079.016421052635</v>
      </c>
      <c r="I135" s="24"/>
      <c r="J135" s="21"/>
      <c r="K135" s="21"/>
      <c r="L135" s="21"/>
      <c r="M135" s="21"/>
      <c r="N135" s="21"/>
      <c r="O135" s="21"/>
      <c r="P135" s="21"/>
      <c r="Q135" s="21"/>
      <c r="R135" s="21"/>
      <c r="S135" s="21"/>
    </row>
    <row r="136" spans="1:19">
      <c r="A136" s="25">
        <f t="shared" si="7"/>
        <v>1769</v>
      </c>
      <c r="B136" s="23">
        <v>17486.070098905529</v>
      </c>
      <c r="C136" s="61">
        <v>0.95</v>
      </c>
      <c r="D136" s="94">
        <f t="shared" si="6"/>
        <v>18406.389577795297</v>
      </c>
      <c r="E136" s="95"/>
      <c r="F136" s="23">
        <v>15211.76</v>
      </c>
      <c r="G136" s="61">
        <v>0.95</v>
      </c>
      <c r="H136" s="94">
        <f t="shared" si="5"/>
        <v>16012.378947368423</v>
      </c>
      <c r="I136" s="24"/>
      <c r="J136" s="21"/>
      <c r="K136" s="21"/>
      <c r="L136" s="21"/>
      <c r="M136" s="21"/>
      <c r="N136" s="21"/>
      <c r="O136" s="21"/>
      <c r="P136" s="21"/>
      <c r="Q136" s="21"/>
      <c r="R136" s="21"/>
      <c r="S136" s="21"/>
    </row>
    <row r="137" spans="1:19">
      <c r="A137" s="25">
        <f t="shared" si="7"/>
        <v>1770</v>
      </c>
      <c r="B137" s="23">
        <v>20368.031231374789</v>
      </c>
      <c r="C137" s="61">
        <v>0.95</v>
      </c>
      <c r="D137" s="94">
        <f t="shared" si="6"/>
        <v>21440.032875131357</v>
      </c>
      <c r="E137" s="95"/>
      <c r="F137" s="23">
        <v>17560</v>
      </c>
      <c r="G137" s="61">
        <v>0.95</v>
      </c>
      <c r="H137" s="94">
        <f t="shared" si="5"/>
        <v>18484.21052631579</v>
      </c>
      <c r="I137" s="24"/>
      <c r="J137" s="21"/>
      <c r="K137" s="21"/>
      <c r="L137" s="21"/>
      <c r="M137" s="21"/>
      <c r="N137" s="21"/>
      <c r="O137" s="21"/>
      <c r="P137" s="21"/>
      <c r="Q137" s="21"/>
      <c r="R137" s="21"/>
      <c r="S137" s="21"/>
    </row>
    <row r="138" spans="1:19">
      <c r="A138" s="25">
        <f t="shared" si="7"/>
        <v>1771</v>
      </c>
      <c r="B138" s="23">
        <v>13148.212118577318</v>
      </c>
      <c r="C138" s="61">
        <v>0.95</v>
      </c>
      <c r="D138" s="94">
        <f t="shared" si="6"/>
        <v>13840.223282712966</v>
      </c>
      <c r="E138" s="95"/>
      <c r="F138" s="23">
        <v>11195.499900000001</v>
      </c>
      <c r="G138" s="61">
        <v>0.95</v>
      </c>
      <c r="H138" s="94">
        <f t="shared" si="5"/>
        <v>11784.736736842107</v>
      </c>
      <c r="I138" s="24"/>
      <c r="J138" s="21"/>
      <c r="K138" s="21"/>
      <c r="L138" s="21"/>
      <c r="M138" s="21"/>
      <c r="N138" s="21"/>
      <c r="O138" s="21"/>
      <c r="P138" s="21"/>
      <c r="Q138" s="21"/>
      <c r="R138" s="21"/>
      <c r="S138" s="21"/>
    </row>
    <row r="139" spans="1:19">
      <c r="A139" s="25">
        <f t="shared" si="7"/>
        <v>1772</v>
      </c>
      <c r="B139" s="23">
        <v>18793.600503863872</v>
      </c>
      <c r="C139" s="61">
        <v>0.95</v>
      </c>
      <c r="D139" s="94">
        <f t="shared" si="6"/>
        <v>19782.737372488289</v>
      </c>
      <c r="E139" s="95"/>
      <c r="F139" s="23">
        <v>16359.874099999995</v>
      </c>
      <c r="G139" s="61">
        <v>0.95</v>
      </c>
      <c r="H139" s="94">
        <f t="shared" si="5"/>
        <v>17220.920105263154</v>
      </c>
      <c r="I139" s="24"/>
      <c r="J139" s="21"/>
      <c r="K139" s="21"/>
      <c r="L139" s="21"/>
      <c r="M139" s="21"/>
      <c r="N139" s="21"/>
      <c r="O139" s="21"/>
      <c r="P139" s="21"/>
      <c r="Q139" s="21"/>
      <c r="R139" s="21"/>
      <c r="S139" s="21"/>
    </row>
    <row r="140" spans="1:19">
      <c r="A140" s="25">
        <f t="shared" si="7"/>
        <v>1773</v>
      </c>
      <c r="B140" s="23">
        <v>16162.977486789001</v>
      </c>
      <c r="C140" s="61">
        <v>0.95</v>
      </c>
      <c r="D140" s="94">
        <f t="shared" si="6"/>
        <v>17013.660512409475</v>
      </c>
      <c r="E140" s="95"/>
      <c r="F140" s="23">
        <v>14176.06</v>
      </c>
      <c r="G140" s="61">
        <v>0.95</v>
      </c>
      <c r="H140" s="94">
        <f t="shared" si="5"/>
        <v>14922.168421052631</v>
      </c>
      <c r="I140" s="24"/>
      <c r="J140" s="21"/>
      <c r="K140" s="21"/>
      <c r="L140" s="21"/>
      <c r="M140" s="21"/>
      <c r="N140" s="21"/>
      <c r="O140" s="21"/>
      <c r="P140" s="21"/>
      <c r="Q140" s="21"/>
      <c r="R140" s="21"/>
      <c r="S140" s="21"/>
    </row>
    <row r="141" spans="1:19">
      <c r="A141" s="25">
        <f t="shared" si="7"/>
        <v>1774</v>
      </c>
      <c r="B141" s="23">
        <v>18436.5238698547</v>
      </c>
      <c r="C141" s="61">
        <v>0.95</v>
      </c>
      <c r="D141" s="94">
        <f t="shared" si="6"/>
        <v>19406.867231426</v>
      </c>
      <c r="E141" s="95"/>
      <c r="F141" s="23">
        <v>15927.160900000004</v>
      </c>
      <c r="G141" s="61">
        <v>0.95</v>
      </c>
      <c r="H141" s="94">
        <f t="shared" si="5"/>
        <v>16765.432526315795</v>
      </c>
      <c r="I141" s="24"/>
      <c r="J141" s="21"/>
      <c r="K141" s="21"/>
      <c r="L141" s="21"/>
      <c r="M141" s="21"/>
      <c r="N141" s="21"/>
      <c r="O141" s="21"/>
      <c r="P141" s="21"/>
      <c r="Q141" s="21"/>
      <c r="R141" s="21"/>
      <c r="S141" s="21"/>
    </row>
    <row r="142" spans="1:19">
      <c r="A142" s="25">
        <f t="shared" si="7"/>
        <v>1775</v>
      </c>
      <c r="B142" s="23">
        <v>17606.874569806256</v>
      </c>
      <c r="C142" s="61">
        <v>0.95</v>
      </c>
      <c r="D142" s="94">
        <f t="shared" si="6"/>
        <v>18533.552178743426</v>
      </c>
      <c r="E142" s="95"/>
      <c r="F142" s="23">
        <v>15339.3379</v>
      </c>
      <c r="G142" s="61">
        <v>0.95</v>
      </c>
      <c r="H142" s="94">
        <f t="shared" si="5"/>
        <v>16146.671473684211</v>
      </c>
      <c r="I142" s="24"/>
      <c r="J142" s="21"/>
      <c r="K142" s="21"/>
      <c r="L142" s="21"/>
      <c r="M142" s="21"/>
      <c r="N142" s="21"/>
      <c r="O142" s="21"/>
      <c r="P142" s="21"/>
      <c r="Q142" s="21"/>
      <c r="R142" s="21"/>
      <c r="S142" s="21"/>
    </row>
    <row r="143" spans="1:19">
      <c r="A143" s="25">
        <f t="shared" si="7"/>
        <v>1776</v>
      </c>
      <c r="B143" s="23">
        <v>23119.288669465284</v>
      </c>
      <c r="C143" s="61">
        <v>0.95</v>
      </c>
      <c r="D143" s="94">
        <f t="shared" si="6"/>
        <v>24336.093336279249</v>
      </c>
      <c r="E143" s="95"/>
      <c r="F143" s="23">
        <v>20540.078200000004</v>
      </c>
      <c r="G143" s="61">
        <v>0.95</v>
      </c>
      <c r="H143" s="94">
        <f t="shared" si="5"/>
        <v>21621.134947368424</v>
      </c>
      <c r="I143" s="24"/>
      <c r="J143" s="21"/>
      <c r="K143" s="21"/>
      <c r="L143" s="21"/>
      <c r="M143" s="21"/>
      <c r="N143" s="21"/>
      <c r="O143" s="21"/>
      <c r="P143" s="21"/>
      <c r="Q143" s="21"/>
      <c r="R143" s="21"/>
      <c r="S143" s="21"/>
    </row>
    <row r="144" spans="1:19">
      <c r="A144" s="25">
        <f t="shared" si="7"/>
        <v>1777</v>
      </c>
      <c r="B144" s="23">
        <v>24359.737888694268</v>
      </c>
      <c r="C144" s="61">
        <v>0.95</v>
      </c>
      <c r="D144" s="94">
        <f t="shared" si="6"/>
        <v>25641.829356520284</v>
      </c>
      <c r="E144" s="95"/>
      <c r="F144" s="23">
        <v>21439.010599999998</v>
      </c>
      <c r="G144" s="61">
        <v>0.95</v>
      </c>
      <c r="H144" s="94">
        <f t="shared" si="5"/>
        <v>22567.379578947366</v>
      </c>
      <c r="I144" s="24"/>
      <c r="J144" s="21"/>
      <c r="K144" s="21"/>
      <c r="L144" s="21"/>
      <c r="M144" s="21"/>
      <c r="N144" s="21"/>
      <c r="O144" s="21"/>
      <c r="P144" s="21"/>
      <c r="Q144" s="21"/>
      <c r="R144" s="21"/>
      <c r="S144" s="21"/>
    </row>
    <row r="145" spans="1:19">
      <c r="A145" s="25">
        <f t="shared" si="7"/>
        <v>1778</v>
      </c>
      <c r="B145" s="23">
        <v>22116.560291700531</v>
      </c>
      <c r="C145" s="61">
        <v>0.95</v>
      </c>
      <c r="D145" s="94">
        <f t="shared" si="6"/>
        <v>23280.589780737402</v>
      </c>
      <c r="E145" s="95"/>
      <c r="F145" s="23">
        <v>19332.325399999998</v>
      </c>
      <c r="G145" s="61">
        <v>0.95</v>
      </c>
      <c r="H145" s="94">
        <f t="shared" si="5"/>
        <v>20349.816210526315</v>
      </c>
      <c r="I145" s="24"/>
      <c r="J145" s="21"/>
      <c r="K145" s="21"/>
      <c r="L145" s="21"/>
      <c r="M145" s="21"/>
      <c r="N145" s="21"/>
      <c r="O145" s="21"/>
      <c r="P145" s="21"/>
      <c r="Q145" s="21"/>
      <c r="R145" s="21"/>
      <c r="S145" s="21"/>
    </row>
    <row r="146" spans="1:19">
      <c r="A146" s="25">
        <f t="shared" si="7"/>
        <v>1779</v>
      </c>
      <c r="B146" s="23">
        <v>2775.6525055792667</v>
      </c>
      <c r="C146" s="61">
        <v>0.95</v>
      </c>
      <c r="D146" s="94">
        <f t="shared" si="6"/>
        <v>2921.7394795571231</v>
      </c>
      <c r="E146" s="95"/>
      <c r="F146" s="23">
        <v>2161</v>
      </c>
      <c r="G146" s="61">
        <v>0.95</v>
      </c>
      <c r="H146" s="94">
        <f t="shared" si="5"/>
        <v>2274.7368421052633</v>
      </c>
      <c r="I146" s="24"/>
      <c r="J146" s="21"/>
      <c r="K146" s="21"/>
      <c r="L146" s="21"/>
      <c r="M146" s="21"/>
      <c r="N146" s="21"/>
      <c r="O146" s="21"/>
      <c r="P146" s="21"/>
      <c r="Q146" s="21"/>
      <c r="R146" s="21"/>
      <c r="S146" s="21"/>
    </row>
    <row r="147" spans="1:19">
      <c r="A147" s="25">
        <f t="shared" si="7"/>
        <v>1780</v>
      </c>
      <c r="B147" s="23">
        <v>0</v>
      </c>
      <c r="C147" s="61"/>
      <c r="D147" s="94">
        <f t="shared" si="6"/>
        <v>0</v>
      </c>
      <c r="E147" s="95"/>
      <c r="F147" s="23">
        <v>0</v>
      </c>
      <c r="G147" s="61"/>
      <c r="H147" s="96">
        <v>0</v>
      </c>
      <c r="I147" s="24"/>
      <c r="J147" s="21"/>
      <c r="K147" s="21"/>
      <c r="L147" s="21"/>
      <c r="M147" s="21"/>
      <c r="N147" s="21"/>
      <c r="O147" s="21"/>
      <c r="P147" s="21"/>
      <c r="Q147" s="21"/>
      <c r="R147" s="21"/>
      <c r="S147" s="21"/>
    </row>
    <row r="148" spans="1:19">
      <c r="A148" s="25">
        <f t="shared" si="7"/>
        <v>1781</v>
      </c>
      <c r="B148" s="23">
        <v>353.7</v>
      </c>
      <c r="C148" s="61">
        <v>0.95</v>
      </c>
      <c r="D148" s="94">
        <f t="shared" ref="D148:D171" si="8">B148/0.95</f>
        <v>372.31578947368422</v>
      </c>
      <c r="E148" s="95"/>
      <c r="F148" s="23">
        <v>304.72800000000001</v>
      </c>
      <c r="G148" s="61">
        <v>0.95</v>
      </c>
      <c r="H148" s="94">
        <f t="shared" ref="H148:H171" si="9">F148/0.95</f>
        <v>320.76631578947371</v>
      </c>
      <c r="I148" s="24"/>
      <c r="J148" s="21"/>
      <c r="K148" s="21"/>
      <c r="L148" s="21"/>
      <c r="M148" s="21"/>
      <c r="N148" s="21"/>
      <c r="O148" s="21"/>
      <c r="P148" s="21"/>
      <c r="Q148" s="21"/>
      <c r="R148" s="21"/>
      <c r="S148" s="21"/>
    </row>
    <row r="149" spans="1:19">
      <c r="A149" s="25">
        <f t="shared" si="7"/>
        <v>1782</v>
      </c>
      <c r="B149" s="23">
        <v>3250.490823494431</v>
      </c>
      <c r="C149" s="61">
        <v>0.95</v>
      </c>
      <c r="D149" s="94">
        <f t="shared" si="8"/>
        <v>3421.5692878888749</v>
      </c>
      <c r="E149" s="95"/>
      <c r="F149" s="23">
        <v>2913.0478000000003</v>
      </c>
      <c r="G149" s="61">
        <v>0.95</v>
      </c>
      <c r="H149" s="94">
        <f t="shared" si="9"/>
        <v>3066.3661052631583</v>
      </c>
      <c r="I149" s="24"/>
      <c r="J149" s="21"/>
      <c r="K149" s="21"/>
      <c r="L149" s="21"/>
      <c r="M149" s="21"/>
      <c r="N149" s="21"/>
      <c r="O149" s="21"/>
      <c r="P149" s="21"/>
      <c r="Q149" s="21"/>
      <c r="R149" s="21"/>
      <c r="S149" s="21"/>
    </row>
    <row r="150" spans="1:19">
      <c r="A150" s="25">
        <f t="shared" si="7"/>
        <v>1783</v>
      </c>
      <c r="B150" s="23">
        <v>9725.9015600740677</v>
      </c>
      <c r="C150" s="61">
        <v>0.95</v>
      </c>
      <c r="D150" s="94">
        <f t="shared" si="8"/>
        <v>10237.79111586744</v>
      </c>
      <c r="E150" s="95"/>
      <c r="F150" s="23">
        <v>8433.1661999999997</v>
      </c>
      <c r="G150" s="61">
        <v>0.95</v>
      </c>
      <c r="H150" s="94">
        <f t="shared" si="9"/>
        <v>8877.0170526315796</v>
      </c>
      <c r="I150" s="24"/>
      <c r="J150" s="21"/>
      <c r="K150" s="21"/>
      <c r="L150" s="21"/>
      <c r="M150" s="21"/>
      <c r="N150" s="21"/>
      <c r="O150" s="21"/>
      <c r="P150" s="21"/>
      <c r="Q150" s="21"/>
      <c r="R150" s="21"/>
      <c r="S150" s="21"/>
    </row>
    <row r="151" spans="1:19">
      <c r="A151" s="25">
        <f t="shared" si="7"/>
        <v>1784</v>
      </c>
      <c r="B151" s="23">
        <v>29079.856626036719</v>
      </c>
      <c r="C151" s="61">
        <v>0.95</v>
      </c>
      <c r="D151" s="94">
        <f t="shared" si="8"/>
        <v>30610.375395828127</v>
      </c>
      <c r="E151" s="95"/>
      <c r="F151" s="23">
        <v>25739.626800000005</v>
      </c>
      <c r="G151" s="61">
        <v>0.95</v>
      </c>
      <c r="H151" s="94">
        <f t="shared" si="9"/>
        <v>27094.344000000008</v>
      </c>
      <c r="I151" s="24"/>
      <c r="J151" s="21"/>
      <c r="K151" s="21"/>
      <c r="L151" s="21"/>
      <c r="M151" s="21"/>
      <c r="N151" s="21"/>
      <c r="O151" s="21"/>
      <c r="P151" s="21"/>
      <c r="Q151" s="21"/>
      <c r="R151" s="21"/>
      <c r="S151" s="21"/>
    </row>
    <row r="152" spans="1:19">
      <c r="A152" s="25">
        <f t="shared" si="7"/>
        <v>1785</v>
      </c>
      <c r="B152" s="23">
        <v>30137.456957393824</v>
      </c>
      <c r="C152" s="61">
        <v>0.95</v>
      </c>
      <c r="D152" s="94">
        <f t="shared" si="8"/>
        <v>31723.638902519815</v>
      </c>
      <c r="E152" s="95"/>
      <c r="F152" s="23">
        <v>25487.774400000002</v>
      </c>
      <c r="G152" s="61">
        <v>0.95</v>
      </c>
      <c r="H152" s="94">
        <f t="shared" si="9"/>
        <v>26829.23621052632</v>
      </c>
      <c r="I152" s="24"/>
      <c r="J152" s="21"/>
      <c r="K152" s="21"/>
      <c r="L152" s="21"/>
      <c r="M152" s="21"/>
      <c r="N152" s="21"/>
      <c r="O152" s="21"/>
      <c r="P152" s="21"/>
      <c r="Q152" s="21"/>
      <c r="R152" s="21"/>
      <c r="S152" s="21"/>
    </row>
    <row r="153" spans="1:19">
      <c r="A153" s="25">
        <f t="shared" si="7"/>
        <v>1786</v>
      </c>
      <c r="B153" s="23">
        <v>33575.380814228338</v>
      </c>
      <c r="C153" s="61">
        <v>0.95</v>
      </c>
      <c r="D153" s="94">
        <f t="shared" si="8"/>
        <v>35342.506120240359</v>
      </c>
      <c r="E153" s="95"/>
      <c r="F153" s="23">
        <v>28663.636399999996</v>
      </c>
      <c r="G153" s="61">
        <v>0.95</v>
      </c>
      <c r="H153" s="94">
        <f t="shared" si="9"/>
        <v>30172.248842105259</v>
      </c>
      <c r="I153" s="24"/>
      <c r="J153" s="21"/>
      <c r="K153" s="21"/>
      <c r="L153" s="21"/>
      <c r="M153" s="21"/>
      <c r="N153" s="21"/>
      <c r="O153" s="21"/>
      <c r="P153" s="21"/>
      <c r="Q153" s="21"/>
      <c r="R153" s="21"/>
      <c r="S153" s="21"/>
    </row>
    <row r="154" spans="1:19">
      <c r="A154" s="25">
        <f t="shared" si="7"/>
        <v>1787</v>
      </c>
      <c r="B154" s="23">
        <v>40212.563208045161</v>
      </c>
      <c r="C154" s="61">
        <v>0.95</v>
      </c>
      <c r="D154" s="94">
        <f t="shared" si="8"/>
        <v>42329.013903205436</v>
      </c>
      <c r="E154" s="95"/>
      <c r="F154" s="23">
        <v>32916.51</v>
      </c>
      <c r="G154" s="61">
        <v>0.95</v>
      </c>
      <c r="H154" s="94">
        <f t="shared" si="9"/>
        <v>34648.957894736843</v>
      </c>
      <c r="I154" s="24"/>
      <c r="J154" s="21"/>
      <c r="K154" s="21"/>
      <c r="L154" s="21"/>
      <c r="M154" s="21"/>
      <c r="N154" s="21"/>
      <c r="O154" s="21"/>
      <c r="P154" s="21"/>
      <c r="Q154" s="21"/>
      <c r="R154" s="21"/>
      <c r="S154" s="21"/>
    </row>
    <row r="155" spans="1:19">
      <c r="A155" s="25">
        <f t="shared" si="7"/>
        <v>1788</v>
      </c>
      <c r="B155" s="23">
        <v>36926.188985025939</v>
      </c>
      <c r="C155" s="61">
        <v>0.95</v>
      </c>
      <c r="D155" s="94">
        <f t="shared" si="8"/>
        <v>38869.67261581678</v>
      </c>
      <c r="E155" s="95"/>
      <c r="F155" s="23">
        <v>30836.535600000021</v>
      </c>
      <c r="G155" s="61">
        <v>0.95</v>
      </c>
      <c r="H155" s="94">
        <f t="shared" si="9"/>
        <v>32459.511157894762</v>
      </c>
      <c r="I155" s="24"/>
      <c r="J155" s="21"/>
      <c r="K155" s="21"/>
      <c r="L155" s="21"/>
      <c r="M155" s="21"/>
      <c r="N155" s="21"/>
      <c r="O155" s="21"/>
      <c r="P155" s="21"/>
      <c r="Q155" s="21"/>
      <c r="R155" s="21"/>
      <c r="S155" s="21"/>
    </row>
    <row r="156" spans="1:19">
      <c r="A156" s="25">
        <f t="shared" si="7"/>
        <v>1789</v>
      </c>
      <c r="B156" s="23">
        <v>34756.695186138611</v>
      </c>
      <c r="C156" s="61">
        <v>0.95</v>
      </c>
      <c r="D156" s="94">
        <f t="shared" si="8"/>
        <v>36585.994932777488</v>
      </c>
      <c r="E156" s="95"/>
      <c r="F156" s="23">
        <v>29528.1</v>
      </c>
      <c r="G156" s="61">
        <v>0.95</v>
      </c>
      <c r="H156" s="94">
        <f t="shared" si="9"/>
        <v>31082.21052631579</v>
      </c>
      <c r="I156" s="24"/>
      <c r="J156" s="21"/>
      <c r="K156" s="21"/>
      <c r="L156" s="21"/>
      <c r="M156" s="21"/>
      <c r="N156" s="21"/>
      <c r="O156" s="21"/>
      <c r="P156" s="21"/>
      <c r="Q156" s="21"/>
      <c r="R156" s="21"/>
      <c r="S156" s="21"/>
    </row>
    <row r="157" spans="1:19">
      <c r="A157" s="25">
        <f t="shared" si="7"/>
        <v>1790</v>
      </c>
      <c r="B157" s="23">
        <v>51681.447334688251</v>
      </c>
      <c r="C157" s="61">
        <v>0.95</v>
      </c>
      <c r="D157" s="94">
        <f t="shared" si="8"/>
        <v>54401.52351019816</v>
      </c>
      <c r="E157" s="95"/>
      <c r="F157" s="23">
        <v>43609.690400000036</v>
      </c>
      <c r="G157" s="61">
        <v>0.95</v>
      </c>
      <c r="H157" s="94">
        <f t="shared" si="9"/>
        <v>45904.937263157932</v>
      </c>
      <c r="I157" s="24"/>
      <c r="J157" s="21"/>
      <c r="K157" s="21"/>
      <c r="L157" s="21"/>
      <c r="M157" s="21"/>
      <c r="N157" s="21"/>
      <c r="O157" s="21"/>
      <c r="P157" s="21"/>
      <c r="Q157" s="21"/>
      <c r="R157" s="21"/>
      <c r="S157" s="21"/>
    </row>
    <row r="158" spans="1:19">
      <c r="A158" s="25">
        <f t="shared" si="7"/>
        <v>1791</v>
      </c>
      <c r="B158" s="23">
        <v>35132.412361601098</v>
      </c>
      <c r="C158" s="61">
        <v>0.95</v>
      </c>
      <c r="D158" s="94">
        <f t="shared" si="8"/>
        <v>36981.486696422209</v>
      </c>
      <c r="E158" s="95"/>
      <c r="F158" s="23">
        <v>29684.250800000013</v>
      </c>
      <c r="G158" s="61">
        <v>0.95</v>
      </c>
      <c r="H158" s="94">
        <f t="shared" si="9"/>
        <v>31246.579789473701</v>
      </c>
      <c r="I158" s="24"/>
      <c r="J158" s="21"/>
      <c r="K158" s="21"/>
      <c r="L158" s="21"/>
      <c r="M158" s="21"/>
      <c r="N158" s="21"/>
      <c r="O158" s="21"/>
      <c r="P158" s="21"/>
      <c r="Q158" s="21"/>
      <c r="R158" s="21"/>
      <c r="S158" s="21"/>
    </row>
    <row r="159" spans="1:19">
      <c r="A159" s="25">
        <f t="shared" si="7"/>
        <v>1792</v>
      </c>
      <c r="B159" s="23">
        <v>24290.496763676776</v>
      </c>
      <c r="C159" s="61">
        <v>0.95</v>
      </c>
      <c r="D159" s="94">
        <f t="shared" si="8"/>
        <v>25568.943961765028</v>
      </c>
      <c r="E159" s="95"/>
      <c r="F159" s="23">
        <v>20892.108600000003</v>
      </c>
      <c r="G159" s="61">
        <v>0.95</v>
      </c>
      <c r="H159" s="94">
        <f t="shared" si="9"/>
        <v>21991.6932631579</v>
      </c>
      <c r="I159" s="24"/>
      <c r="J159" s="21"/>
      <c r="K159" s="21"/>
      <c r="L159" s="21"/>
      <c r="M159" s="21"/>
      <c r="N159" s="21"/>
      <c r="O159" s="21"/>
      <c r="P159" s="21"/>
      <c r="Q159" s="21"/>
      <c r="R159" s="21"/>
      <c r="S159" s="21"/>
    </row>
    <row r="160" spans="1:19">
      <c r="A160" s="25">
        <f t="shared" ref="A160:A178" si="10">A159+1</f>
        <v>1793</v>
      </c>
      <c r="B160" s="23">
        <v>9502.7393089051802</v>
      </c>
      <c r="C160" s="61">
        <v>0.95</v>
      </c>
      <c r="D160" s="94">
        <f t="shared" si="8"/>
        <v>10002.883483058085</v>
      </c>
      <c r="E160" s="95"/>
      <c r="F160" s="23">
        <v>7822.1146000000026</v>
      </c>
      <c r="G160" s="61">
        <v>0.95</v>
      </c>
      <c r="H160" s="94">
        <f t="shared" si="9"/>
        <v>8233.8048421052663</v>
      </c>
      <c r="I160" s="24"/>
      <c r="J160" s="21"/>
      <c r="K160" s="21"/>
      <c r="L160" s="21"/>
      <c r="M160" s="21"/>
      <c r="N160" s="21"/>
      <c r="O160" s="21"/>
      <c r="P160" s="21"/>
      <c r="Q160" s="21"/>
      <c r="R160" s="21"/>
      <c r="S160" s="21"/>
    </row>
    <row r="161" spans="1:19">
      <c r="A161" s="25">
        <f t="shared" si="10"/>
        <v>1794</v>
      </c>
      <c r="B161" s="23">
        <v>309.67365967365964</v>
      </c>
      <c r="C161" s="61">
        <v>0.95</v>
      </c>
      <c r="D161" s="94">
        <f t="shared" si="8"/>
        <v>325.97227334069436</v>
      </c>
      <c r="E161" s="95"/>
      <c r="F161" s="23">
        <v>265.7</v>
      </c>
      <c r="G161" s="61">
        <v>0.95</v>
      </c>
      <c r="H161" s="94">
        <f t="shared" si="9"/>
        <v>279.68421052631578</v>
      </c>
      <c r="I161" s="24"/>
      <c r="J161" s="21"/>
      <c r="K161" s="21"/>
      <c r="L161" s="21"/>
      <c r="M161" s="21"/>
      <c r="N161" s="21"/>
      <c r="O161" s="21"/>
      <c r="P161" s="21"/>
      <c r="Q161" s="21"/>
      <c r="R161" s="21"/>
      <c r="S161" s="21"/>
    </row>
    <row r="162" spans="1:19">
      <c r="A162" s="25">
        <f t="shared" si="10"/>
        <v>1795</v>
      </c>
      <c r="B162" s="23">
        <v>0</v>
      </c>
      <c r="C162" s="61"/>
      <c r="D162" s="94">
        <f t="shared" si="8"/>
        <v>0</v>
      </c>
      <c r="E162" s="95"/>
      <c r="F162" s="23">
        <v>0</v>
      </c>
      <c r="G162" s="61"/>
      <c r="H162" s="94">
        <f t="shared" si="9"/>
        <v>0</v>
      </c>
      <c r="I162" s="24"/>
      <c r="J162" s="21"/>
      <c r="K162" s="21"/>
      <c r="L162" s="21"/>
      <c r="M162" s="21"/>
      <c r="N162" s="21"/>
      <c r="O162" s="21"/>
      <c r="P162" s="21"/>
      <c r="Q162" s="21"/>
      <c r="R162" s="21"/>
      <c r="S162" s="21"/>
    </row>
    <row r="163" spans="1:19">
      <c r="A163" s="25">
        <f t="shared" si="10"/>
        <v>1796</v>
      </c>
      <c r="B163" s="23">
        <v>0</v>
      </c>
      <c r="C163" s="61"/>
      <c r="D163" s="94">
        <f t="shared" si="8"/>
        <v>0</v>
      </c>
      <c r="E163" s="95"/>
      <c r="F163" s="23">
        <v>0</v>
      </c>
      <c r="G163" s="61"/>
      <c r="H163" s="94">
        <f t="shared" si="9"/>
        <v>0</v>
      </c>
      <c r="I163" s="24"/>
      <c r="J163" s="21"/>
      <c r="K163" s="21"/>
      <c r="L163" s="21"/>
      <c r="M163" s="21"/>
      <c r="N163" s="21"/>
      <c r="O163" s="21"/>
      <c r="P163" s="21"/>
      <c r="Q163" s="21"/>
      <c r="R163" s="21"/>
      <c r="S163" s="21"/>
    </row>
    <row r="164" spans="1:19">
      <c r="A164" s="25">
        <f t="shared" si="10"/>
        <v>1797</v>
      </c>
      <c r="B164" s="23">
        <v>101.60606060606061</v>
      </c>
      <c r="C164" s="61">
        <v>0.95</v>
      </c>
      <c r="D164" s="94">
        <f t="shared" si="8"/>
        <v>106.9537480063796</v>
      </c>
      <c r="E164" s="95"/>
      <c r="F164" s="23">
        <v>93</v>
      </c>
      <c r="G164" s="61">
        <v>0.95</v>
      </c>
      <c r="H164" s="94">
        <f t="shared" si="9"/>
        <v>97.894736842105274</v>
      </c>
      <c r="I164" s="24"/>
      <c r="J164" s="21"/>
      <c r="K164" s="21"/>
      <c r="L164" s="21"/>
      <c r="M164" s="21"/>
      <c r="N164" s="21"/>
      <c r="O164" s="21"/>
      <c r="P164" s="21"/>
      <c r="Q164" s="21"/>
      <c r="R164" s="21"/>
      <c r="S164" s="21"/>
    </row>
    <row r="165" spans="1:19">
      <c r="A165" s="25">
        <f t="shared" si="10"/>
        <v>1798</v>
      </c>
      <c r="B165" s="23">
        <v>0</v>
      </c>
      <c r="C165" s="61"/>
      <c r="D165" s="94">
        <f t="shared" si="8"/>
        <v>0</v>
      </c>
      <c r="E165" s="95"/>
      <c r="F165" s="23">
        <v>0</v>
      </c>
      <c r="G165" s="61"/>
      <c r="H165" s="94">
        <f t="shared" si="9"/>
        <v>0</v>
      </c>
      <c r="I165" s="24"/>
      <c r="J165" s="21"/>
      <c r="K165" s="21"/>
      <c r="L165" s="21"/>
      <c r="M165" s="21"/>
      <c r="N165" s="21"/>
      <c r="O165" s="21"/>
      <c r="P165" s="21"/>
      <c r="Q165" s="21"/>
      <c r="R165" s="21"/>
      <c r="S165" s="21"/>
    </row>
    <row r="166" spans="1:19">
      <c r="A166" s="25">
        <f t="shared" si="10"/>
        <v>1799</v>
      </c>
      <c r="B166" s="23">
        <v>0</v>
      </c>
      <c r="C166" s="61"/>
      <c r="D166" s="94">
        <f t="shared" si="8"/>
        <v>0</v>
      </c>
      <c r="E166" s="95"/>
      <c r="F166" s="23">
        <v>0</v>
      </c>
      <c r="G166" s="61"/>
      <c r="H166" s="94">
        <f t="shared" si="9"/>
        <v>0</v>
      </c>
      <c r="I166" s="24"/>
      <c r="J166" s="21"/>
      <c r="K166" s="21"/>
      <c r="L166" s="21"/>
      <c r="M166" s="21"/>
      <c r="N166" s="21"/>
      <c r="O166" s="21"/>
      <c r="P166" s="21"/>
      <c r="Q166" s="21"/>
      <c r="R166" s="21"/>
      <c r="S166" s="21"/>
    </row>
    <row r="167" spans="1:19">
      <c r="A167" s="25">
        <f t="shared" si="10"/>
        <v>1800</v>
      </c>
      <c r="B167" s="23">
        <v>0</v>
      </c>
      <c r="C167" s="61"/>
      <c r="D167" s="94">
        <f t="shared" si="8"/>
        <v>0</v>
      </c>
      <c r="E167" s="95"/>
      <c r="F167" s="23">
        <v>0</v>
      </c>
      <c r="G167" s="61"/>
      <c r="H167" s="94">
        <f t="shared" si="9"/>
        <v>0</v>
      </c>
      <c r="I167" s="24"/>
      <c r="J167" s="21"/>
      <c r="K167" s="21"/>
      <c r="L167" s="21"/>
      <c r="M167" s="21"/>
      <c r="N167" s="21"/>
      <c r="O167" s="21"/>
      <c r="P167" s="21"/>
      <c r="Q167" s="21"/>
      <c r="R167" s="21"/>
      <c r="S167" s="21"/>
    </row>
    <row r="168" spans="1:19">
      <c r="A168" s="25">
        <f t="shared" si="10"/>
        <v>1801</v>
      </c>
      <c r="B168" s="23">
        <v>0</v>
      </c>
      <c r="C168" s="61"/>
      <c r="D168" s="94">
        <f t="shared" si="8"/>
        <v>0</v>
      </c>
      <c r="E168" s="95"/>
      <c r="F168" s="23">
        <v>0</v>
      </c>
      <c r="G168" s="61"/>
      <c r="H168" s="94">
        <f t="shared" si="9"/>
        <v>0</v>
      </c>
      <c r="I168" s="24"/>
      <c r="J168" s="21"/>
      <c r="K168" s="21"/>
      <c r="L168" s="21"/>
      <c r="M168" s="21"/>
      <c r="N168" s="21"/>
      <c r="O168" s="21"/>
      <c r="P168" s="21"/>
      <c r="Q168" s="21"/>
      <c r="R168" s="21"/>
      <c r="S168" s="21"/>
    </row>
    <row r="169" spans="1:19">
      <c r="A169" s="25">
        <f t="shared" si="10"/>
        <v>1802</v>
      </c>
      <c r="B169" s="23">
        <v>2351.3464839862945</v>
      </c>
      <c r="C169" s="61">
        <v>0.95</v>
      </c>
      <c r="D169" s="94">
        <f t="shared" si="8"/>
        <v>2475.1015620908365</v>
      </c>
      <c r="E169" s="95"/>
      <c r="F169" s="23">
        <v>2026.1106000000002</v>
      </c>
      <c r="G169" s="61">
        <v>0.95</v>
      </c>
      <c r="H169" s="94">
        <f t="shared" si="9"/>
        <v>2132.7480000000005</v>
      </c>
      <c r="I169" s="24"/>
      <c r="J169" s="21"/>
      <c r="K169" s="21"/>
      <c r="L169" s="21"/>
      <c r="M169" s="21"/>
      <c r="N169" s="21"/>
      <c r="O169" s="21"/>
      <c r="P169" s="21"/>
      <c r="Q169" s="21"/>
      <c r="R169" s="21"/>
      <c r="S169" s="21"/>
    </row>
    <row r="170" spans="1:19">
      <c r="A170" s="25">
        <f t="shared" si="10"/>
        <v>1803</v>
      </c>
      <c r="B170" s="23">
        <v>7143.2808999889976</v>
      </c>
      <c r="C170" s="61">
        <v>0.95</v>
      </c>
      <c r="D170" s="94">
        <f t="shared" si="8"/>
        <v>7519.2430526199978</v>
      </c>
      <c r="E170" s="95"/>
      <c r="F170" s="23">
        <v>6432.7174000000005</v>
      </c>
      <c r="G170" s="61">
        <v>0.95</v>
      </c>
      <c r="H170" s="94">
        <f t="shared" si="9"/>
        <v>6771.2814736842111</v>
      </c>
      <c r="I170" s="24"/>
      <c r="J170" s="21"/>
      <c r="K170" s="21"/>
      <c r="L170" s="21"/>
      <c r="M170" s="21"/>
      <c r="N170" s="21"/>
      <c r="O170" s="21"/>
      <c r="P170" s="21"/>
      <c r="Q170" s="21"/>
      <c r="R170" s="21"/>
      <c r="S170" s="21"/>
    </row>
    <row r="171" spans="1:19">
      <c r="A171" s="25">
        <f t="shared" si="10"/>
        <v>1804</v>
      </c>
      <c r="B171" s="23">
        <v>829.60425055928408</v>
      </c>
      <c r="C171" s="61">
        <v>0.95</v>
      </c>
      <c r="D171" s="94">
        <f t="shared" si="8"/>
        <v>873.26763216766744</v>
      </c>
      <c r="E171" s="95"/>
      <c r="F171" s="23">
        <v>733</v>
      </c>
      <c r="G171" s="61">
        <v>0.95</v>
      </c>
      <c r="H171" s="94">
        <f t="shared" si="9"/>
        <v>771.57894736842104</v>
      </c>
      <c r="I171" s="24"/>
      <c r="J171" s="21"/>
      <c r="K171" s="21"/>
      <c r="L171" s="21"/>
      <c r="M171" s="21"/>
      <c r="N171" s="21"/>
      <c r="O171" s="21"/>
      <c r="P171" s="21"/>
      <c r="Q171" s="21"/>
      <c r="R171" s="21"/>
      <c r="S171" s="21"/>
    </row>
    <row r="172" spans="1:19">
      <c r="A172" s="25">
        <f t="shared" si="10"/>
        <v>1805</v>
      </c>
      <c r="B172" s="23">
        <v>0</v>
      </c>
      <c r="C172" s="61"/>
      <c r="D172" s="35">
        <v>0</v>
      </c>
      <c r="E172" s="48"/>
      <c r="F172" s="23">
        <v>0</v>
      </c>
      <c r="G172" s="61"/>
      <c r="H172" s="35">
        <f t="shared" ref="H172:H200" si="11">F172/0.9</f>
        <v>0</v>
      </c>
      <c r="I172" s="24"/>
      <c r="J172" s="21"/>
      <c r="K172" s="21"/>
      <c r="L172" s="21"/>
      <c r="M172" s="21"/>
      <c r="N172" s="21"/>
      <c r="O172" s="21"/>
      <c r="P172" s="21"/>
      <c r="Q172" s="21"/>
      <c r="R172" s="21"/>
      <c r="S172" s="21"/>
    </row>
    <row r="173" spans="1:19">
      <c r="A173" s="25">
        <f t="shared" si="10"/>
        <v>1806</v>
      </c>
      <c r="B173" s="23">
        <v>0</v>
      </c>
      <c r="C173" s="61"/>
      <c r="D173" s="35">
        <v>0</v>
      </c>
      <c r="E173" s="48"/>
      <c r="F173" s="23">
        <v>0</v>
      </c>
      <c r="G173" s="61"/>
      <c r="H173" s="35">
        <f t="shared" si="11"/>
        <v>0</v>
      </c>
      <c r="I173" s="24"/>
      <c r="J173" s="21"/>
      <c r="K173" s="21"/>
      <c r="L173" s="21"/>
      <c r="M173" s="21"/>
      <c r="N173" s="21"/>
      <c r="O173" s="21"/>
      <c r="P173" s="21"/>
      <c r="Q173" s="21"/>
      <c r="R173" s="21"/>
      <c r="S173" s="21"/>
    </row>
    <row r="174" spans="1:19">
      <c r="A174" s="25">
        <f t="shared" si="10"/>
        <v>1807</v>
      </c>
      <c r="B174" s="23">
        <v>0</v>
      </c>
      <c r="C174" s="61"/>
      <c r="D174" s="35">
        <v>0</v>
      </c>
      <c r="E174" s="48"/>
      <c r="F174" s="23">
        <v>0</v>
      </c>
      <c r="G174" s="61"/>
      <c r="H174" s="35">
        <f t="shared" si="11"/>
        <v>0</v>
      </c>
      <c r="I174" s="24"/>
      <c r="J174" s="21"/>
      <c r="K174" s="21"/>
      <c r="L174" s="21"/>
      <c r="M174" s="21"/>
      <c r="N174" s="21"/>
      <c r="O174" s="21"/>
      <c r="P174" s="21"/>
      <c r="Q174" s="21"/>
      <c r="R174" s="21"/>
      <c r="S174" s="21"/>
    </row>
    <row r="175" spans="1:19">
      <c r="A175" s="25">
        <f t="shared" si="10"/>
        <v>1808</v>
      </c>
      <c r="B175" s="23">
        <v>68.886337543053955</v>
      </c>
      <c r="C175" s="61">
        <v>0.9</v>
      </c>
      <c r="D175" s="35">
        <f>B175/0.9</f>
        <v>76.540375047837728</v>
      </c>
      <c r="E175" s="48"/>
      <c r="F175" s="23">
        <v>60</v>
      </c>
      <c r="G175" s="61">
        <v>0.9</v>
      </c>
      <c r="H175" s="35">
        <f t="shared" si="11"/>
        <v>66.666666666666671</v>
      </c>
      <c r="I175" s="24"/>
      <c r="J175" s="21"/>
      <c r="K175" s="21"/>
      <c r="L175" s="21"/>
      <c r="M175" s="21"/>
      <c r="N175" s="21"/>
      <c r="O175" s="21"/>
      <c r="P175" s="21"/>
      <c r="Q175" s="21"/>
      <c r="R175" s="21"/>
      <c r="S175" s="21"/>
    </row>
    <row r="176" spans="1:19">
      <c r="A176" s="25">
        <f t="shared" si="10"/>
        <v>1809</v>
      </c>
      <c r="B176" s="23">
        <v>0</v>
      </c>
      <c r="C176" s="61"/>
      <c r="D176" s="35">
        <v>0</v>
      </c>
      <c r="E176" s="48"/>
      <c r="F176" s="23">
        <v>0</v>
      </c>
      <c r="G176" s="61"/>
      <c r="H176" s="35">
        <f t="shared" si="11"/>
        <v>0</v>
      </c>
      <c r="I176" s="24"/>
      <c r="J176" s="21"/>
      <c r="K176" s="21"/>
      <c r="L176" s="21"/>
      <c r="M176" s="21"/>
      <c r="N176" s="21"/>
      <c r="O176" s="21"/>
      <c r="P176" s="21"/>
      <c r="Q176" s="21"/>
      <c r="R176" s="21"/>
      <c r="S176" s="21"/>
    </row>
    <row r="177" spans="1:19">
      <c r="A177" s="25">
        <f t="shared" si="10"/>
        <v>1810</v>
      </c>
      <c r="B177" s="23">
        <v>0</v>
      </c>
      <c r="C177" s="61"/>
      <c r="D177" s="35">
        <v>0</v>
      </c>
      <c r="E177" s="48"/>
      <c r="F177" s="23">
        <v>0</v>
      </c>
      <c r="G177" s="61"/>
      <c r="H177" s="35">
        <f t="shared" si="11"/>
        <v>0</v>
      </c>
      <c r="I177" s="24"/>
      <c r="J177" s="21"/>
      <c r="K177" s="21"/>
      <c r="L177" s="21"/>
      <c r="M177" s="21"/>
      <c r="N177" s="21"/>
      <c r="O177" s="21"/>
      <c r="P177" s="21"/>
      <c r="Q177" s="21"/>
      <c r="R177" s="21"/>
      <c r="S177" s="21"/>
    </row>
    <row r="178" spans="1:19">
      <c r="A178" s="25">
        <f t="shared" si="10"/>
        <v>1811</v>
      </c>
      <c r="B178" s="23">
        <v>0</v>
      </c>
      <c r="C178" s="61"/>
      <c r="D178" s="35">
        <v>0</v>
      </c>
      <c r="E178" s="48"/>
      <c r="F178" s="23">
        <v>0</v>
      </c>
      <c r="G178" s="61"/>
      <c r="H178" s="35">
        <f t="shared" si="11"/>
        <v>0</v>
      </c>
      <c r="I178" s="24"/>
      <c r="J178" s="21"/>
      <c r="K178" s="21"/>
      <c r="L178" s="21"/>
      <c r="M178" s="21"/>
      <c r="N178" s="21"/>
      <c r="O178" s="21"/>
      <c r="P178" s="21"/>
      <c r="Q178" s="21"/>
      <c r="R178" s="21"/>
      <c r="S178" s="21"/>
    </row>
    <row r="179" spans="1:19">
      <c r="A179" s="25">
        <v>1812</v>
      </c>
      <c r="B179" s="23">
        <v>0</v>
      </c>
      <c r="C179" s="61"/>
      <c r="D179" s="35">
        <v>0</v>
      </c>
      <c r="E179" s="48"/>
      <c r="F179" s="23">
        <v>0</v>
      </c>
      <c r="G179" s="61"/>
      <c r="H179" s="35">
        <f t="shared" si="11"/>
        <v>0</v>
      </c>
      <c r="I179" s="24"/>
      <c r="J179" s="21"/>
      <c r="K179" s="21"/>
      <c r="L179" s="21"/>
      <c r="M179" s="21"/>
      <c r="N179" s="21"/>
      <c r="O179" s="21"/>
      <c r="P179" s="21"/>
      <c r="Q179" s="21"/>
      <c r="R179" s="21"/>
      <c r="S179" s="21"/>
    </row>
    <row r="180" spans="1:19">
      <c r="A180" s="25">
        <v>1813</v>
      </c>
      <c r="B180" s="23">
        <v>0</v>
      </c>
      <c r="C180" s="61"/>
      <c r="D180" s="35">
        <v>0</v>
      </c>
      <c r="E180" s="48"/>
      <c r="F180" s="23">
        <v>0</v>
      </c>
      <c r="G180" s="61"/>
      <c r="H180" s="35">
        <f t="shared" si="11"/>
        <v>0</v>
      </c>
      <c r="I180" s="24"/>
      <c r="J180" s="21"/>
      <c r="K180" s="21"/>
      <c r="L180" s="21"/>
      <c r="M180" s="21"/>
      <c r="N180" s="21"/>
      <c r="O180" s="21"/>
      <c r="P180" s="21"/>
      <c r="Q180" s="21"/>
      <c r="R180" s="21"/>
      <c r="S180" s="21"/>
    </row>
    <row r="181" spans="1:19">
      <c r="A181" s="25">
        <v>1814</v>
      </c>
      <c r="B181" s="23">
        <v>572.79999999999995</v>
      </c>
      <c r="C181" s="61">
        <v>0.9</v>
      </c>
      <c r="D181" s="35">
        <f t="shared" ref="D181:D201" si="12">B181/0.9</f>
        <v>636.44444444444434</v>
      </c>
      <c r="E181" s="48"/>
      <c r="F181" s="23">
        <v>471.73599999999999</v>
      </c>
      <c r="G181" s="61">
        <v>0.9</v>
      </c>
      <c r="H181" s="35">
        <f t="shared" si="11"/>
        <v>524.15111111111105</v>
      </c>
      <c r="I181" s="24"/>
      <c r="J181" s="21"/>
      <c r="K181" s="21"/>
      <c r="L181" s="21"/>
      <c r="M181" s="21"/>
      <c r="N181" s="21"/>
      <c r="O181" s="21"/>
      <c r="P181" s="21"/>
      <c r="Q181" s="21"/>
      <c r="R181" s="21"/>
      <c r="S181" s="21"/>
    </row>
    <row r="182" spans="1:19">
      <c r="A182" s="25">
        <v>1815</v>
      </c>
      <c r="B182" s="23">
        <v>3426.5595442106815</v>
      </c>
      <c r="C182" s="61">
        <v>0.9</v>
      </c>
      <c r="D182" s="35">
        <f t="shared" si="12"/>
        <v>3807.2883824563128</v>
      </c>
      <c r="E182" s="48"/>
      <c r="F182" s="23">
        <v>3034.0479</v>
      </c>
      <c r="G182" s="61">
        <v>0.9</v>
      </c>
      <c r="H182" s="35">
        <f t="shared" si="11"/>
        <v>3371.1643333333332</v>
      </c>
      <c r="I182" s="24"/>
      <c r="J182" s="21"/>
      <c r="K182" s="21"/>
      <c r="L182" s="21"/>
      <c r="M182" s="21"/>
      <c r="N182" s="21"/>
      <c r="O182" s="21"/>
      <c r="P182" s="21"/>
      <c r="Q182" s="21"/>
      <c r="R182" s="21"/>
      <c r="S182" s="21"/>
    </row>
    <row r="183" spans="1:19">
      <c r="A183" s="25">
        <v>1816</v>
      </c>
      <c r="B183" s="23">
        <v>2201.9339183274965</v>
      </c>
      <c r="C183" s="61">
        <v>0.9</v>
      </c>
      <c r="D183" s="35">
        <f t="shared" si="12"/>
        <v>2446.593242586107</v>
      </c>
      <c r="E183" s="48"/>
      <c r="F183" s="23">
        <v>1914.8588000000002</v>
      </c>
      <c r="G183" s="61">
        <v>0.9</v>
      </c>
      <c r="H183" s="35">
        <f t="shared" si="11"/>
        <v>2127.6208888888891</v>
      </c>
      <c r="I183" s="24"/>
      <c r="J183" s="21"/>
      <c r="K183" s="21"/>
      <c r="L183" s="21"/>
      <c r="M183" s="21"/>
      <c r="N183" s="21"/>
      <c r="O183" s="21"/>
      <c r="P183" s="21"/>
      <c r="Q183" s="21"/>
      <c r="R183" s="21"/>
      <c r="S183" s="21"/>
    </row>
    <row r="184" spans="1:19">
      <c r="A184" s="25">
        <v>1817</v>
      </c>
      <c r="B184" s="23">
        <v>4339.8407960951763</v>
      </c>
      <c r="C184" s="61">
        <v>0.9</v>
      </c>
      <c r="D184" s="35">
        <f t="shared" si="12"/>
        <v>4822.0453289946399</v>
      </c>
      <c r="E184" s="48"/>
      <c r="F184" s="23">
        <v>3812.8130000000006</v>
      </c>
      <c r="G184" s="61">
        <v>0.9</v>
      </c>
      <c r="H184" s="35">
        <f t="shared" si="11"/>
        <v>4236.4588888888893</v>
      </c>
      <c r="I184" s="24"/>
      <c r="J184" s="21"/>
      <c r="K184" s="21"/>
      <c r="L184" s="21"/>
      <c r="M184" s="21"/>
      <c r="N184" s="21"/>
      <c r="O184" s="21"/>
      <c r="P184" s="21"/>
      <c r="Q184" s="21"/>
      <c r="R184" s="21"/>
      <c r="S184" s="21"/>
    </row>
    <row r="185" spans="1:19">
      <c r="A185" s="25">
        <v>1818</v>
      </c>
      <c r="B185" s="23">
        <v>4303.7833905959669</v>
      </c>
      <c r="C185" s="61">
        <v>0.9</v>
      </c>
      <c r="D185" s="35">
        <f t="shared" si="12"/>
        <v>4781.9815451066297</v>
      </c>
      <c r="E185" s="48"/>
      <c r="F185" s="23">
        <v>3660.8337000000006</v>
      </c>
      <c r="G185" s="61">
        <v>0.9</v>
      </c>
      <c r="H185" s="35">
        <f t="shared" si="11"/>
        <v>4067.5930000000008</v>
      </c>
      <c r="I185" s="24"/>
      <c r="J185" s="21"/>
      <c r="K185" s="21"/>
      <c r="L185" s="21"/>
      <c r="M185" s="21"/>
      <c r="N185" s="21"/>
      <c r="O185" s="21"/>
      <c r="P185" s="21"/>
      <c r="Q185" s="21"/>
      <c r="R185" s="21"/>
      <c r="S185" s="21"/>
    </row>
    <row r="186" spans="1:19">
      <c r="A186" s="25">
        <v>1819</v>
      </c>
      <c r="B186" s="23">
        <v>6001.5132555661985</v>
      </c>
      <c r="C186" s="61">
        <v>0.9</v>
      </c>
      <c r="D186" s="35">
        <f t="shared" si="12"/>
        <v>6668.3480617402201</v>
      </c>
      <c r="E186" s="48"/>
      <c r="F186" s="23">
        <v>5170.3440000000019</v>
      </c>
      <c r="G186" s="61">
        <v>0.9</v>
      </c>
      <c r="H186" s="35">
        <f t="shared" si="11"/>
        <v>5744.8266666666686</v>
      </c>
      <c r="I186" s="24"/>
      <c r="J186" s="21"/>
      <c r="K186" s="21"/>
      <c r="L186" s="21"/>
      <c r="M186" s="21"/>
      <c r="N186" s="21"/>
      <c r="O186" s="21"/>
      <c r="P186" s="21"/>
      <c r="Q186" s="21"/>
      <c r="R186" s="21"/>
      <c r="S186" s="21"/>
    </row>
    <row r="187" spans="1:19">
      <c r="A187" s="25">
        <v>1820</v>
      </c>
      <c r="B187" s="23">
        <v>14013.238387453395</v>
      </c>
      <c r="C187" s="61">
        <v>0.9</v>
      </c>
      <c r="D187" s="35">
        <f t="shared" si="12"/>
        <v>15570.264874948216</v>
      </c>
      <c r="E187" s="48"/>
      <c r="F187" s="23">
        <v>11978.269799999998</v>
      </c>
      <c r="G187" s="61">
        <v>0.9</v>
      </c>
      <c r="H187" s="35">
        <f t="shared" si="11"/>
        <v>13309.188666666665</v>
      </c>
      <c r="I187" s="24"/>
      <c r="J187" s="21"/>
      <c r="K187" s="21"/>
      <c r="L187" s="21"/>
      <c r="M187" s="21"/>
      <c r="N187" s="21"/>
      <c r="O187" s="21"/>
      <c r="P187" s="21"/>
      <c r="Q187" s="21"/>
      <c r="R187" s="21"/>
      <c r="S187" s="21"/>
    </row>
    <row r="188" spans="1:19">
      <c r="A188" s="25">
        <v>1821</v>
      </c>
      <c r="B188" s="23">
        <v>14616.209554346571</v>
      </c>
      <c r="C188" s="61">
        <v>0.9</v>
      </c>
      <c r="D188" s="35">
        <f t="shared" si="12"/>
        <v>16240.232838162856</v>
      </c>
      <c r="E188" s="48"/>
      <c r="F188" s="23">
        <v>12594.0543</v>
      </c>
      <c r="G188" s="61">
        <v>0.9</v>
      </c>
      <c r="H188" s="35">
        <f t="shared" si="11"/>
        <v>13993.393666666667</v>
      </c>
      <c r="I188" s="24"/>
      <c r="J188" s="21"/>
      <c r="K188" s="21"/>
      <c r="L188" s="21"/>
      <c r="M188" s="21"/>
      <c r="N188" s="21"/>
      <c r="O188" s="21"/>
      <c r="P188" s="21"/>
      <c r="Q188" s="21"/>
      <c r="R188" s="21"/>
      <c r="S188" s="21"/>
    </row>
    <row r="189" spans="1:19">
      <c r="A189" s="25">
        <v>1822</v>
      </c>
      <c r="B189" s="23">
        <v>19456.276218186078</v>
      </c>
      <c r="C189" s="61">
        <v>0.9</v>
      </c>
      <c r="D189" s="35">
        <f t="shared" si="12"/>
        <v>21618.084686873419</v>
      </c>
      <c r="E189" s="48"/>
      <c r="F189" s="23">
        <v>16699.244200000001</v>
      </c>
      <c r="G189" s="61">
        <v>0.9</v>
      </c>
      <c r="H189" s="35">
        <f t="shared" si="11"/>
        <v>18554.715777777779</v>
      </c>
      <c r="I189" s="24"/>
      <c r="J189" s="21"/>
      <c r="K189" s="21"/>
      <c r="L189" s="21"/>
      <c r="M189" s="21"/>
      <c r="N189" s="21"/>
      <c r="O189" s="21"/>
      <c r="P189" s="21"/>
      <c r="Q189" s="21"/>
      <c r="R189" s="21"/>
      <c r="S189" s="21"/>
    </row>
    <row r="190" spans="1:19">
      <c r="A190" s="25">
        <v>1823</v>
      </c>
      <c r="B190" s="23">
        <v>7756.0107868871191</v>
      </c>
      <c r="C190" s="61">
        <v>0.9</v>
      </c>
      <c r="D190" s="35">
        <f t="shared" si="12"/>
        <v>8617.7897632079093</v>
      </c>
      <c r="E190" s="48"/>
      <c r="F190" s="23">
        <v>6560.0589000000009</v>
      </c>
      <c r="G190" s="61">
        <v>0.9</v>
      </c>
      <c r="H190" s="35">
        <f t="shared" si="11"/>
        <v>7288.954333333334</v>
      </c>
      <c r="I190" s="24"/>
      <c r="J190" s="21"/>
      <c r="K190" s="21"/>
      <c r="L190" s="21"/>
      <c r="M190" s="21"/>
      <c r="N190" s="21"/>
      <c r="O190" s="21"/>
      <c r="P190" s="21"/>
      <c r="Q190" s="21"/>
      <c r="R190" s="21"/>
      <c r="S190" s="21"/>
    </row>
    <row r="191" spans="1:19">
      <c r="A191" s="25">
        <v>1824</v>
      </c>
      <c r="B191" s="23">
        <v>14963.91761624844</v>
      </c>
      <c r="C191" s="61">
        <v>0.9</v>
      </c>
      <c r="D191" s="35">
        <f t="shared" si="12"/>
        <v>16626.575129164932</v>
      </c>
      <c r="E191" s="48"/>
      <c r="F191" s="23">
        <v>13084.511399999999</v>
      </c>
      <c r="G191" s="61">
        <v>0.9</v>
      </c>
      <c r="H191" s="35">
        <f t="shared" si="11"/>
        <v>14538.346</v>
      </c>
      <c r="I191" s="24"/>
      <c r="J191" s="21"/>
      <c r="K191" s="21"/>
      <c r="L191" s="21"/>
      <c r="M191" s="21"/>
      <c r="N191" s="21"/>
      <c r="O191" s="21"/>
      <c r="P191" s="21"/>
      <c r="Q191" s="21"/>
      <c r="R191" s="21"/>
      <c r="S191" s="21"/>
    </row>
    <row r="192" spans="1:19">
      <c r="A192" s="25">
        <v>1825</v>
      </c>
      <c r="B192" s="23">
        <v>20722.911213398133</v>
      </c>
      <c r="C192" s="61">
        <v>0.9</v>
      </c>
      <c r="D192" s="35">
        <f t="shared" si="12"/>
        <v>23025.456903775703</v>
      </c>
      <c r="E192" s="48"/>
      <c r="F192" s="23">
        <v>18423.537200000002</v>
      </c>
      <c r="G192" s="61">
        <v>0.9</v>
      </c>
      <c r="H192" s="35">
        <f t="shared" si="11"/>
        <v>20470.596888888893</v>
      </c>
      <c r="I192" s="24"/>
      <c r="J192" s="21"/>
      <c r="K192" s="21"/>
      <c r="L192" s="21"/>
      <c r="M192" s="21"/>
      <c r="N192" s="21"/>
      <c r="O192" s="21"/>
      <c r="P192" s="21"/>
      <c r="Q192" s="21"/>
      <c r="R192" s="21"/>
      <c r="S192" s="21"/>
    </row>
    <row r="193" spans="1:27">
      <c r="A193" s="25">
        <v>1826</v>
      </c>
      <c r="B193" s="23">
        <v>21476.079676460802</v>
      </c>
      <c r="C193" s="61">
        <v>0.9</v>
      </c>
      <c r="D193" s="35">
        <f t="shared" si="12"/>
        <v>23862.310751623114</v>
      </c>
      <c r="E193" s="48"/>
      <c r="F193" s="23">
        <v>18468.005899999996</v>
      </c>
      <c r="G193" s="61">
        <v>0.9</v>
      </c>
      <c r="H193" s="35">
        <f t="shared" si="11"/>
        <v>20520.006555555552</v>
      </c>
      <c r="I193" s="24"/>
      <c r="J193" s="21"/>
      <c r="K193" s="21"/>
      <c r="L193" s="21"/>
      <c r="M193" s="21"/>
      <c r="N193" s="21"/>
      <c r="O193" s="21"/>
      <c r="P193" s="21"/>
      <c r="Q193" s="21"/>
      <c r="R193" s="21"/>
      <c r="S193" s="21"/>
    </row>
    <row r="194" spans="1:27">
      <c r="A194" s="25">
        <v>1827</v>
      </c>
      <c r="B194" s="23">
        <v>11576.373561019904</v>
      </c>
      <c r="C194" s="61">
        <v>0.9</v>
      </c>
      <c r="D194" s="35">
        <f t="shared" si="12"/>
        <v>12862.637290022114</v>
      </c>
      <c r="E194" s="48"/>
      <c r="F194" s="23">
        <v>9835.8529999999992</v>
      </c>
      <c r="G194" s="61">
        <v>0.9</v>
      </c>
      <c r="H194" s="35">
        <f t="shared" si="11"/>
        <v>10928.725555555555</v>
      </c>
      <c r="I194" s="24"/>
      <c r="J194" s="21"/>
      <c r="K194" s="21"/>
      <c r="L194" s="21"/>
      <c r="M194" s="21"/>
      <c r="N194" s="21"/>
      <c r="O194" s="21"/>
      <c r="P194" s="21"/>
      <c r="Q194" s="21"/>
      <c r="R194" s="21"/>
      <c r="S194" s="21"/>
    </row>
    <row r="195" spans="1:27">
      <c r="A195" s="25">
        <v>1828</v>
      </c>
      <c r="B195" s="23">
        <v>8492.2675065086842</v>
      </c>
      <c r="C195" s="61">
        <v>0.9</v>
      </c>
      <c r="D195" s="35">
        <f t="shared" si="12"/>
        <v>9435.8527850096489</v>
      </c>
      <c r="E195" s="48"/>
      <c r="F195" s="23">
        <v>7197.4547000000002</v>
      </c>
      <c r="G195" s="61">
        <v>0.9</v>
      </c>
      <c r="H195" s="35">
        <f t="shared" si="11"/>
        <v>7997.171888888889</v>
      </c>
      <c r="I195" s="24"/>
      <c r="J195" s="1" t="s">
        <v>193</v>
      </c>
      <c r="K195" s="1"/>
      <c r="L195" s="1"/>
      <c r="M195" s="1"/>
      <c r="N195" s="21"/>
      <c r="O195" s="21"/>
      <c r="P195" s="21"/>
      <c r="Q195" s="21"/>
      <c r="R195" s="21"/>
      <c r="S195" s="21"/>
    </row>
    <row r="196" spans="1:27">
      <c r="A196" s="25">
        <v>1829</v>
      </c>
      <c r="B196" s="23">
        <v>9370.6972438835601</v>
      </c>
      <c r="C196" s="61">
        <v>0.9</v>
      </c>
      <c r="D196" s="35">
        <f t="shared" si="12"/>
        <v>10411.885826537289</v>
      </c>
      <c r="E196" s="48"/>
      <c r="F196" s="23">
        <v>8259.634799999998</v>
      </c>
      <c r="G196" s="61">
        <v>0.9</v>
      </c>
      <c r="H196" s="35">
        <f t="shared" si="11"/>
        <v>9177.3719999999976</v>
      </c>
      <c r="I196" s="24"/>
      <c r="J196" s="1"/>
      <c r="K196" s="1"/>
      <c r="L196" s="1"/>
      <c r="M196" s="1"/>
      <c r="N196" s="21"/>
      <c r="O196" s="21"/>
      <c r="P196" s="21"/>
      <c r="Q196" s="21"/>
      <c r="R196" s="21"/>
      <c r="S196" s="21"/>
    </row>
    <row r="197" spans="1:27">
      <c r="A197" s="25">
        <v>1830</v>
      </c>
      <c r="B197" s="23">
        <v>8900.2401148188983</v>
      </c>
      <c r="C197" s="61">
        <v>0.9</v>
      </c>
      <c r="D197" s="35">
        <f t="shared" si="12"/>
        <v>9889.1556831321086</v>
      </c>
      <c r="E197" s="48"/>
      <c r="F197" s="23">
        <v>7760.0735000000004</v>
      </c>
      <c r="G197" s="61">
        <v>0.9</v>
      </c>
      <c r="H197" s="35">
        <f t="shared" si="11"/>
        <v>8622.3038888888896</v>
      </c>
      <c r="I197" s="24"/>
      <c r="J197" s="1" t="s">
        <v>182</v>
      </c>
      <c r="K197" s="1" t="s">
        <v>191</v>
      </c>
      <c r="L197" s="1" t="s">
        <v>181</v>
      </c>
      <c r="M197" s="1" t="s">
        <v>192</v>
      </c>
      <c r="N197" s="21"/>
      <c r="O197" s="21"/>
      <c r="P197" s="21"/>
      <c r="Q197" s="21"/>
      <c r="R197" s="21"/>
      <c r="S197" s="21"/>
    </row>
    <row r="198" spans="1:27">
      <c r="A198" s="25">
        <v>1831</v>
      </c>
      <c r="B198" s="23">
        <v>1356</v>
      </c>
      <c r="C198" s="61">
        <v>0.9</v>
      </c>
      <c r="D198" s="35">
        <f t="shared" si="12"/>
        <v>1506.6666666666667</v>
      </c>
      <c r="E198" s="48"/>
      <c r="F198" s="23">
        <v>1109</v>
      </c>
      <c r="G198" s="61">
        <v>0.9</v>
      </c>
      <c r="H198" s="35">
        <f t="shared" si="11"/>
        <v>1232.2222222222222</v>
      </c>
      <c r="I198" s="24"/>
      <c r="J198" s="23">
        <v>92</v>
      </c>
      <c r="K198" s="24">
        <f t="shared" ref="K198:K231" si="13">J198/0.9</f>
        <v>102.22222222222221</v>
      </c>
      <c r="L198" s="23">
        <v>92</v>
      </c>
      <c r="M198" s="24">
        <f t="shared" ref="M198:M231" si="14">L198/0.9</f>
        <v>102.22222222222221</v>
      </c>
      <c r="N198" s="21"/>
      <c r="O198" s="21" t="s">
        <v>194</v>
      </c>
      <c r="P198" s="21"/>
      <c r="Q198" s="21"/>
      <c r="R198" s="21"/>
      <c r="S198" s="89"/>
      <c r="T198" s="14"/>
      <c r="U198" s="14"/>
      <c r="V198" s="14"/>
      <c r="W198" s="14"/>
      <c r="X198" s="14"/>
      <c r="Y198" s="14"/>
      <c r="Z198" s="14"/>
      <c r="AA198" s="14"/>
    </row>
    <row r="199" spans="1:27">
      <c r="A199" s="25">
        <v>1832</v>
      </c>
      <c r="B199" s="23">
        <v>0</v>
      </c>
      <c r="C199" s="61"/>
      <c r="D199" s="35">
        <f t="shared" si="12"/>
        <v>0</v>
      </c>
      <c r="E199" s="48"/>
      <c r="F199" s="23">
        <v>0</v>
      </c>
      <c r="G199" s="61"/>
      <c r="H199" s="35">
        <f t="shared" si="11"/>
        <v>0</v>
      </c>
      <c r="I199" s="24"/>
      <c r="J199" s="23">
        <v>0</v>
      </c>
      <c r="K199" s="24">
        <f t="shared" si="13"/>
        <v>0</v>
      </c>
      <c r="L199" s="23">
        <v>0</v>
      </c>
      <c r="M199" s="24">
        <f t="shared" si="14"/>
        <v>0</v>
      </c>
      <c r="N199" s="21"/>
      <c r="O199" s="21"/>
      <c r="P199" s="21"/>
      <c r="Q199" s="21"/>
      <c r="R199" s="21"/>
      <c r="S199" s="89"/>
      <c r="U199" s="14"/>
      <c r="V199" s="14"/>
      <c r="W199" s="14"/>
      <c r="X199" s="14"/>
      <c r="Y199" s="14"/>
      <c r="Z199" s="14"/>
      <c r="AA199" s="14"/>
    </row>
    <row r="200" spans="1:27">
      <c r="A200" s="25">
        <v>1833</v>
      </c>
      <c r="B200" s="23">
        <v>0</v>
      </c>
      <c r="C200" s="61"/>
      <c r="D200" s="35">
        <f t="shared" si="12"/>
        <v>0</v>
      </c>
      <c r="E200" s="48"/>
      <c r="F200" s="23">
        <v>0</v>
      </c>
      <c r="G200" s="61"/>
      <c r="H200" s="35">
        <f t="shared" si="11"/>
        <v>0</v>
      </c>
      <c r="I200" s="24"/>
      <c r="J200" s="23">
        <v>0</v>
      </c>
      <c r="K200" s="24">
        <f t="shared" si="13"/>
        <v>0</v>
      </c>
      <c r="L200" s="23">
        <v>0</v>
      </c>
      <c r="M200" s="24">
        <f t="shared" si="14"/>
        <v>0</v>
      </c>
      <c r="N200" s="21"/>
      <c r="O200" s="21"/>
      <c r="P200" s="21"/>
      <c r="Q200" s="21"/>
      <c r="R200" s="21"/>
      <c r="S200" s="21"/>
      <c r="U200" s="14"/>
      <c r="V200" s="14"/>
      <c r="W200" s="14"/>
      <c r="X200" s="14"/>
      <c r="Y200" s="14"/>
      <c r="Z200" s="14"/>
      <c r="AA200" s="14"/>
    </row>
    <row r="201" spans="1:27">
      <c r="A201" s="25">
        <v>1834</v>
      </c>
      <c r="B201" s="23">
        <v>0</v>
      </c>
      <c r="C201" s="61"/>
      <c r="D201" s="35">
        <f t="shared" si="12"/>
        <v>0</v>
      </c>
      <c r="E201" s="48"/>
      <c r="F201" s="23">
        <v>0</v>
      </c>
      <c r="G201" s="61"/>
      <c r="H201" s="35">
        <f>F201/0.9</f>
        <v>0</v>
      </c>
      <c r="I201" s="24"/>
      <c r="J201" s="23">
        <v>0</v>
      </c>
      <c r="K201" s="24">
        <f t="shared" si="13"/>
        <v>0</v>
      </c>
      <c r="L201" s="23">
        <v>0</v>
      </c>
      <c r="M201" s="24">
        <f t="shared" si="14"/>
        <v>0</v>
      </c>
      <c r="N201" s="21"/>
      <c r="O201" s="21"/>
      <c r="P201" s="21"/>
      <c r="Q201" s="21"/>
      <c r="R201" s="21"/>
      <c r="S201" s="89"/>
      <c r="T201" s="14"/>
      <c r="U201" s="14"/>
      <c r="V201" s="14"/>
      <c r="W201" s="14"/>
      <c r="X201" s="14"/>
      <c r="Y201" s="14"/>
      <c r="Z201" s="14"/>
      <c r="AA201" s="14"/>
    </row>
    <row r="202" spans="1:27">
      <c r="A202" s="25">
        <v>1835</v>
      </c>
      <c r="B202" s="23">
        <v>0</v>
      </c>
      <c r="C202" s="61"/>
      <c r="D202" s="35">
        <v>0</v>
      </c>
      <c r="E202" s="48"/>
      <c r="F202" s="23">
        <v>0</v>
      </c>
      <c r="G202" s="61"/>
      <c r="H202" s="35">
        <v>0</v>
      </c>
      <c r="I202" s="24"/>
      <c r="J202" s="23">
        <v>0</v>
      </c>
      <c r="K202" s="24">
        <f t="shared" si="13"/>
        <v>0</v>
      </c>
      <c r="L202" s="23">
        <v>0</v>
      </c>
      <c r="M202" s="24">
        <f t="shared" si="14"/>
        <v>0</v>
      </c>
      <c r="N202" s="21"/>
      <c r="O202" s="21"/>
      <c r="P202" s="21"/>
      <c r="Q202" s="21"/>
      <c r="R202" s="21"/>
      <c r="S202" s="21"/>
    </row>
    <row r="203" spans="1:27">
      <c r="A203" s="25">
        <v>1836</v>
      </c>
      <c r="B203" s="23">
        <v>0</v>
      </c>
      <c r="C203" s="61"/>
      <c r="D203" s="35">
        <v>0</v>
      </c>
      <c r="E203" s="48"/>
      <c r="F203" s="23">
        <v>0</v>
      </c>
      <c r="G203" s="61"/>
      <c r="H203" s="35">
        <v>0</v>
      </c>
      <c r="I203" s="24"/>
      <c r="J203" s="23">
        <v>0</v>
      </c>
      <c r="K203" s="24">
        <f t="shared" si="13"/>
        <v>0</v>
      </c>
      <c r="L203" s="23">
        <v>0</v>
      </c>
      <c r="M203" s="24">
        <f t="shared" si="14"/>
        <v>0</v>
      </c>
      <c r="N203" s="21"/>
      <c r="O203" s="21"/>
      <c r="P203" s="21"/>
      <c r="Q203" s="21"/>
      <c r="R203" s="21"/>
      <c r="S203" s="21"/>
    </row>
    <row r="204" spans="1:27">
      <c r="A204" s="25">
        <v>1837</v>
      </c>
      <c r="B204" s="23">
        <v>0</v>
      </c>
      <c r="C204" s="61"/>
      <c r="D204" s="35">
        <v>0</v>
      </c>
      <c r="E204" s="48"/>
      <c r="F204" s="23">
        <v>0</v>
      </c>
      <c r="G204" s="61"/>
      <c r="H204" s="35">
        <v>0</v>
      </c>
      <c r="I204" s="24"/>
      <c r="J204" s="23">
        <v>0</v>
      </c>
      <c r="K204" s="24">
        <f t="shared" si="13"/>
        <v>0</v>
      </c>
      <c r="L204" s="23">
        <v>0</v>
      </c>
      <c r="M204" s="24">
        <f t="shared" si="14"/>
        <v>0</v>
      </c>
      <c r="N204" s="21"/>
      <c r="O204" s="21"/>
      <c r="P204" s="21"/>
      <c r="Q204" s="21"/>
      <c r="R204" s="21"/>
      <c r="S204" s="21"/>
    </row>
    <row r="205" spans="1:27">
      <c r="A205" s="25">
        <v>1838</v>
      </c>
      <c r="B205" s="23">
        <v>0</v>
      </c>
      <c r="C205" s="61"/>
      <c r="D205" s="35">
        <v>0</v>
      </c>
      <c r="E205" s="48"/>
      <c r="F205" s="23">
        <v>0</v>
      </c>
      <c r="G205" s="61"/>
      <c r="H205" s="35">
        <v>0</v>
      </c>
      <c r="I205" s="24"/>
      <c r="J205" s="23">
        <v>0</v>
      </c>
      <c r="K205" s="24">
        <f t="shared" si="13"/>
        <v>0</v>
      </c>
      <c r="L205" s="23">
        <v>0</v>
      </c>
      <c r="M205" s="24">
        <f t="shared" si="14"/>
        <v>0</v>
      </c>
      <c r="N205" s="21"/>
      <c r="O205" s="21"/>
      <c r="P205" s="21"/>
      <c r="Q205" s="21"/>
      <c r="R205" s="21"/>
      <c r="S205" s="21"/>
    </row>
    <row r="206" spans="1:27">
      <c r="A206" s="25">
        <v>1839</v>
      </c>
      <c r="B206" s="23">
        <v>0</v>
      </c>
      <c r="C206" s="61"/>
      <c r="D206" s="35">
        <v>0</v>
      </c>
      <c r="E206" s="48"/>
      <c r="F206" s="23">
        <v>0</v>
      </c>
      <c r="G206" s="61"/>
      <c r="H206" s="35">
        <v>0</v>
      </c>
      <c r="I206" s="24"/>
      <c r="J206" s="23">
        <v>0</v>
      </c>
      <c r="K206" s="24">
        <f t="shared" si="13"/>
        <v>0</v>
      </c>
      <c r="L206" s="23">
        <v>0</v>
      </c>
      <c r="M206" s="24">
        <f t="shared" si="14"/>
        <v>0</v>
      </c>
      <c r="N206" s="21"/>
      <c r="O206" s="21"/>
      <c r="P206" s="21"/>
      <c r="Q206" s="21"/>
      <c r="R206" s="21"/>
      <c r="S206" s="21"/>
    </row>
    <row r="207" spans="1:27">
      <c r="A207" s="25">
        <v>1840</v>
      </c>
      <c r="B207" s="23">
        <v>0</v>
      </c>
      <c r="C207" s="61"/>
      <c r="D207" s="35">
        <v>0</v>
      </c>
      <c r="E207" s="48"/>
      <c r="F207" s="23">
        <v>0</v>
      </c>
      <c r="G207" s="61"/>
      <c r="H207" s="35">
        <v>0</v>
      </c>
      <c r="I207" s="24"/>
      <c r="J207" s="23">
        <v>0</v>
      </c>
      <c r="K207" s="24">
        <f t="shared" si="13"/>
        <v>0</v>
      </c>
      <c r="L207" s="23">
        <v>0</v>
      </c>
      <c r="M207" s="24">
        <f t="shared" si="14"/>
        <v>0</v>
      </c>
      <c r="N207" s="21"/>
      <c r="O207" s="21"/>
      <c r="P207" s="21"/>
      <c r="Q207" s="21"/>
      <c r="R207" s="21"/>
      <c r="S207" s="21"/>
    </row>
    <row r="208" spans="1:27">
      <c r="A208" s="25">
        <v>1841</v>
      </c>
      <c r="B208" s="23">
        <v>0</v>
      </c>
      <c r="C208" s="61"/>
      <c r="D208" s="35">
        <v>0</v>
      </c>
      <c r="E208" s="48"/>
      <c r="F208" s="23">
        <v>0</v>
      </c>
      <c r="G208" s="61"/>
      <c r="H208" s="35">
        <v>0</v>
      </c>
      <c r="I208" s="24"/>
      <c r="J208" s="23">
        <v>0</v>
      </c>
      <c r="K208" s="24">
        <f t="shared" si="13"/>
        <v>0</v>
      </c>
      <c r="L208" s="23">
        <v>0</v>
      </c>
      <c r="M208" s="24">
        <f t="shared" si="14"/>
        <v>0</v>
      </c>
      <c r="N208" s="21"/>
      <c r="O208" s="21"/>
      <c r="P208" s="21"/>
      <c r="Q208" s="21"/>
      <c r="R208" s="21"/>
      <c r="S208" s="21"/>
    </row>
    <row r="209" spans="1:19">
      <c r="A209" s="25">
        <v>1842</v>
      </c>
      <c r="B209" s="23">
        <v>704.2</v>
      </c>
      <c r="C209" s="61"/>
      <c r="D209" s="35">
        <v>0</v>
      </c>
      <c r="E209" s="48"/>
      <c r="F209" s="23">
        <v>649.97660000000008</v>
      </c>
      <c r="G209" s="61"/>
      <c r="H209" s="35">
        <v>0</v>
      </c>
      <c r="I209" s="24"/>
      <c r="J209" s="23">
        <v>0</v>
      </c>
      <c r="K209" s="24">
        <f t="shared" si="13"/>
        <v>0</v>
      </c>
      <c r="L209" s="23">
        <v>0</v>
      </c>
      <c r="M209" s="24">
        <f t="shared" si="14"/>
        <v>0</v>
      </c>
      <c r="N209" s="21"/>
      <c r="O209" s="21"/>
      <c r="P209" s="21"/>
      <c r="Q209" s="21"/>
      <c r="R209" s="21"/>
      <c r="S209" s="21"/>
    </row>
    <row r="210" spans="1:19">
      <c r="A210" s="25">
        <v>1843</v>
      </c>
      <c r="B210" s="23">
        <v>0</v>
      </c>
      <c r="C210" s="61"/>
      <c r="D210" s="35">
        <v>0</v>
      </c>
      <c r="E210" s="48"/>
      <c r="F210" s="23">
        <v>0</v>
      </c>
      <c r="G210" s="61"/>
      <c r="H210" s="35">
        <v>0</v>
      </c>
      <c r="I210" s="24"/>
      <c r="J210" s="23">
        <v>0</v>
      </c>
      <c r="K210" s="24">
        <f t="shared" si="13"/>
        <v>0</v>
      </c>
      <c r="L210" s="23">
        <v>0</v>
      </c>
      <c r="M210" s="24">
        <f t="shared" si="14"/>
        <v>0</v>
      </c>
      <c r="N210" s="21"/>
      <c r="O210" s="21"/>
      <c r="P210" s="21"/>
      <c r="Q210" s="21"/>
      <c r="R210" s="21"/>
      <c r="S210" s="21"/>
    </row>
    <row r="211" spans="1:19">
      <c r="A211" s="25">
        <v>1844</v>
      </c>
      <c r="B211" s="23">
        <v>0</v>
      </c>
      <c r="C211" s="61"/>
      <c r="D211" s="35">
        <v>0</v>
      </c>
      <c r="E211" s="48"/>
      <c r="F211" s="23">
        <v>0</v>
      </c>
      <c r="G211" s="61"/>
      <c r="H211" s="35">
        <v>0</v>
      </c>
      <c r="I211" s="24"/>
      <c r="J211" s="23">
        <v>0</v>
      </c>
      <c r="K211" s="24">
        <f t="shared" si="13"/>
        <v>0</v>
      </c>
      <c r="L211" s="23">
        <v>0</v>
      </c>
      <c r="M211" s="24">
        <f t="shared" si="14"/>
        <v>0</v>
      </c>
      <c r="N211" s="21"/>
      <c r="O211" s="21"/>
      <c r="P211" s="21"/>
      <c r="Q211" s="21"/>
      <c r="R211" s="21"/>
      <c r="S211" s="21"/>
    </row>
    <row r="212" spans="1:19">
      <c r="A212" s="25">
        <v>1845</v>
      </c>
      <c r="B212" s="23">
        <v>0</v>
      </c>
      <c r="C212" s="61"/>
      <c r="D212" s="35">
        <v>0</v>
      </c>
      <c r="E212" s="48"/>
      <c r="F212" s="23">
        <v>0</v>
      </c>
      <c r="G212" s="61"/>
      <c r="H212" s="35">
        <v>0</v>
      </c>
      <c r="I212" s="24"/>
      <c r="J212" s="23">
        <v>0</v>
      </c>
      <c r="K212" s="24">
        <f t="shared" si="13"/>
        <v>0</v>
      </c>
      <c r="L212" s="23">
        <v>0</v>
      </c>
      <c r="M212" s="24">
        <f t="shared" si="14"/>
        <v>0</v>
      </c>
      <c r="N212" s="21"/>
      <c r="O212" s="21"/>
      <c r="P212" s="21"/>
      <c r="Q212" s="21"/>
      <c r="R212" s="21"/>
      <c r="S212" s="21"/>
    </row>
    <row r="213" spans="1:19">
      <c r="A213" s="25">
        <v>1846</v>
      </c>
      <c r="B213" s="23">
        <v>0</v>
      </c>
      <c r="C213" s="61"/>
      <c r="D213" s="35">
        <v>0</v>
      </c>
      <c r="E213" s="48"/>
      <c r="F213" s="23">
        <v>0</v>
      </c>
      <c r="G213" s="61"/>
      <c r="H213" s="35">
        <v>0</v>
      </c>
      <c r="I213" s="24"/>
      <c r="J213" s="23">
        <v>0</v>
      </c>
      <c r="K213" s="24">
        <f t="shared" si="13"/>
        <v>0</v>
      </c>
      <c r="L213" s="23">
        <v>0</v>
      </c>
      <c r="M213" s="24">
        <f t="shared" si="14"/>
        <v>0</v>
      </c>
      <c r="N213" s="21"/>
      <c r="O213" s="21"/>
      <c r="P213" s="21"/>
      <c r="Q213" s="21"/>
      <c r="R213" s="21"/>
      <c r="S213" s="21"/>
    </row>
    <row r="214" spans="1:19">
      <c r="A214" s="25">
        <v>1847</v>
      </c>
      <c r="B214" s="23">
        <v>352.1</v>
      </c>
      <c r="C214" s="61"/>
      <c r="D214" s="35">
        <v>0</v>
      </c>
      <c r="E214" s="48"/>
      <c r="F214" s="23">
        <v>352.1</v>
      </c>
      <c r="G214" s="61"/>
      <c r="H214" s="35">
        <v>0</v>
      </c>
      <c r="I214" s="24"/>
      <c r="J214" s="23">
        <v>0</v>
      </c>
      <c r="K214" s="24">
        <f t="shared" si="13"/>
        <v>0</v>
      </c>
      <c r="L214" s="23">
        <v>0</v>
      </c>
      <c r="M214" s="24">
        <f t="shared" si="14"/>
        <v>0</v>
      </c>
      <c r="N214" s="21"/>
      <c r="O214" s="21"/>
      <c r="P214" s="21"/>
      <c r="Q214" s="21"/>
      <c r="R214" s="21"/>
      <c r="S214" s="21"/>
    </row>
    <row r="215" spans="1:19">
      <c r="A215" s="25">
        <v>1848</v>
      </c>
      <c r="B215" s="23">
        <v>993.37748344370857</v>
      </c>
      <c r="C215" s="61"/>
      <c r="D215" s="35">
        <v>0</v>
      </c>
      <c r="E215" s="48"/>
      <c r="F215" s="23">
        <v>900</v>
      </c>
      <c r="G215" s="61"/>
      <c r="H215" s="35">
        <v>0</v>
      </c>
      <c r="I215" s="24"/>
      <c r="J215" s="23">
        <v>0</v>
      </c>
      <c r="K215" s="24">
        <f t="shared" si="13"/>
        <v>0</v>
      </c>
      <c r="L215" s="23">
        <v>0</v>
      </c>
      <c r="M215" s="24">
        <f t="shared" si="14"/>
        <v>0</v>
      </c>
      <c r="N215" s="21"/>
      <c r="O215" s="21"/>
      <c r="P215" s="21"/>
      <c r="Q215" s="21"/>
      <c r="R215" s="21"/>
      <c r="S215" s="21"/>
    </row>
    <row r="216" spans="1:19">
      <c r="A216" s="25">
        <v>1849</v>
      </c>
      <c r="B216" s="23">
        <v>1920.8538631346578</v>
      </c>
      <c r="C216" s="61"/>
      <c r="D216" s="35">
        <v>0</v>
      </c>
      <c r="E216" s="48"/>
      <c r="F216" s="23">
        <v>1735.3</v>
      </c>
      <c r="G216" s="61"/>
      <c r="H216" s="35">
        <v>0</v>
      </c>
      <c r="I216" s="24"/>
      <c r="J216" s="23">
        <v>0</v>
      </c>
      <c r="K216" s="24">
        <f t="shared" si="13"/>
        <v>0</v>
      </c>
      <c r="L216" s="23">
        <v>0</v>
      </c>
      <c r="M216" s="24">
        <f t="shared" si="14"/>
        <v>0</v>
      </c>
      <c r="N216" s="21"/>
      <c r="O216" s="21"/>
      <c r="P216" s="21"/>
      <c r="Q216" s="21"/>
      <c r="R216" s="21"/>
      <c r="S216" s="21"/>
    </row>
    <row r="217" spans="1:19">
      <c r="A217" s="25">
        <v>1850</v>
      </c>
      <c r="B217" s="23">
        <v>0</v>
      </c>
      <c r="C217" s="61"/>
      <c r="D217" s="35">
        <v>0</v>
      </c>
      <c r="E217" s="48"/>
      <c r="F217" s="23">
        <v>0</v>
      </c>
      <c r="G217" s="61"/>
      <c r="H217" s="35">
        <v>0</v>
      </c>
      <c r="I217" s="24"/>
      <c r="J217" s="23">
        <v>0</v>
      </c>
      <c r="K217" s="24">
        <f t="shared" si="13"/>
        <v>0</v>
      </c>
      <c r="L217" s="23">
        <v>0</v>
      </c>
      <c r="M217" s="24">
        <f t="shared" si="14"/>
        <v>0</v>
      </c>
      <c r="N217" s="21"/>
      <c r="O217" s="21"/>
      <c r="P217" s="21"/>
      <c r="Q217" s="21"/>
      <c r="R217" s="21"/>
      <c r="S217" s="21"/>
    </row>
    <row r="218" spans="1:19">
      <c r="A218" s="25">
        <v>1851</v>
      </c>
      <c r="B218" s="23">
        <v>0</v>
      </c>
      <c r="C218" s="61"/>
      <c r="D218" s="35">
        <v>0</v>
      </c>
      <c r="E218" s="48"/>
      <c r="F218" s="23">
        <v>0</v>
      </c>
      <c r="G218" s="61"/>
      <c r="H218" s="35">
        <v>0</v>
      </c>
      <c r="I218" s="24"/>
      <c r="J218" s="23">
        <v>0</v>
      </c>
      <c r="K218" s="24">
        <f t="shared" si="13"/>
        <v>0</v>
      </c>
      <c r="L218" s="23">
        <v>0</v>
      </c>
      <c r="M218" s="24">
        <f t="shared" si="14"/>
        <v>0</v>
      </c>
      <c r="N218" s="21"/>
      <c r="O218" s="21"/>
      <c r="P218" s="21"/>
      <c r="Q218" s="21"/>
      <c r="R218" s="21"/>
      <c r="S218" s="21"/>
    </row>
    <row r="219" spans="1:19">
      <c r="A219" s="25">
        <v>1852</v>
      </c>
      <c r="B219" s="23">
        <v>0</v>
      </c>
      <c r="C219" s="61"/>
      <c r="D219" s="35">
        <v>0</v>
      </c>
      <c r="E219" s="48"/>
      <c r="F219" s="23">
        <v>0</v>
      </c>
      <c r="G219" s="61"/>
      <c r="H219" s="35">
        <v>0</v>
      </c>
      <c r="I219" s="24"/>
      <c r="J219" s="23">
        <v>0</v>
      </c>
      <c r="K219" s="24">
        <f t="shared" si="13"/>
        <v>0</v>
      </c>
      <c r="L219" s="23">
        <v>0</v>
      </c>
      <c r="M219" s="24">
        <f t="shared" si="14"/>
        <v>0</v>
      </c>
      <c r="N219" s="21"/>
      <c r="O219" s="21"/>
      <c r="P219" s="21"/>
      <c r="Q219" s="21"/>
      <c r="R219" s="21"/>
      <c r="S219" s="21"/>
    </row>
    <row r="220" spans="1:19">
      <c r="A220" s="25">
        <v>1853</v>
      </c>
      <c r="B220" s="23">
        <v>0</v>
      </c>
      <c r="C220" s="61"/>
      <c r="D220" s="35">
        <v>0</v>
      </c>
      <c r="E220" s="48"/>
      <c r="F220" s="23">
        <v>0</v>
      </c>
      <c r="G220" s="61"/>
      <c r="H220" s="35">
        <v>0</v>
      </c>
      <c r="I220" s="24"/>
      <c r="J220" s="23">
        <v>0</v>
      </c>
      <c r="K220" s="24">
        <f t="shared" si="13"/>
        <v>0</v>
      </c>
      <c r="L220" s="23">
        <v>0</v>
      </c>
      <c r="M220" s="24">
        <f t="shared" si="14"/>
        <v>0</v>
      </c>
      <c r="N220" s="21"/>
      <c r="O220" s="21"/>
      <c r="P220" s="21"/>
      <c r="Q220" s="21"/>
      <c r="R220" s="21"/>
      <c r="S220" s="21"/>
    </row>
    <row r="221" spans="1:19">
      <c r="A221" s="25">
        <v>1854</v>
      </c>
      <c r="B221" s="23">
        <v>0</v>
      </c>
      <c r="C221" s="61"/>
      <c r="D221" s="35">
        <v>0</v>
      </c>
      <c r="E221" s="48"/>
      <c r="F221" s="23">
        <v>0</v>
      </c>
      <c r="G221" s="61"/>
      <c r="H221" s="35">
        <v>0</v>
      </c>
      <c r="I221" s="24"/>
      <c r="J221" s="23">
        <v>0</v>
      </c>
      <c r="K221" s="24">
        <f t="shared" si="13"/>
        <v>0</v>
      </c>
      <c r="L221" s="23">
        <v>0</v>
      </c>
      <c r="M221" s="24">
        <f t="shared" si="14"/>
        <v>0</v>
      </c>
      <c r="N221" s="21"/>
      <c r="O221" s="21"/>
      <c r="P221" s="21"/>
      <c r="Q221" s="21"/>
      <c r="R221" s="21"/>
      <c r="S221" s="21"/>
    </row>
    <row r="222" spans="1:19">
      <c r="A222" s="25">
        <v>1855</v>
      </c>
      <c r="B222" s="23">
        <v>0</v>
      </c>
      <c r="C222" s="61"/>
      <c r="D222" s="35">
        <v>0</v>
      </c>
      <c r="E222" s="48"/>
      <c r="F222" s="23">
        <v>0</v>
      </c>
      <c r="G222" s="61"/>
      <c r="H222" s="35">
        <v>0</v>
      </c>
      <c r="I222" s="24"/>
      <c r="J222" s="23">
        <v>0</v>
      </c>
      <c r="K222" s="24">
        <f t="shared" si="13"/>
        <v>0</v>
      </c>
      <c r="L222" s="23">
        <v>0</v>
      </c>
      <c r="M222" s="24">
        <f t="shared" si="14"/>
        <v>0</v>
      </c>
      <c r="N222" s="21"/>
      <c r="O222" s="21"/>
      <c r="P222" s="21"/>
      <c r="Q222" s="21"/>
      <c r="R222" s="21"/>
      <c r="S222" s="21"/>
    </row>
    <row r="223" spans="1:19">
      <c r="A223" s="25">
        <v>1856</v>
      </c>
      <c r="B223" s="23">
        <v>0</v>
      </c>
      <c r="C223" s="61"/>
      <c r="D223" s="35">
        <v>0</v>
      </c>
      <c r="E223" s="48"/>
      <c r="F223" s="23">
        <v>0</v>
      </c>
      <c r="G223" s="61"/>
      <c r="H223" s="35">
        <v>0</v>
      </c>
      <c r="I223" s="24"/>
      <c r="J223" s="23">
        <v>0</v>
      </c>
      <c r="K223" s="24">
        <f t="shared" si="13"/>
        <v>0</v>
      </c>
      <c r="L223" s="23">
        <v>0</v>
      </c>
      <c r="M223" s="24">
        <f t="shared" si="14"/>
        <v>0</v>
      </c>
      <c r="N223" s="21"/>
      <c r="O223" s="21"/>
      <c r="P223" s="21"/>
      <c r="Q223" s="21"/>
      <c r="R223" s="21"/>
      <c r="S223" s="21"/>
    </row>
    <row r="224" spans="1:19">
      <c r="A224" s="25">
        <v>1857</v>
      </c>
      <c r="B224" s="23">
        <v>0</v>
      </c>
      <c r="C224" s="61"/>
      <c r="D224" s="35">
        <v>0</v>
      </c>
      <c r="E224" s="48"/>
      <c r="F224" s="23">
        <v>0</v>
      </c>
      <c r="G224" s="61"/>
      <c r="H224" s="35">
        <v>0</v>
      </c>
      <c r="I224" s="24"/>
      <c r="J224" s="23">
        <v>0</v>
      </c>
      <c r="K224" s="24">
        <f t="shared" si="13"/>
        <v>0</v>
      </c>
      <c r="L224" s="23">
        <v>0</v>
      </c>
      <c r="M224" s="24">
        <f t="shared" si="14"/>
        <v>0</v>
      </c>
      <c r="N224" s="21"/>
      <c r="O224" s="21"/>
      <c r="P224" s="21"/>
      <c r="Q224" s="21"/>
      <c r="R224" s="21"/>
      <c r="S224" s="21"/>
    </row>
    <row r="225" spans="1:19">
      <c r="A225" s="25">
        <v>1858</v>
      </c>
      <c r="B225" s="23">
        <v>0</v>
      </c>
      <c r="C225" s="61"/>
      <c r="D225" s="35">
        <v>0</v>
      </c>
      <c r="E225" s="48"/>
      <c r="F225" s="23">
        <v>0</v>
      </c>
      <c r="G225" s="61"/>
      <c r="H225" s="35">
        <v>0</v>
      </c>
      <c r="I225" s="24"/>
      <c r="J225" s="23">
        <v>0</v>
      </c>
      <c r="K225" s="24">
        <f t="shared" si="13"/>
        <v>0</v>
      </c>
      <c r="L225" s="23">
        <v>0</v>
      </c>
      <c r="M225" s="24">
        <f t="shared" si="14"/>
        <v>0</v>
      </c>
      <c r="N225" s="21"/>
      <c r="O225" s="21"/>
      <c r="P225" s="21"/>
      <c r="Q225" s="21"/>
      <c r="R225" s="21"/>
      <c r="S225" s="21"/>
    </row>
    <row r="226" spans="1:19">
      <c r="A226" s="25">
        <v>1859</v>
      </c>
      <c r="B226" s="23">
        <v>0</v>
      </c>
      <c r="C226" s="61"/>
      <c r="D226" s="35">
        <v>0</v>
      </c>
      <c r="E226" s="48"/>
      <c r="F226" s="23">
        <v>0</v>
      </c>
      <c r="G226" s="61"/>
      <c r="H226" s="35">
        <v>0</v>
      </c>
      <c r="I226" s="24"/>
      <c r="J226" s="23">
        <v>0</v>
      </c>
      <c r="K226" s="24">
        <f t="shared" si="13"/>
        <v>0</v>
      </c>
      <c r="L226" s="23">
        <v>0</v>
      </c>
      <c r="M226" s="24">
        <f t="shared" si="14"/>
        <v>0</v>
      </c>
      <c r="N226" s="21"/>
      <c r="O226" s="21"/>
      <c r="P226" s="21"/>
      <c r="Q226" s="21"/>
      <c r="R226" s="21"/>
      <c r="S226" s="21"/>
    </row>
    <row r="227" spans="1:19">
      <c r="A227" s="25">
        <v>1860</v>
      </c>
      <c r="B227" s="23">
        <v>0</v>
      </c>
      <c r="C227" s="61"/>
      <c r="D227" s="35">
        <v>0</v>
      </c>
      <c r="E227" s="48"/>
      <c r="F227" s="23">
        <v>0</v>
      </c>
      <c r="G227" s="61"/>
      <c r="H227" s="35">
        <v>0</v>
      </c>
      <c r="I227" s="24"/>
      <c r="J227" s="23">
        <v>418</v>
      </c>
      <c r="K227" s="24">
        <f t="shared" si="13"/>
        <v>464.44444444444446</v>
      </c>
      <c r="L227" s="23">
        <v>411</v>
      </c>
      <c r="M227" s="24">
        <f t="shared" si="14"/>
        <v>456.66666666666663</v>
      </c>
      <c r="N227" s="21"/>
      <c r="O227" s="21" t="s">
        <v>195</v>
      </c>
      <c r="P227" s="21"/>
      <c r="Q227" s="21"/>
      <c r="R227" s="21"/>
      <c r="S227" s="21"/>
    </row>
    <row r="228" spans="1:19">
      <c r="A228" s="25">
        <v>1861</v>
      </c>
      <c r="B228" s="23">
        <v>0</v>
      </c>
      <c r="C228" s="61"/>
      <c r="D228" s="35">
        <v>0</v>
      </c>
      <c r="E228" s="48"/>
      <c r="F228" s="23">
        <v>0</v>
      </c>
      <c r="G228" s="61"/>
      <c r="H228" s="35">
        <v>0</v>
      </c>
      <c r="I228" s="24"/>
      <c r="J228" s="23">
        <v>0</v>
      </c>
      <c r="K228" s="24">
        <f t="shared" si="13"/>
        <v>0</v>
      </c>
      <c r="L228" s="23">
        <v>0</v>
      </c>
      <c r="M228" s="24">
        <f t="shared" si="14"/>
        <v>0</v>
      </c>
      <c r="N228" s="21"/>
      <c r="O228" s="21"/>
      <c r="P228" s="21"/>
      <c r="Q228" s="21"/>
      <c r="R228" s="21"/>
      <c r="S228" s="21"/>
    </row>
    <row r="229" spans="1:19">
      <c r="A229" s="25">
        <v>1862</v>
      </c>
      <c r="B229" s="23">
        <v>0</v>
      </c>
      <c r="C229" s="61"/>
      <c r="D229" s="35">
        <v>0</v>
      </c>
      <c r="E229" s="48"/>
      <c r="F229" s="23">
        <v>0</v>
      </c>
      <c r="G229" s="61"/>
      <c r="H229" s="35">
        <v>0</v>
      </c>
      <c r="I229" s="24"/>
      <c r="J229" s="23">
        <v>0</v>
      </c>
      <c r="K229" s="24">
        <f t="shared" si="13"/>
        <v>0</v>
      </c>
      <c r="L229" s="23">
        <v>0</v>
      </c>
      <c r="M229" s="24">
        <f t="shared" si="14"/>
        <v>0</v>
      </c>
      <c r="N229" s="21"/>
      <c r="O229" s="21"/>
      <c r="P229" s="21"/>
      <c r="Q229" s="21"/>
      <c r="R229" s="21"/>
      <c r="S229" s="21"/>
    </row>
    <row r="230" spans="1:19">
      <c r="A230" s="25">
        <v>1863</v>
      </c>
      <c r="B230" s="23">
        <v>0</v>
      </c>
      <c r="C230" s="61"/>
      <c r="D230" s="35">
        <v>0</v>
      </c>
      <c r="E230" s="48"/>
      <c r="F230" s="23">
        <v>0</v>
      </c>
      <c r="G230" s="61"/>
      <c r="H230" s="35">
        <v>0</v>
      </c>
      <c r="I230" s="24"/>
      <c r="J230" s="23">
        <v>0</v>
      </c>
      <c r="K230" s="24">
        <f t="shared" si="13"/>
        <v>0</v>
      </c>
      <c r="L230" s="23">
        <v>0</v>
      </c>
      <c r="M230" s="24">
        <f t="shared" si="14"/>
        <v>0</v>
      </c>
      <c r="N230" s="21"/>
      <c r="O230" s="21"/>
      <c r="P230" s="21"/>
      <c r="Q230" s="21"/>
      <c r="R230" s="21"/>
      <c r="S230" s="21"/>
    </row>
    <row r="231" spans="1:19">
      <c r="A231" s="25">
        <v>1864</v>
      </c>
      <c r="B231" s="23">
        <v>0</v>
      </c>
      <c r="C231" s="61"/>
      <c r="D231" s="35">
        <v>0</v>
      </c>
      <c r="E231" s="48"/>
      <c r="F231" s="23">
        <v>0</v>
      </c>
      <c r="G231" s="61"/>
      <c r="H231" s="35">
        <v>0</v>
      </c>
      <c r="I231" s="24"/>
      <c r="J231" s="23">
        <v>0</v>
      </c>
      <c r="K231" s="24">
        <f t="shared" si="13"/>
        <v>0</v>
      </c>
      <c r="L231" s="23">
        <v>0</v>
      </c>
      <c r="M231" s="24">
        <f t="shared" si="14"/>
        <v>0</v>
      </c>
      <c r="N231" s="21"/>
      <c r="O231" s="21"/>
      <c r="P231" s="21"/>
      <c r="Q231" s="21"/>
      <c r="R231" s="21"/>
      <c r="S231" s="21"/>
    </row>
    <row r="232" spans="1:19">
      <c r="A232" s="25" t="s">
        <v>83</v>
      </c>
      <c r="B232" s="92">
        <v>1301858.962300719</v>
      </c>
      <c r="C232" s="93"/>
      <c r="D232" s="92">
        <f>SUM(D6:D231)+K198</f>
        <v>1381396.8271402286</v>
      </c>
      <c r="E232" s="92"/>
      <c r="F232" s="92">
        <v>1098436.5232999998</v>
      </c>
      <c r="G232" s="93"/>
      <c r="H232" s="92">
        <f>SUM(H6:H231)+M198</f>
        <v>1164972.3426257311</v>
      </c>
      <c r="I232" s="24"/>
      <c r="J232" s="24">
        <f>SUM(J198:J231)</f>
        <v>510</v>
      </c>
      <c r="K232" s="24">
        <f>SUM(K198:K231)</f>
        <v>566.66666666666663</v>
      </c>
      <c r="L232" s="24">
        <f>SUM(L198:L231)</f>
        <v>503</v>
      </c>
      <c r="M232" s="24">
        <f>SUM(M198:M231)</f>
        <v>558.8888888888888</v>
      </c>
      <c r="N232" s="21"/>
      <c r="O232" s="21" t="s">
        <v>196</v>
      </c>
      <c r="P232" s="21"/>
      <c r="Q232" s="21"/>
      <c r="R232" s="21"/>
      <c r="S232" s="21"/>
    </row>
    <row r="233" spans="1:19">
      <c r="A233" s="21"/>
      <c r="B233" s="21"/>
      <c r="C233" s="61"/>
      <c r="D233" s="21"/>
      <c r="E233" s="85"/>
      <c r="F233" s="21"/>
      <c r="G233" s="61"/>
      <c r="H233" s="21"/>
      <c r="I233" s="21"/>
      <c r="J233" s="21"/>
      <c r="K233" s="21"/>
      <c r="L233" s="21"/>
      <c r="M233" s="21"/>
      <c r="N233" s="21"/>
      <c r="O233" s="21" t="s">
        <v>197</v>
      </c>
      <c r="P233" s="21"/>
      <c r="Q233" s="21"/>
      <c r="R233" s="21"/>
      <c r="S233" s="21"/>
    </row>
    <row r="234" spans="1:19">
      <c r="A234" s="21"/>
      <c r="B234" s="21"/>
      <c r="C234" s="61"/>
      <c r="D234" s="21"/>
      <c r="E234" s="85"/>
      <c r="F234" s="21"/>
      <c r="G234" s="61"/>
      <c r="H234" s="21"/>
      <c r="I234" s="21"/>
      <c r="J234" s="21"/>
      <c r="K234" s="21"/>
      <c r="L234" s="21"/>
      <c r="M234" s="21"/>
      <c r="N234" s="21"/>
      <c r="O234" s="21" t="s">
        <v>198</v>
      </c>
      <c r="P234" s="21"/>
      <c r="Q234" s="21"/>
      <c r="R234" s="21"/>
      <c r="S234" s="21"/>
    </row>
    <row r="235" spans="1:19">
      <c r="A235" s="21"/>
      <c r="B235" s="21"/>
      <c r="C235" s="61"/>
      <c r="D235" s="21"/>
      <c r="E235" s="85"/>
      <c r="F235" s="21"/>
      <c r="G235" s="6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</row>
    <row r="236" spans="1:19">
      <c r="A236" s="21"/>
      <c r="B236" s="21"/>
      <c r="C236" s="61"/>
      <c r="D236" s="21"/>
      <c r="E236" s="85"/>
      <c r="F236" s="21"/>
      <c r="G236" s="6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</row>
    <row r="237" spans="1:19">
      <c r="A237" s="21"/>
      <c r="B237" s="89"/>
      <c r="C237" s="61"/>
      <c r="D237" s="21"/>
      <c r="E237" s="85"/>
      <c r="F237" s="21"/>
      <c r="G237" s="6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</row>
    <row r="238" spans="1:19">
      <c r="A238" s="21"/>
      <c r="B238" s="89"/>
      <c r="C238" s="61"/>
      <c r="D238" s="21"/>
      <c r="E238" s="85"/>
      <c r="F238" s="21"/>
      <c r="G238" s="6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</row>
    <row r="239" spans="1:19">
      <c r="A239" s="21"/>
      <c r="B239" s="89"/>
      <c r="C239" s="61"/>
      <c r="D239" s="21"/>
      <c r="E239" s="85"/>
      <c r="F239" s="21"/>
      <c r="G239" s="6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</row>
    <row r="240" spans="1:19">
      <c r="A240" s="21"/>
      <c r="B240" s="89"/>
      <c r="C240" s="61"/>
      <c r="D240" s="21"/>
      <c r="E240" s="85"/>
      <c r="F240" s="21"/>
      <c r="G240" s="6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</row>
    <row r="241" spans="1:19">
      <c r="A241" s="21"/>
      <c r="B241" s="89"/>
      <c r="C241" s="61"/>
      <c r="D241" s="21"/>
      <c r="E241" s="85"/>
      <c r="F241" s="21"/>
      <c r="G241" s="6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</row>
    <row r="242" spans="1:19">
      <c r="A242" s="21"/>
      <c r="B242" s="89"/>
      <c r="C242" s="61"/>
      <c r="D242" s="21"/>
      <c r="E242" s="85"/>
      <c r="F242" s="21"/>
      <c r="G242" s="6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</row>
    <row r="243" spans="1:19">
      <c r="A243" s="21"/>
      <c r="B243" s="89"/>
      <c r="C243" s="61"/>
      <c r="D243" s="21"/>
      <c r="E243" s="85"/>
      <c r="F243" s="21"/>
      <c r="G243" s="6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</row>
    <row r="244" spans="1:19">
      <c r="A244" s="21"/>
      <c r="B244" s="21"/>
      <c r="C244" s="61"/>
      <c r="D244" s="21"/>
      <c r="E244" s="85"/>
      <c r="F244" s="21"/>
      <c r="G244" s="6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</row>
    <row r="245" spans="1:19">
      <c r="A245" s="21"/>
      <c r="B245" s="21"/>
      <c r="C245" s="61"/>
      <c r="D245" s="21"/>
      <c r="E245" s="85"/>
      <c r="F245" s="21"/>
      <c r="G245" s="6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</row>
  </sheetData>
  <phoneticPr fontId="0" type="noConversion"/>
  <hyperlinks>
    <hyperlink ref="F5" r:id="rId1" display="TSDT@"/>
  </hyperlinks>
  <pageMargins left="0.75" right="0.75" top="1" bottom="1" header="0.5" footer="0.5"/>
  <pageSetup orientation="portrait" r:id="rId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5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2.75"/>
  <cols>
    <col min="1" max="1" width="13.7109375" customWidth="1"/>
    <col min="3" max="3" width="9.140625" style="57"/>
    <col min="5" max="5" width="9.140625" style="2"/>
    <col min="7" max="7" width="9.140625" style="2"/>
  </cols>
  <sheetData>
    <row r="1" spans="1:19">
      <c r="A1" s="1" t="s">
        <v>199</v>
      </c>
      <c r="B1" s="21"/>
      <c r="C1" s="61"/>
      <c r="D1" s="1"/>
      <c r="E1" s="55"/>
      <c r="F1" s="1"/>
      <c r="G1" s="55"/>
      <c r="H1" s="1"/>
      <c r="J1" s="2"/>
      <c r="K1" s="2"/>
      <c r="L1" s="2"/>
      <c r="M1" s="2"/>
      <c r="N1" s="55"/>
      <c r="O1" s="55"/>
      <c r="P1" s="55"/>
      <c r="Q1" s="2"/>
      <c r="R1" s="2"/>
      <c r="S1" s="2"/>
    </row>
    <row r="2" spans="1:19">
      <c r="A2" s="97"/>
      <c r="B2" s="56" t="s">
        <v>52</v>
      </c>
      <c r="C2" s="58"/>
      <c r="D2" s="1"/>
      <c r="E2" s="55"/>
      <c r="F2" s="1" t="s">
        <v>55</v>
      </c>
      <c r="G2" s="85"/>
      <c r="H2" s="21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63.75">
      <c r="A3" s="26" t="s">
        <v>200</v>
      </c>
      <c r="B3" s="98" t="s">
        <v>22</v>
      </c>
      <c r="C3" s="99" t="s">
        <v>53</v>
      </c>
      <c r="D3" s="73" t="s">
        <v>54</v>
      </c>
      <c r="E3" s="85"/>
      <c r="F3" s="98" t="s">
        <v>22</v>
      </c>
      <c r="G3" s="100" t="s">
        <v>53</v>
      </c>
      <c r="H3" s="73" t="s">
        <v>54</v>
      </c>
    </row>
    <row r="4" spans="1:19">
      <c r="A4" s="26">
        <v>1596</v>
      </c>
      <c r="B4" s="101">
        <v>82.857142857142861</v>
      </c>
      <c r="C4" s="102">
        <v>1</v>
      </c>
      <c r="D4" s="35">
        <f>B4</f>
        <v>82.857142857142861</v>
      </c>
      <c r="E4" s="48"/>
      <c r="F4" s="101">
        <v>58</v>
      </c>
      <c r="G4" s="102">
        <v>1</v>
      </c>
      <c r="H4" s="35">
        <f t="shared" ref="H4:H56" si="0">F4</f>
        <v>58</v>
      </c>
      <c r="I4" s="13"/>
      <c r="J4" s="13"/>
      <c r="K4" s="13"/>
      <c r="L4" s="6"/>
      <c r="M4" s="6"/>
      <c r="N4" s="10"/>
      <c r="O4" s="24"/>
      <c r="P4" s="10"/>
    </row>
    <row r="5" spans="1:19">
      <c r="A5" s="26">
        <v>1597</v>
      </c>
      <c r="B5" s="101">
        <v>1002.3</v>
      </c>
      <c r="C5" s="102">
        <v>1</v>
      </c>
      <c r="D5" s="35">
        <f>B5</f>
        <v>1002.3</v>
      </c>
      <c r="E5" s="48"/>
      <c r="F5" s="101">
        <v>860.97569999999996</v>
      </c>
      <c r="G5" s="102">
        <v>1</v>
      </c>
      <c r="H5" s="35">
        <f t="shared" si="0"/>
        <v>860.97569999999996</v>
      </c>
      <c r="I5" s="13"/>
      <c r="J5" s="13"/>
      <c r="K5" s="13"/>
      <c r="L5" s="6"/>
      <c r="M5" s="6"/>
      <c r="N5" s="10"/>
      <c r="O5" s="24"/>
      <c r="P5" s="10"/>
    </row>
    <row r="6" spans="1:19">
      <c r="A6" s="26">
        <v>1598</v>
      </c>
      <c r="B6" s="101">
        <v>280.2</v>
      </c>
      <c r="C6" s="102">
        <v>1</v>
      </c>
      <c r="D6" s="35">
        <f>B6</f>
        <v>280.2</v>
      </c>
      <c r="E6" s="48"/>
      <c r="F6" s="101">
        <v>241.1</v>
      </c>
      <c r="G6" s="102">
        <v>1</v>
      </c>
      <c r="H6" s="35">
        <f t="shared" si="0"/>
        <v>241.1</v>
      </c>
      <c r="I6" s="13"/>
      <c r="J6" s="13"/>
      <c r="K6" s="13"/>
      <c r="L6" s="6"/>
      <c r="M6" s="6"/>
      <c r="N6" s="10"/>
      <c r="O6" s="24"/>
      <c r="P6" s="10"/>
    </row>
    <row r="7" spans="1:19">
      <c r="A7" s="26">
        <v>1599</v>
      </c>
      <c r="B7" s="101">
        <v>0</v>
      </c>
      <c r="C7" s="102"/>
      <c r="D7" s="35"/>
      <c r="E7" s="48"/>
      <c r="F7" s="101">
        <v>0</v>
      </c>
      <c r="G7" s="102"/>
      <c r="H7" s="35">
        <f t="shared" si="0"/>
        <v>0</v>
      </c>
      <c r="I7" s="13"/>
      <c r="J7" s="13"/>
      <c r="K7" s="13"/>
      <c r="L7" s="6"/>
      <c r="M7" s="6"/>
      <c r="N7" s="10"/>
      <c r="O7" s="24"/>
      <c r="P7" s="10"/>
    </row>
    <row r="8" spans="1:19">
      <c r="A8" s="26">
        <v>1600</v>
      </c>
      <c r="B8" s="101">
        <v>0</v>
      </c>
      <c r="C8" s="102"/>
      <c r="D8" s="35"/>
      <c r="E8" s="48"/>
      <c r="F8" s="101">
        <v>0</v>
      </c>
      <c r="G8" s="102"/>
      <c r="H8" s="35">
        <f t="shared" si="0"/>
        <v>0</v>
      </c>
      <c r="I8" s="13"/>
      <c r="J8" s="13"/>
      <c r="K8" s="13"/>
      <c r="L8" s="6"/>
      <c r="M8" s="6"/>
      <c r="N8" s="10"/>
      <c r="O8" s="24"/>
      <c r="P8" s="10"/>
    </row>
    <row r="9" spans="1:19">
      <c r="A9" s="26">
        <v>1601</v>
      </c>
      <c r="B9" s="101">
        <v>0</v>
      </c>
      <c r="C9" s="102"/>
      <c r="D9" s="35"/>
      <c r="E9" s="48"/>
      <c r="F9" s="101">
        <v>0</v>
      </c>
      <c r="G9" s="102"/>
      <c r="H9" s="35">
        <f t="shared" si="0"/>
        <v>0</v>
      </c>
      <c r="I9" s="13"/>
      <c r="J9" s="13"/>
      <c r="K9" s="13"/>
      <c r="L9" s="6"/>
      <c r="M9" s="6"/>
      <c r="N9" s="10"/>
      <c r="O9" s="24"/>
      <c r="P9" s="10"/>
    </row>
    <row r="10" spans="1:19">
      <c r="A10" s="26">
        <v>1602</v>
      </c>
      <c r="B10" s="101">
        <v>0</v>
      </c>
      <c r="C10" s="102"/>
      <c r="D10" s="35"/>
      <c r="E10" s="48"/>
      <c r="F10" s="101">
        <v>0</v>
      </c>
      <c r="G10" s="102"/>
      <c r="H10" s="35">
        <f t="shared" si="0"/>
        <v>0</v>
      </c>
      <c r="I10" s="13"/>
      <c r="J10" s="13"/>
      <c r="K10" s="13"/>
      <c r="L10" s="6"/>
      <c r="M10" s="6"/>
      <c r="N10" s="10"/>
      <c r="O10" s="24"/>
      <c r="P10" s="10"/>
    </row>
    <row r="11" spans="1:19">
      <c r="A11" s="26">
        <v>1603</v>
      </c>
      <c r="B11" s="101">
        <v>0</v>
      </c>
      <c r="C11" s="102"/>
      <c r="D11" s="35"/>
      <c r="E11" s="48"/>
      <c r="F11" s="101">
        <v>0</v>
      </c>
      <c r="G11" s="102"/>
      <c r="H11" s="35">
        <f t="shared" si="0"/>
        <v>0</v>
      </c>
      <c r="I11" s="13"/>
      <c r="J11" s="13"/>
      <c r="K11" s="13"/>
      <c r="L11" s="6"/>
      <c r="M11" s="6"/>
      <c r="N11" s="10"/>
      <c r="O11" s="24"/>
      <c r="P11" s="10"/>
    </row>
    <row r="12" spans="1:19">
      <c r="A12" s="26">
        <v>1604</v>
      </c>
      <c r="B12" s="101">
        <v>334.1</v>
      </c>
      <c r="C12" s="102">
        <v>1</v>
      </c>
      <c r="D12" s="35">
        <f>B12</f>
        <v>334.1</v>
      </c>
      <c r="E12" s="48"/>
      <c r="F12" s="101">
        <v>286.99189999999999</v>
      </c>
      <c r="G12" s="102">
        <v>1</v>
      </c>
      <c r="H12" s="35">
        <f t="shared" si="0"/>
        <v>286.99189999999999</v>
      </c>
      <c r="I12" s="13"/>
      <c r="J12" s="13"/>
      <c r="K12" s="13"/>
      <c r="L12" s="6"/>
      <c r="M12" s="6"/>
      <c r="N12" s="10"/>
      <c r="O12" s="24"/>
      <c r="P12" s="10"/>
    </row>
    <row r="13" spans="1:19">
      <c r="A13" s="26">
        <v>1605</v>
      </c>
      <c r="B13" s="101">
        <v>0</v>
      </c>
      <c r="C13" s="102"/>
      <c r="D13" s="35"/>
      <c r="E13" s="48"/>
      <c r="F13" s="101">
        <v>0</v>
      </c>
      <c r="G13" s="102"/>
      <c r="H13" s="35">
        <f t="shared" si="0"/>
        <v>0</v>
      </c>
      <c r="I13" s="13"/>
      <c r="J13" s="13"/>
      <c r="K13" s="13"/>
      <c r="L13" s="6"/>
      <c r="M13" s="6"/>
      <c r="N13" s="10"/>
      <c r="O13" s="24"/>
      <c r="P13" s="10"/>
    </row>
    <row r="14" spans="1:19">
      <c r="A14" s="26">
        <v>1606</v>
      </c>
      <c r="B14" s="101">
        <v>544</v>
      </c>
      <c r="C14" s="102">
        <v>1</v>
      </c>
      <c r="D14" s="35">
        <f>B14</f>
        <v>544</v>
      </c>
      <c r="E14" s="48"/>
      <c r="F14" s="101">
        <v>470</v>
      </c>
      <c r="G14" s="102">
        <v>1</v>
      </c>
      <c r="H14" s="35">
        <f t="shared" si="0"/>
        <v>470</v>
      </c>
      <c r="I14" s="13"/>
      <c r="J14" s="13"/>
      <c r="K14" s="13"/>
      <c r="L14" s="6"/>
      <c r="M14" s="6"/>
      <c r="N14" s="10"/>
      <c r="O14" s="24"/>
      <c r="P14" s="10"/>
    </row>
    <row r="15" spans="1:19">
      <c r="A15" s="26">
        <v>1607</v>
      </c>
      <c r="B15" s="101">
        <v>0</v>
      </c>
      <c r="C15" s="102"/>
      <c r="D15" s="35"/>
      <c r="E15" s="48"/>
      <c r="F15" s="101">
        <v>0</v>
      </c>
      <c r="G15" s="102"/>
      <c r="H15" s="35">
        <f t="shared" si="0"/>
        <v>0</v>
      </c>
      <c r="I15" s="13"/>
      <c r="J15" s="13"/>
      <c r="K15" s="13"/>
      <c r="L15" s="6"/>
      <c r="M15" s="6"/>
      <c r="N15" s="10"/>
      <c r="O15" s="24"/>
      <c r="P15" s="10"/>
    </row>
    <row r="16" spans="1:19">
      <c r="A16" s="26">
        <v>1608</v>
      </c>
      <c r="B16" s="101">
        <v>0</v>
      </c>
      <c r="C16" s="102"/>
      <c r="D16" s="35"/>
      <c r="E16" s="48"/>
      <c r="F16" s="101">
        <v>0</v>
      </c>
      <c r="G16" s="102"/>
      <c r="H16" s="35">
        <f t="shared" si="0"/>
        <v>0</v>
      </c>
      <c r="I16" s="13"/>
      <c r="J16" s="13"/>
      <c r="K16" s="13"/>
      <c r="L16" s="6"/>
      <c r="M16" s="6"/>
      <c r="N16" s="10"/>
      <c r="O16" s="24"/>
      <c r="P16" s="10"/>
    </row>
    <row r="17" spans="1:16">
      <c r="A17" s="26">
        <v>1609</v>
      </c>
      <c r="B17" s="101">
        <v>0</v>
      </c>
      <c r="C17" s="102"/>
      <c r="D17" s="35"/>
      <c r="E17" s="48"/>
      <c r="F17" s="101">
        <v>0</v>
      </c>
      <c r="G17" s="102"/>
      <c r="H17" s="35">
        <f t="shared" si="0"/>
        <v>0</v>
      </c>
      <c r="I17" s="13"/>
      <c r="J17" s="13"/>
      <c r="K17" s="13"/>
      <c r="L17" s="6"/>
      <c r="M17" s="6"/>
      <c r="N17" s="10"/>
      <c r="O17" s="24"/>
      <c r="P17" s="10"/>
    </row>
    <row r="18" spans="1:16">
      <c r="A18" s="26">
        <v>1610</v>
      </c>
      <c r="B18" s="101">
        <v>0</v>
      </c>
      <c r="C18" s="102"/>
      <c r="D18" s="35"/>
      <c r="E18" s="48"/>
      <c r="F18" s="101">
        <v>0</v>
      </c>
      <c r="G18" s="102"/>
      <c r="H18" s="35">
        <f t="shared" si="0"/>
        <v>0</v>
      </c>
      <c r="I18" s="13"/>
      <c r="J18" s="13"/>
      <c r="K18" s="13"/>
      <c r="L18" s="6"/>
      <c r="M18" s="6"/>
      <c r="N18" s="10"/>
      <c r="O18" s="24"/>
      <c r="P18" s="10"/>
    </row>
    <row r="19" spans="1:16">
      <c r="A19" s="26">
        <v>1611</v>
      </c>
      <c r="B19" s="101">
        <v>0</v>
      </c>
      <c r="C19" s="102"/>
      <c r="D19" s="35"/>
      <c r="E19" s="48"/>
      <c r="F19" s="101">
        <v>0</v>
      </c>
      <c r="G19" s="102"/>
      <c r="H19" s="35">
        <f t="shared" si="0"/>
        <v>0</v>
      </c>
      <c r="I19" s="13"/>
      <c r="J19" s="13"/>
      <c r="K19" s="13"/>
      <c r="L19" s="6"/>
      <c r="M19" s="6"/>
      <c r="N19" s="10"/>
      <c r="O19" s="24"/>
      <c r="P19" s="10"/>
    </row>
    <row r="20" spans="1:16">
      <c r="A20" s="26">
        <v>1612</v>
      </c>
      <c r="B20" s="101">
        <v>334.1</v>
      </c>
      <c r="C20" s="102">
        <v>1</v>
      </c>
      <c r="D20" s="35">
        <f>B20</f>
        <v>334.1</v>
      </c>
      <c r="E20" s="48"/>
      <c r="F20" s="101">
        <v>286.99189999999999</v>
      </c>
      <c r="G20" s="102">
        <v>1</v>
      </c>
      <c r="H20" s="35">
        <f t="shared" si="0"/>
        <v>286.99189999999999</v>
      </c>
      <c r="I20" s="13"/>
      <c r="J20" s="13"/>
      <c r="K20" s="13"/>
      <c r="L20" s="6"/>
      <c r="M20" s="6"/>
      <c r="N20" s="10"/>
      <c r="O20" s="24"/>
      <c r="P20" s="10"/>
    </row>
    <row r="21" spans="1:16">
      <c r="A21" s="26">
        <v>1613</v>
      </c>
      <c r="B21" s="101">
        <v>0</v>
      </c>
      <c r="C21" s="102"/>
      <c r="D21" s="35"/>
      <c r="E21" s="48"/>
      <c r="F21" s="101">
        <v>0</v>
      </c>
      <c r="G21" s="102"/>
      <c r="H21" s="35">
        <f t="shared" si="0"/>
        <v>0</v>
      </c>
      <c r="I21" s="13"/>
      <c r="J21" s="13"/>
      <c r="K21" s="13"/>
      <c r="L21" s="6"/>
      <c r="M21" s="6"/>
      <c r="N21" s="10"/>
      <c r="O21" s="24"/>
      <c r="P21" s="10"/>
    </row>
    <row r="22" spans="1:16">
      <c r="A22" s="26">
        <v>1614</v>
      </c>
      <c r="B22" s="101">
        <v>0</v>
      </c>
      <c r="C22" s="102"/>
      <c r="D22" s="35"/>
      <c r="E22" s="48"/>
      <c r="F22" s="101">
        <v>0</v>
      </c>
      <c r="G22" s="102"/>
      <c r="H22" s="35">
        <f t="shared" si="0"/>
        <v>0</v>
      </c>
      <c r="I22" s="13"/>
      <c r="J22" s="13"/>
      <c r="K22" s="13"/>
      <c r="L22" s="6"/>
      <c r="M22" s="6"/>
      <c r="N22" s="10"/>
      <c r="O22" s="24"/>
      <c r="P22" s="10"/>
    </row>
    <row r="23" spans="1:16">
      <c r="A23" s="26">
        <v>1615</v>
      </c>
      <c r="B23" s="101">
        <v>616.9</v>
      </c>
      <c r="C23" s="102">
        <v>1</v>
      </c>
      <c r="D23" s="35">
        <f>B23</f>
        <v>616.9</v>
      </c>
      <c r="E23" s="48"/>
      <c r="F23" s="101">
        <v>532.46230000000003</v>
      </c>
      <c r="G23" s="102">
        <v>1</v>
      </c>
      <c r="H23" s="35">
        <f t="shared" si="0"/>
        <v>532.46230000000003</v>
      </c>
      <c r="I23" s="13"/>
      <c r="J23" s="13"/>
      <c r="K23" s="13"/>
      <c r="L23" s="6"/>
      <c r="M23" s="6"/>
      <c r="N23" s="10"/>
      <c r="O23" s="24"/>
      <c r="P23" s="10"/>
    </row>
    <row r="24" spans="1:16">
      <c r="A24" s="26">
        <v>1616</v>
      </c>
      <c r="B24" s="101">
        <v>0</v>
      </c>
      <c r="C24" s="102"/>
      <c r="D24" s="35"/>
      <c r="E24" s="48"/>
      <c r="F24" s="101">
        <v>0</v>
      </c>
      <c r="G24" s="102"/>
      <c r="H24" s="35">
        <f t="shared" si="0"/>
        <v>0</v>
      </c>
      <c r="I24" s="13"/>
      <c r="J24" s="13"/>
      <c r="K24" s="13"/>
      <c r="L24" s="6"/>
      <c r="M24" s="6"/>
      <c r="N24" s="10"/>
      <c r="O24" s="24"/>
      <c r="P24" s="10"/>
    </row>
    <row r="25" spans="1:16">
      <c r="A25" s="26">
        <v>1617</v>
      </c>
      <c r="B25" s="101">
        <v>0</v>
      </c>
      <c r="C25" s="102"/>
      <c r="D25" s="35"/>
      <c r="E25" s="48"/>
      <c r="F25" s="101">
        <v>0</v>
      </c>
      <c r="G25" s="102"/>
      <c r="H25" s="35">
        <f t="shared" si="0"/>
        <v>0</v>
      </c>
      <c r="I25" s="13"/>
      <c r="J25" s="13"/>
      <c r="K25" s="13"/>
      <c r="L25" s="6"/>
      <c r="M25" s="6"/>
      <c r="N25" s="10"/>
      <c r="O25" s="24"/>
      <c r="P25" s="10"/>
    </row>
    <row r="26" spans="1:16">
      <c r="A26" s="26">
        <v>1618</v>
      </c>
      <c r="B26" s="101">
        <v>0</v>
      </c>
      <c r="C26" s="102"/>
      <c r="D26" s="35"/>
      <c r="E26" s="48"/>
      <c r="F26" s="101">
        <v>0</v>
      </c>
      <c r="G26" s="102"/>
      <c r="H26" s="35">
        <f t="shared" si="0"/>
        <v>0</v>
      </c>
      <c r="I26" s="13"/>
      <c r="J26" s="13"/>
      <c r="K26" s="13"/>
      <c r="L26" s="6"/>
      <c r="M26" s="6"/>
      <c r="N26" s="10"/>
      <c r="O26" s="24"/>
      <c r="P26" s="10"/>
    </row>
    <row r="27" spans="1:16">
      <c r="A27" s="26">
        <v>1619</v>
      </c>
      <c r="B27" s="101">
        <v>0</v>
      </c>
      <c r="C27" s="102"/>
      <c r="D27" s="35"/>
      <c r="E27" s="48"/>
      <c r="F27" s="101">
        <v>0</v>
      </c>
      <c r="G27" s="102"/>
      <c r="H27" s="35">
        <f t="shared" si="0"/>
        <v>0</v>
      </c>
      <c r="I27" s="13"/>
      <c r="J27" s="13"/>
      <c r="K27" s="13"/>
      <c r="L27" s="6"/>
      <c r="M27" s="6"/>
      <c r="N27" s="10"/>
      <c r="O27" s="24"/>
      <c r="P27" s="10"/>
    </row>
    <row r="28" spans="1:16">
      <c r="A28" s="26">
        <v>1620</v>
      </c>
      <c r="B28" s="101">
        <v>0</v>
      </c>
      <c r="C28" s="102"/>
      <c r="D28" s="35"/>
      <c r="E28" s="48"/>
      <c r="F28" s="101">
        <v>0</v>
      </c>
      <c r="G28" s="102"/>
      <c r="H28" s="35">
        <f t="shared" si="0"/>
        <v>0</v>
      </c>
      <c r="I28" s="13"/>
      <c r="J28" s="13"/>
      <c r="K28" s="13"/>
      <c r="L28" s="6"/>
      <c r="M28" s="6"/>
      <c r="N28" s="10"/>
      <c r="O28" s="24"/>
      <c r="P28" s="10"/>
    </row>
    <row r="29" spans="1:16">
      <c r="A29" s="26">
        <v>1621</v>
      </c>
      <c r="B29" s="101">
        <v>0</v>
      </c>
      <c r="C29" s="102"/>
      <c r="D29" s="35"/>
      <c r="E29" s="48"/>
      <c r="F29" s="101">
        <v>0</v>
      </c>
      <c r="G29" s="102"/>
      <c r="H29" s="35">
        <f t="shared" si="0"/>
        <v>0</v>
      </c>
      <c r="I29" s="13"/>
      <c r="J29" s="13"/>
      <c r="K29" s="13"/>
      <c r="L29" s="6"/>
      <c r="M29" s="6"/>
      <c r="N29" s="10"/>
      <c r="O29" s="24"/>
      <c r="P29" s="10"/>
    </row>
    <row r="30" spans="1:16">
      <c r="A30" s="26">
        <v>1622</v>
      </c>
      <c r="B30" s="101">
        <v>0</v>
      </c>
      <c r="C30" s="102"/>
      <c r="D30" s="35"/>
      <c r="E30" s="48"/>
      <c r="F30" s="101">
        <v>0</v>
      </c>
      <c r="G30" s="102"/>
      <c r="H30" s="35">
        <f t="shared" si="0"/>
        <v>0</v>
      </c>
      <c r="I30" s="13"/>
      <c r="J30" s="13"/>
      <c r="K30" s="13"/>
      <c r="L30" s="6"/>
      <c r="M30" s="6"/>
      <c r="N30" s="10"/>
      <c r="O30" s="24"/>
      <c r="P30" s="10"/>
    </row>
    <row r="31" spans="1:16">
      <c r="A31" s="26">
        <v>1623</v>
      </c>
      <c r="B31" s="101">
        <v>0</v>
      </c>
      <c r="C31" s="102"/>
      <c r="D31" s="35"/>
      <c r="E31" s="48"/>
      <c r="F31" s="101">
        <v>0</v>
      </c>
      <c r="G31" s="102"/>
      <c r="H31" s="35">
        <f t="shared" si="0"/>
        <v>0</v>
      </c>
      <c r="I31" s="13"/>
      <c r="J31" s="13"/>
      <c r="K31" s="13"/>
      <c r="L31" s="6"/>
      <c r="M31" s="6"/>
      <c r="N31" s="10"/>
      <c r="O31" s="24"/>
      <c r="P31" s="10"/>
    </row>
    <row r="32" spans="1:16">
      <c r="A32" s="26">
        <v>1624</v>
      </c>
      <c r="B32" s="101">
        <v>0</v>
      </c>
      <c r="C32" s="102"/>
      <c r="D32" s="35"/>
      <c r="E32" s="48"/>
      <c r="F32" s="101">
        <v>0</v>
      </c>
      <c r="G32" s="102"/>
      <c r="H32" s="35">
        <f t="shared" si="0"/>
        <v>0</v>
      </c>
      <c r="I32" s="13"/>
      <c r="J32" s="13"/>
      <c r="K32" s="13"/>
      <c r="L32" s="6"/>
      <c r="M32" s="6"/>
      <c r="N32" s="10"/>
      <c r="O32" s="6"/>
      <c r="P32" s="10"/>
    </row>
    <row r="33" spans="1:16">
      <c r="A33" s="26">
        <v>1625</v>
      </c>
      <c r="B33" s="101">
        <v>0</v>
      </c>
      <c r="C33" s="102"/>
      <c r="D33" s="35"/>
      <c r="E33" s="48"/>
      <c r="F33" s="101">
        <v>0</v>
      </c>
      <c r="G33" s="102"/>
      <c r="H33" s="35">
        <f t="shared" si="0"/>
        <v>0</v>
      </c>
      <c r="I33" s="13"/>
      <c r="J33" s="13"/>
      <c r="K33" s="13"/>
      <c r="L33" s="6"/>
      <c r="M33" s="6"/>
      <c r="N33" s="10"/>
      <c r="O33" s="6"/>
      <c r="P33" s="10"/>
    </row>
    <row r="34" spans="1:16">
      <c r="A34" s="26">
        <v>1626</v>
      </c>
      <c r="B34" s="101">
        <v>0</v>
      </c>
      <c r="C34" s="102"/>
      <c r="D34" s="35"/>
      <c r="E34" s="48"/>
      <c r="F34" s="101">
        <v>0</v>
      </c>
      <c r="G34" s="102"/>
      <c r="H34" s="35">
        <f t="shared" si="0"/>
        <v>0</v>
      </c>
      <c r="I34" s="13"/>
      <c r="J34" s="13"/>
      <c r="K34" s="13"/>
      <c r="L34" s="6"/>
      <c r="M34" s="6"/>
      <c r="N34" s="10"/>
      <c r="O34" s="6"/>
      <c r="P34" s="10"/>
    </row>
    <row r="35" spans="1:16">
      <c r="A35" s="26">
        <v>1627</v>
      </c>
      <c r="B35" s="101">
        <v>0</v>
      </c>
      <c r="C35" s="102"/>
      <c r="D35" s="35"/>
      <c r="E35" s="48"/>
      <c r="F35" s="101">
        <v>0</v>
      </c>
      <c r="G35" s="102"/>
      <c r="H35" s="35">
        <f t="shared" si="0"/>
        <v>0</v>
      </c>
      <c r="I35" s="13"/>
      <c r="J35" s="13"/>
      <c r="K35" s="13"/>
      <c r="L35" s="6"/>
      <c r="M35" s="6"/>
      <c r="N35" s="10"/>
      <c r="O35" s="6"/>
      <c r="P35" s="10"/>
    </row>
    <row r="36" spans="1:16">
      <c r="A36" s="26">
        <v>1628</v>
      </c>
      <c r="B36" s="101">
        <v>0</v>
      </c>
      <c r="C36" s="102"/>
      <c r="D36" s="35"/>
      <c r="E36" s="48"/>
      <c r="F36" s="101">
        <v>0</v>
      </c>
      <c r="G36" s="102"/>
      <c r="H36" s="35">
        <f t="shared" si="0"/>
        <v>0</v>
      </c>
      <c r="I36" s="13"/>
      <c r="J36" s="13"/>
      <c r="K36" s="13"/>
      <c r="L36" s="6"/>
      <c r="M36" s="6"/>
      <c r="N36" s="10"/>
      <c r="O36" s="6"/>
      <c r="P36" s="10"/>
    </row>
    <row r="37" spans="1:16">
      <c r="A37" s="26">
        <v>1629</v>
      </c>
      <c r="B37" s="101">
        <v>0</v>
      </c>
      <c r="C37" s="102"/>
      <c r="D37" s="35"/>
      <c r="E37" s="48"/>
      <c r="F37" s="101">
        <v>0</v>
      </c>
      <c r="G37" s="102"/>
      <c r="H37" s="35">
        <f t="shared" si="0"/>
        <v>0</v>
      </c>
      <c r="I37" s="13"/>
      <c r="J37" s="13"/>
      <c r="K37" s="13"/>
      <c r="L37" s="6"/>
      <c r="M37" s="6"/>
      <c r="N37" s="10"/>
      <c r="O37" s="6"/>
      <c r="P37" s="10"/>
    </row>
    <row r="38" spans="1:16">
      <c r="A38" s="26">
        <v>1630</v>
      </c>
      <c r="B38" s="101">
        <v>325.96041909196742</v>
      </c>
      <c r="C38" s="102">
        <v>1</v>
      </c>
      <c r="D38" s="35">
        <f>B38</f>
        <v>325.96041909196742</v>
      </c>
      <c r="E38" s="48"/>
      <c r="F38" s="101">
        <v>280</v>
      </c>
      <c r="G38" s="102">
        <v>1</v>
      </c>
      <c r="H38" s="35">
        <f t="shared" si="0"/>
        <v>280</v>
      </c>
      <c r="I38" s="6"/>
      <c r="J38" s="13"/>
      <c r="K38" s="13"/>
      <c r="L38" s="6"/>
      <c r="M38" s="6"/>
      <c r="N38" s="10"/>
      <c r="O38" s="6"/>
      <c r="P38" s="10"/>
    </row>
    <row r="39" spans="1:16">
      <c r="A39" s="26">
        <v>1631</v>
      </c>
      <c r="B39" s="101">
        <v>0</v>
      </c>
      <c r="C39" s="102"/>
      <c r="D39" s="35"/>
      <c r="E39" s="48"/>
      <c r="F39" s="101">
        <v>0</v>
      </c>
      <c r="G39" s="102"/>
      <c r="H39" s="35">
        <f t="shared" si="0"/>
        <v>0</v>
      </c>
      <c r="I39" s="13"/>
      <c r="J39" s="13"/>
      <c r="K39" s="13"/>
      <c r="L39" s="6"/>
      <c r="M39" s="6"/>
      <c r="N39" s="10"/>
      <c r="O39" s="6"/>
      <c r="P39" s="10"/>
    </row>
    <row r="40" spans="1:16">
      <c r="A40" s="26">
        <v>1632</v>
      </c>
      <c r="B40" s="101">
        <v>0</v>
      </c>
      <c r="C40" s="102"/>
      <c r="D40" s="35"/>
      <c r="E40" s="48"/>
      <c r="F40" s="101">
        <v>0</v>
      </c>
      <c r="G40" s="102"/>
      <c r="H40" s="35">
        <f t="shared" si="0"/>
        <v>0</v>
      </c>
      <c r="I40" s="13"/>
      <c r="J40" s="13"/>
      <c r="K40" s="13"/>
      <c r="L40" s="6"/>
      <c r="M40" s="6"/>
      <c r="N40" s="10"/>
      <c r="O40" s="6"/>
      <c r="P40" s="10"/>
    </row>
    <row r="41" spans="1:16">
      <c r="A41" s="26">
        <v>1633</v>
      </c>
      <c r="B41" s="101">
        <v>0</v>
      </c>
      <c r="C41" s="102"/>
      <c r="D41" s="35"/>
      <c r="E41" s="48"/>
      <c r="F41" s="101">
        <v>0</v>
      </c>
      <c r="G41" s="102"/>
      <c r="H41" s="35">
        <f t="shared" si="0"/>
        <v>0</v>
      </c>
      <c r="I41" s="13"/>
      <c r="J41" s="13"/>
      <c r="K41" s="13"/>
      <c r="L41" s="6"/>
      <c r="M41" s="6"/>
      <c r="N41" s="10"/>
      <c r="O41" s="6"/>
      <c r="P41" s="10"/>
    </row>
    <row r="42" spans="1:16">
      <c r="A42" s="26">
        <v>1634</v>
      </c>
      <c r="B42" s="101">
        <v>0</v>
      </c>
      <c r="C42" s="102"/>
      <c r="D42" s="35"/>
      <c r="E42" s="48"/>
      <c r="F42" s="101">
        <v>0</v>
      </c>
      <c r="G42" s="102"/>
      <c r="H42" s="35">
        <f t="shared" si="0"/>
        <v>0</v>
      </c>
      <c r="I42" s="13"/>
      <c r="J42" s="13"/>
      <c r="K42" s="13"/>
      <c r="L42" s="6"/>
      <c r="M42" s="6"/>
      <c r="N42" s="10"/>
      <c r="O42" s="6"/>
      <c r="P42" s="10"/>
    </row>
    <row r="43" spans="1:16">
      <c r="A43" s="26">
        <v>1635</v>
      </c>
      <c r="B43" s="101">
        <v>0</v>
      </c>
      <c r="C43" s="102"/>
      <c r="D43" s="35"/>
      <c r="E43" s="48"/>
      <c r="F43" s="101">
        <v>0</v>
      </c>
      <c r="G43" s="102"/>
      <c r="H43" s="35">
        <f t="shared" si="0"/>
        <v>0</v>
      </c>
      <c r="I43" s="13"/>
      <c r="J43" s="13"/>
      <c r="K43" s="13"/>
      <c r="L43" s="6"/>
      <c r="M43" s="6"/>
      <c r="N43" s="10"/>
      <c r="O43" s="6"/>
      <c r="P43" s="10"/>
    </row>
    <row r="44" spans="1:16">
      <c r="A44" s="26">
        <v>1636</v>
      </c>
      <c r="B44" s="101">
        <v>0</v>
      </c>
      <c r="C44" s="102"/>
      <c r="D44" s="35"/>
      <c r="E44" s="48"/>
      <c r="F44" s="101">
        <v>0</v>
      </c>
      <c r="G44" s="102"/>
      <c r="H44" s="35">
        <f t="shared" si="0"/>
        <v>0</v>
      </c>
      <c r="I44" s="13"/>
      <c r="J44" s="13"/>
      <c r="K44" s="13"/>
      <c r="L44" s="6"/>
      <c r="M44" s="6"/>
      <c r="N44" s="10"/>
      <c r="O44" s="6"/>
      <c r="P44" s="10"/>
    </row>
    <row r="45" spans="1:16">
      <c r="A45" s="26">
        <v>1637</v>
      </c>
      <c r="B45" s="101">
        <v>1299</v>
      </c>
      <c r="C45" s="102">
        <v>1</v>
      </c>
      <c r="D45" s="35">
        <f t="shared" ref="D45:D55" si="1">B45</f>
        <v>1299</v>
      </c>
      <c r="E45" s="48"/>
      <c r="F45" s="101">
        <v>1229</v>
      </c>
      <c r="G45" s="102">
        <v>1</v>
      </c>
      <c r="H45" s="35">
        <f t="shared" si="0"/>
        <v>1229</v>
      </c>
      <c r="I45" s="13"/>
      <c r="J45" s="13"/>
      <c r="K45" s="13"/>
      <c r="L45" s="6"/>
      <c r="M45" s="6"/>
      <c r="N45" s="10"/>
      <c r="O45" s="6"/>
      <c r="P45" s="10"/>
    </row>
    <row r="46" spans="1:16">
      <c r="A46" s="26">
        <v>1638</v>
      </c>
      <c r="B46" s="101">
        <v>1723</v>
      </c>
      <c r="C46" s="102">
        <v>1</v>
      </c>
      <c r="D46" s="35">
        <f t="shared" si="1"/>
        <v>1723</v>
      </c>
      <c r="E46" s="48"/>
      <c r="F46" s="101">
        <v>1508</v>
      </c>
      <c r="G46" s="102">
        <v>1</v>
      </c>
      <c r="H46" s="35">
        <f t="shared" si="0"/>
        <v>1508</v>
      </c>
      <c r="I46" s="13"/>
      <c r="J46" s="13"/>
      <c r="K46" s="13"/>
      <c r="L46" s="6"/>
      <c r="M46" s="6"/>
      <c r="N46" s="10"/>
      <c r="O46" s="6"/>
      <c r="P46" s="10"/>
    </row>
    <row r="47" spans="1:16">
      <c r="A47" s="26">
        <v>1639</v>
      </c>
      <c r="B47" s="101">
        <v>1920</v>
      </c>
      <c r="C47" s="102">
        <v>1</v>
      </c>
      <c r="D47" s="35">
        <f t="shared" si="1"/>
        <v>1920</v>
      </c>
      <c r="E47" s="48"/>
      <c r="F47" s="101">
        <v>1590</v>
      </c>
      <c r="G47" s="102">
        <v>1</v>
      </c>
      <c r="H47" s="35">
        <f t="shared" si="0"/>
        <v>1590</v>
      </c>
      <c r="I47" s="13"/>
      <c r="J47" s="13"/>
      <c r="K47" s="13"/>
      <c r="L47" s="6"/>
      <c r="M47" s="6"/>
      <c r="N47" s="10"/>
      <c r="O47" s="6"/>
      <c r="P47" s="10"/>
    </row>
    <row r="48" spans="1:16">
      <c r="A48" s="26">
        <v>1640</v>
      </c>
      <c r="B48" s="101">
        <v>1510</v>
      </c>
      <c r="C48" s="102">
        <v>1</v>
      </c>
      <c r="D48" s="35">
        <f t="shared" si="1"/>
        <v>1510</v>
      </c>
      <c r="E48" s="48"/>
      <c r="F48" s="101">
        <v>1289</v>
      </c>
      <c r="G48" s="102">
        <v>1</v>
      </c>
      <c r="H48" s="35">
        <f t="shared" si="0"/>
        <v>1289</v>
      </c>
      <c r="I48" s="13"/>
      <c r="J48" s="13"/>
      <c r="K48" s="13"/>
      <c r="L48" s="6"/>
      <c r="M48" s="6"/>
      <c r="N48" s="10"/>
      <c r="O48" s="6"/>
      <c r="P48" s="10"/>
    </row>
    <row r="49" spans="1:16">
      <c r="A49" s="26">
        <v>1641</v>
      </c>
      <c r="B49" s="101">
        <v>1935.1</v>
      </c>
      <c r="C49" s="102">
        <v>1</v>
      </c>
      <c r="D49" s="35">
        <f t="shared" si="1"/>
        <v>1935.1</v>
      </c>
      <c r="E49" s="48"/>
      <c r="F49" s="101">
        <v>1605.9918999999998</v>
      </c>
      <c r="G49" s="102">
        <v>1</v>
      </c>
      <c r="H49" s="35">
        <f t="shared" si="0"/>
        <v>1605.9918999999998</v>
      </c>
      <c r="I49" s="13"/>
      <c r="J49" s="13"/>
      <c r="K49" s="13"/>
      <c r="L49" s="6"/>
      <c r="M49" s="6"/>
      <c r="N49" s="10"/>
      <c r="O49" s="6"/>
      <c r="P49" s="10"/>
    </row>
    <row r="50" spans="1:16">
      <c r="A50" s="26">
        <v>1642</v>
      </c>
      <c r="B50" s="101">
        <v>3127.8</v>
      </c>
      <c r="C50" s="102">
        <v>1</v>
      </c>
      <c r="D50" s="35">
        <f t="shared" si="1"/>
        <v>3127.8</v>
      </c>
      <c r="E50" s="48"/>
      <c r="F50" s="101">
        <v>2400</v>
      </c>
      <c r="G50" s="102">
        <v>1</v>
      </c>
      <c r="H50" s="35">
        <f t="shared" si="0"/>
        <v>2400</v>
      </c>
      <c r="I50" s="13"/>
      <c r="J50" s="13"/>
      <c r="K50" s="13"/>
      <c r="L50" s="6"/>
      <c r="M50" s="6"/>
      <c r="N50" s="10"/>
      <c r="O50" s="6"/>
      <c r="P50" s="10"/>
    </row>
    <row r="51" spans="1:16">
      <c r="A51" s="26">
        <v>1643</v>
      </c>
      <c r="B51" s="101">
        <v>6203</v>
      </c>
      <c r="C51" s="102">
        <v>1</v>
      </c>
      <c r="D51" s="35">
        <f t="shared" si="1"/>
        <v>6203</v>
      </c>
      <c r="E51" s="48"/>
      <c r="F51" s="101">
        <v>5009</v>
      </c>
      <c r="G51" s="102">
        <v>1</v>
      </c>
      <c r="H51" s="35">
        <f t="shared" si="0"/>
        <v>5009</v>
      </c>
      <c r="I51" s="13"/>
      <c r="J51" s="13"/>
      <c r="K51" s="13"/>
      <c r="L51" s="6"/>
      <c r="M51" s="6"/>
      <c r="N51" s="10"/>
      <c r="O51" s="6"/>
      <c r="P51" s="10"/>
    </row>
    <row r="52" spans="1:16">
      <c r="A52" s="26">
        <v>1644</v>
      </c>
      <c r="B52" s="101">
        <v>6416.1092592592577</v>
      </c>
      <c r="C52" s="102">
        <v>1</v>
      </c>
      <c r="D52" s="35">
        <f t="shared" si="1"/>
        <v>6416.1092592592577</v>
      </c>
      <c r="E52" s="48"/>
      <c r="F52" s="101">
        <v>5387.4704000000002</v>
      </c>
      <c r="G52" s="102">
        <v>1</v>
      </c>
      <c r="H52" s="35">
        <f t="shared" si="0"/>
        <v>5387.4704000000002</v>
      </c>
      <c r="I52" s="13"/>
      <c r="J52" s="13"/>
      <c r="K52" s="13"/>
      <c r="L52" s="6"/>
      <c r="M52" s="6"/>
      <c r="N52" s="6"/>
      <c r="O52" s="24"/>
      <c r="P52" s="6"/>
    </row>
    <row r="53" spans="1:16">
      <c r="A53" s="26">
        <v>1645</v>
      </c>
      <c r="B53" s="101">
        <v>4551</v>
      </c>
      <c r="C53" s="102">
        <v>1</v>
      </c>
      <c r="D53" s="35">
        <f t="shared" si="1"/>
        <v>4551</v>
      </c>
      <c r="E53" s="48"/>
      <c r="F53" s="101">
        <v>3719</v>
      </c>
      <c r="G53" s="102">
        <v>1</v>
      </c>
      <c r="H53" s="35">
        <f t="shared" si="0"/>
        <v>3719</v>
      </c>
      <c r="I53" s="13"/>
      <c r="J53" s="13"/>
      <c r="K53" s="27"/>
      <c r="L53" s="10"/>
      <c r="M53" s="10"/>
      <c r="N53" s="10"/>
      <c r="O53" s="24"/>
      <c r="P53" s="10"/>
    </row>
    <row r="54" spans="1:16">
      <c r="A54" s="26">
        <v>1646</v>
      </c>
      <c r="B54" s="101">
        <v>1131.4000000000001</v>
      </c>
      <c r="C54" s="102">
        <v>1</v>
      </c>
      <c r="D54" s="35">
        <f t="shared" si="1"/>
        <v>1131.4000000000001</v>
      </c>
      <c r="E54" s="48"/>
      <c r="F54" s="101">
        <v>765.94080000000008</v>
      </c>
      <c r="G54" s="102">
        <v>1</v>
      </c>
      <c r="H54" s="35">
        <f t="shared" si="0"/>
        <v>765.94080000000008</v>
      </c>
      <c r="I54" s="13"/>
      <c r="J54" s="13"/>
      <c r="K54" s="13"/>
    </row>
    <row r="55" spans="1:16">
      <c r="A55" s="26">
        <v>1647</v>
      </c>
      <c r="B55" s="101">
        <v>7</v>
      </c>
      <c r="C55" s="102">
        <v>1</v>
      </c>
      <c r="D55" s="35">
        <f t="shared" si="1"/>
        <v>7</v>
      </c>
      <c r="E55" s="48"/>
      <c r="F55" s="101">
        <v>6.0129999999999999</v>
      </c>
      <c r="G55" s="102">
        <v>1</v>
      </c>
      <c r="H55" s="35">
        <f t="shared" si="0"/>
        <v>6.0129999999999999</v>
      </c>
      <c r="I55" s="13"/>
      <c r="J55" s="13"/>
      <c r="K55" s="13"/>
    </row>
    <row r="56" spans="1:16">
      <c r="A56" s="28">
        <v>1648</v>
      </c>
      <c r="B56" s="101">
        <v>0</v>
      </c>
      <c r="C56" s="102"/>
      <c r="D56" s="35">
        <v>0</v>
      </c>
      <c r="E56" s="48"/>
      <c r="F56" s="101">
        <v>0</v>
      </c>
      <c r="G56" s="102"/>
      <c r="H56" s="35">
        <f t="shared" si="0"/>
        <v>0</v>
      </c>
      <c r="I56" s="13"/>
      <c r="J56" s="13"/>
      <c r="K56" s="13"/>
    </row>
    <row r="57" spans="1:16">
      <c r="A57" s="29">
        <v>1649</v>
      </c>
      <c r="B57" s="101">
        <v>1038.062656641604</v>
      </c>
      <c r="C57" s="102">
        <v>1</v>
      </c>
      <c r="D57" s="35">
        <f>B57</f>
        <v>1038.062656641604</v>
      </c>
      <c r="E57" s="48"/>
      <c r="F57" s="101">
        <v>868.6</v>
      </c>
      <c r="G57" s="102">
        <v>1</v>
      </c>
      <c r="H57" s="35">
        <f>F57</f>
        <v>868.6</v>
      </c>
      <c r="I57" s="13"/>
      <c r="J57" s="13"/>
      <c r="K57" s="13"/>
    </row>
    <row r="58" spans="1:16">
      <c r="A58" s="26">
        <v>1650</v>
      </c>
      <c r="B58" s="101">
        <v>488.02325581395348</v>
      </c>
      <c r="C58" s="102">
        <v>0.9</v>
      </c>
      <c r="D58" s="35">
        <f t="shared" ref="D58:D80" si="2">B58/0.9</f>
        <v>542.24806201550382</v>
      </c>
      <c r="E58" s="48"/>
      <c r="F58" s="101">
        <v>403.2</v>
      </c>
      <c r="G58" s="102">
        <v>0.9</v>
      </c>
      <c r="H58" s="35">
        <f t="shared" ref="H58:H80" si="3">F58/0.9</f>
        <v>448</v>
      </c>
      <c r="I58" s="13"/>
      <c r="J58" s="13"/>
      <c r="K58" s="13"/>
    </row>
    <row r="59" spans="1:16">
      <c r="A59" s="28">
        <v>1651</v>
      </c>
      <c r="B59" s="101">
        <v>0</v>
      </c>
      <c r="C59" s="102">
        <v>0.9</v>
      </c>
      <c r="D59" s="35">
        <f t="shared" si="2"/>
        <v>0</v>
      </c>
      <c r="E59" s="48"/>
      <c r="F59" s="101">
        <v>0</v>
      </c>
      <c r="G59" s="102">
        <v>0.9</v>
      </c>
      <c r="H59" s="35">
        <f t="shared" si="3"/>
        <v>0</v>
      </c>
      <c r="I59" s="13"/>
      <c r="J59" s="13"/>
      <c r="K59" s="13"/>
    </row>
    <row r="60" spans="1:16">
      <c r="A60" s="29">
        <v>1652</v>
      </c>
      <c r="B60" s="101">
        <v>1726.9129639552748</v>
      </c>
      <c r="C60" s="102">
        <v>0.9</v>
      </c>
      <c r="D60" s="35">
        <f t="shared" si="2"/>
        <v>1918.7921821725274</v>
      </c>
      <c r="E60" s="48"/>
      <c r="F60" s="101">
        <v>1335.3</v>
      </c>
      <c r="G60" s="102">
        <v>0.9</v>
      </c>
      <c r="H60" s="35">
        <f t="shared" si="3"/>
        <v>1483.6666666666665</v>
      </c>
      <c r="I60" s="13"/>
      <c r="J60" s="13"/>
      <c r="K60" s="13"/>
    </row>
    <row r="61" spans="1:16">
      <c r="A61" s="26">
        <v>1653</v>
      </c>
      <c r="B61" s="101">
        <v>1599.4285714285718</v>
      </c>
      <c r="C61" s="102">
        <v>0.9</v>
      </c>
      <c r="D61" s="35">
        <f t="shared" si="2"/>
        <v>1777.1428571428576</v>
      </c>
      <c r="E61" s="48"/>
      <c r="F61" s="101">
        <v>1190.1600000000001</v>
      </c>
      <c r="G61" s="102">
        <v>0.9</v>
      </c>
      <c r="H61" s="35">
        <f t="shared" si="3"/>
        <v>1322.4</v>
      </c>
      <c r="I61" s="13"/>
      <c r="J61" s="13"/>
      <c r="K61" s="13"/>
    </row>
    <row r="62" spans="1:16">
      <c r="A62" s="26">
        <v>1654</v>
      </c>
      <c r="B62" s="101">
        <v>1303.3034401457508</v>
      </c>
      <c r="C62" s="102">
        <v>0.9</v>
      </c>
      <c r="D62" s="35">
        <f t="shared" si="2"/>
        <v>1448.1149334952786</v>
      </c>
      <c r="E62" s="48"/>
      <c r="F62" s="101">
        <v>838.30119999999999</v>
      </c>
      <c r="G62" s="102">
        <v>0.9</v>
      </c>
      <c r="H62" s="35">
        <f t="shared" si="3"/>
        <v>931.44577777777772</v>
      </c>
      <c r="I62" s="13"/>
      <c r="J62" s="13"/>
      <c r="K62" s="13"/>
    </row>
    <row r="63" spans="1:16">
      <c r="A63" s="26">
        <v>1655</v>
      </c>
      <c r="B63" s="101">
        <v>1360.5412111713058</v>
      </c>
      <c r="C63" s="102">
        <v>0.9</v>
      </c>
      <c r="D63" s="35">
        <f t="shared" si="2"/>
        <v>1511.7124568570064</v>
      </c>
      <c r="E63" s="48"/>
      <c r="F63" s="101">
        <v>1184.5</v>
      </c>
      <c r="G63" s="102">
        <v>0.9</v>
      </c>
      <c r="H63" s="35">
        <f t="shared" si="3"/>
        <v>1316.1111111111111</v>
      </c>
      <c r="I63" s="13"/>
      <c r="J63" s="13"/>
      <c r="K63" s="13"/>
    </row>
    <row r="64" spans="1:16">
      <c r="A64" s="26">
        <v>1656</v>
      </c>
      <c r="B64" s="101">
        <v>1170.062656641604</v>
      </c>
      <c r="C64" s="102">
        <v>0.9</v>
      </c>
      <c r="D64" s="35">
        <f t="shared" si="2"/>
        <v>1300.069618490671</v>
      </c>
      <c r="E64" s="48"/>
      <c r="F64" s="101">
        <v>1143.9190000000001</v>
      </c>
      <c r="G64" s="102">
        <v>0.9</v>
      </c>
      <c r="H64" s="35">
        <f t="shared" si="3"/>
        <v>1271.0211111111112</v>
      </c>
      <c r="I64" s="13"/>
      <c r="J64" s="13"/>
      <c r="K64" s="13"/>
    </row>
    <row r="65" spans="1:11">
      <c r="A65" s="26">
        <v>1657</v>
      </c>
      <c r="B65" s="101">
        <v>2724.8462972886077</v>
      </c>
      <c r="C65" s="102">
        <v>0.9</v>
      </c>
      <c r="D65" s="35">
        <f t="shared" si="2"/>
        <v>3027.606996987342</v>
      </c>
      <c r="E65" s="48"/>
      <c r="F65" s="101">
        <v>1890.8663999999999</v>
      </c>
      <c r="G65" s="102">
        <v>0.9</v>
      </c>
      <c r="H65" s="35">
        <f t="shared" si="3"/>
        <v>2100.9626666666663</v>
      </c>
      <c r="I65" s="13"/>
      <c r="J65" s="13"/>
      <c r="K65" s="13"/>
    </row>
    <row r="66" spans="1:11">
      <c r="A66" s="26">
        <v>1658</v>
      </c>
      <c r="B66" s="101">
        <v>3393.5415353838453</v>
      </c>
      <c r="C66" s="102">
        <v>0.9</v>
      </c>
      <c r="D66" s="35">
        <f t="shared" si="2"/>
        <v>3770.6017059820501</v>
      </c>
      <c r="E66" s="48"/>
      <c r="F66" s="101">
        <v>2708.9012000000002</v>
      </c>
      <c r="G66" s="102">
        <v>0.9</v>
      </c>
      <c r="H66" s="35">
        <f t="shared" si="3"/>
        <v>3009.8902222222223</v>
      </c>
      <c r="I66" s="13"/>
      <c r="J66" s="13"/>
      <c r="K66" s="13"/>
    </row>
    <row r="67" spans="1:11">
      <c r="A67" s="26">
        <v>1659</v>
      </c>
      <c r="B67" s="101">
        <v>6309.5945666867847</v>
      </c>
      <c r="C67" s="102">
        <v>0.9</v>
      </c>
      <c r="D67" s="35">
        <f t="shared" si="2"/>
        <v>7010.6606296519831</v>
      </c>
      <c r="E67" s="48"/>
      <c r="F67" s="101">
        <v>4884.7036000000007</v>
      </c>
      <c r="G67" s="102">
        <v>0.9</v>
      </c>
      <c r="H67" s="35">
        <f t="shared" si="3"/>
        <v>5427.4484444444452</v>
      </c>
      <c r="I67" s="13"/>
      <c r="J67" s="13"/>
      <c r="K67" s="13"/>
    </row>
    <row r="68" spans="1:11">
      <c r="A68" s="26">
        <v>1660</v>
      </c>
      <c r="B68" s="101">
        <v>3794.0777874919854</v>
      </c>
      <c r="C68" s="102">
        <v>0.9</v>
      </c>
      <c r="D68" s="35">
        <f t="shared" si="2"/>
        <v>4215.6419861022059</v>
      </c>
      <c r="E68" s="48"/>
      <c r="F68" s="101">
        <v>3142.9363999999996</v>
      </c>
      <c r="G68" s="102">
        <v>0.9</v>
      </c>
      <c r="H68" s="35">
        <f t="shared" si="3"/>
        <v>3492.1515555555552</v>
      </c>
      <c r="I68" s="13"/>
      <c r="J68" s="13"/>
      <c r="K68" s="13"/>
    </row>
    <row r="69" spans="1:11">
      <c r="A69" s="26">
        <v>1661</v>
      </c>
      <c r="B69" s="101">
        <v>3695.6720596295941</v>
      </c>
      <c r="C69" s="102">
        <v>0.9</v>
      </c>
      <c r="D69" s="35">
        <f t="shared" si="2"/>
        <v>4106.3022884773263</v>
      </c>
      <c r="E69" s="48"/>
      <c r="F69" s="101">
        <v>2967.8035999999997</v>
      </c>
      <c r="G69" s="102">
        <v>0.9</v>
      </c>
      <c r="H69" s="35">
        <f t="shared" si="3"/>
        <v>3297.5595555555551</v>
      </c>
      <c r="I69" s="13"/>
      <c r="J69" s="13"/>
      <c r="K69" s="13"/>
    </row>
    <row r="70" spans="1:11">
      <c r="A70" s="26">
        <v>1662</v>
      </c>
      <c r="B70" s="101">
        <v>2105.5001084144137</v>
      </c>
      <c r="C70" s="102">
        <v>0.9</v>
      </c>
      <c r="D70" s="35">
        <f t="shared" si="2"/>
        <v>2339.4445649049039</v>
      </c>
      <c r="E70" s="48"/>
      <c r="F70" s="101">
        <v>1904.1012000000001</v>
      </c>
      <c r="G70" s="102">
        <v>0.9</v>
      </c>
      <c r="H70" s="35">
        <f t="shared" si="3"/>
        <v>2115.6680000000001</v>
      </c>
      <c r="I70" s="13"/>
      <c r="J70" s="13"/>
      <c r="K70" s="13"/>
    </row>
    <row r="71" spans="1:11">
      <c r="A71" s="26">
        <v>1663</v>
      </c>
      <c r="B71" s="101">
        <v>3256.448827996946</v>
      </c>
      <c r="C71" s="102">
        <v>0.9</v>
      </c>
      <c r="D71" s="35">
        <f t="shared" si="2"/>
        <v>3618.2764755521621</v>
      </c>
      <c r="E71" s="48"/>
      <c r="F71" s="101">
        <v>2677.0103824884795</v>
      </c>
      <c r="G71" s="102">
        <v>0.9</v>
      </c>
      <c r="H71" s="35">
        <f t="shared" si="3"/>
        <v>2974.4559805427548</v>
      </c>
      <c r="I71" s="13"/>
      <c r="J71" s="13"/>
      <c r="K71" s="13"/>
    </row>
    <row r="72" spans="1:11">
      <c r="A72" s="26">
        <v>1664</v>
      </c>
      <c r="B72" s="101">
        <v>4734.3989278847275</v>
      </c>
      <c r="C72" s="102">
        <v>0.9</v>
      </c>
      <c r="D72" s="35">
        <f t="shared" si="2"/>
        <v>5260.4432532052524</v>
      </c>
      <c r="E72" s="48"/>
      <c r="F72" s="101">
        <v>3935.36</v>
      </c>
      <c r="G72" s="102">
        <v>0.9</v>
      </c>
      <c r="H72" s="35">
        <f t="shared" si="3"/>
        <v>4372.6222222222223</v>
      </c>
      <c r="I72" s="13"/>
      <c r="J72" s="13"/>
      <c r="K72" s="13"/>
    </row>
    <row r="73" spans="1:11">
      <c r="A73" s="26">
        <v>1665</v>
      </c>
      <c r="B73" s="101">
        <v>2370.256541060261</v>
      </c>
      <c r="C73" s="102">
        <v>0.9</v>
      </c>
      <c r="D73" s="35">
        <f t="shared" si="2"/>
        <v>2633.6183789558454</v>
      </c>
      <c r="E73" s="48"/>
      <c r="F73" s="101">
        <v>1993.9</v>
      </c>
      <c r="G73" s="102">
        <v>0.9</v>
      </c>
      <c r="H73" s="35">
        <f t="shared" si="3"/>
        <v>2215.4444444444443</v>
      </c>
      <c r="I73" s="13"/>
      <c r="J73" s="13"/>
      <c r="K73" s="13"/>
    </row>
    <row r="74" spans="1:11">
      <c r="A74" s="26">
        <v>1666</v>
      </c>
      <c r="B74" s="101">
        <v>1341.9499517736576</v>
      </c>
      <c r="C74" s="102">
        <v>0.9</v>
      </c>
      <c r="D74" s="35">
        <f t="shared" si="2"/>
        <v>1491.0555019707306</v>
      </c>
      <c r="E74" s="48"/>
      <c r="F74" s="101">
        <v>1156.7</v>
      </c>
      <c r="G74" s="102">
        <v>0.9</v>
      </c>
      <c r="H74" s="35">
        <f t="shared" si="3"/>
        <v>1285.2222222222222</v>
      </c>
      <c r="I74" s="13"/>
      <c r="J74" s="13"/>
      <c r="K74" s="13"/>
    </row>
    <row r="75" spans="1:11">
      <c r="A75" s="26">
        <v>1667</v>
      </c>
      <c r="B75" s="101">
        <v>3807.8055350503319</v>
      </c>
      <c r="C75" s="102">
        <v>0.9</v>
      </c>
      <c r="D75" s="35">
        <f t="shared" si="2"/>
        <v>4230.8950389448128</v>
      </c>
      <c r="E75" s="48"/>
      <c r="F75" s="101">
        <v>3163.9</v>
      </c>
      <c r="G75" s="102">
        <v>0.9</v>
      </c>
      <c r="H75" s="35">
        <f t="shared" si="3"/>
        <v>3515.4444444444443</v>
      </c>
      <c r="I75" s="13"/>
      <c r="J75" s="13"/>
      <c r="K75" s="13"/>
    </row>
    <row r="76" spans="1:11">
      <c r="A76" s="26">
        <v>1668</v>
      </c>
      <c r="B76" s="101">
        <v>6189.3986947177518</v>
      </c>
      <c r="C76" s="102">
        <v>0.9</v>
      </c>
      <c r="D76" s="35">
        <f t="shared" si="2"/>
        <v>6877.1096607975014</v>
      </c>
      <c r="E76" s="48"/>
      <c r="F76" s="101">
        <v>5072.5370000000012</v>
      </c>
      <c r="G76" s="102">
        <v>0.9</v>
      </c>
      <c r="H76" s="35">
        <f t="shared" si="3"/>
        <v>5636.1522222222238</v>
      </c>
      <c r="I76" s="13"/>
      <c r="J76" s="13"/>
      <c r="K76" s="13"/>
    </row>
    <row r="77" spans="1:11">
      <c r="A77" s="26">
        <v>1669</v>
      </c>
      <c r="B77" s="101">
        <v>10328.153779444752</v>
      </c>
      <c r="C77" s="102">
        <v>0.9</v>
      </c>
      <c r="D77" s="35">
        <f t="shared" si="2"/>
        <v>11475.726421605281</v>
      </c>
      <c r="E77" s="48"/>
      <c r="F77" s="101">
        <v>8459.6</v>
      </c>
      <c r="G77" s="102">
        <v>0.9</v>
      </c>
      <c r="H77" s="35">
        <f t="shared" si="3"/>
        <v>9399.5555555555566</v>
      </c>
      <c r="I77" s="13"/>
      <c r="J77" s="13"/>
      <c r="K77" s="13"/>
    </row>
    <row r="78" spans="1:11">
      <c r="A78" s="26">
        <v>1670</v>
      </c>
      <c r="B78" s="101">
        <v>5902.3332030829106</v>
      </c>
      <c r="C78" s="102">
        <v>0.9</v>
      </c>
      <c r="D78" s="35">
        <f t="shared" si="2"/>
        <v>6558.1480034254564</v>
      </c>
      <c r="E78" s="48"/>
      <c r="F78" s="101">
        <v>4855.5</v>
      </c>
      <c r="G78" s="102">
        <v>0.9</v>
      </c>
      <c r="H78" s="35">
        <f t="shared" si="3"/>
        <v>5395</v>
      </c>
      <c r="I78" s="13"/>
      <c r="J78" s="13"/>
      <c r="K78" s="13"/>
    </row>
    <row r="79" spans="1:11">
      <c r="A79" s="26">
        <v>1671</v>
      </c>
      <c r="B79" s="101">
        <v>8967.6601378433752</v>
      </c>
      <c r="C79" s="102">
        <v>0.9</v>
      </c>
      <c r="D79" s="35">
        <f t="shared" si="2"/>
        <v>9964.0668198259718</v>
      </c>
      <c r="E79" s="48"/>
      <c r="F79" s="101">
        <v>7379.6</v>
      </c>
      <c r="G79" s="102">
        <v>0.9</v>
      </c>
      <c r="H79" s="35">
        <f t="shared" si="3"/>
        <v>8199.5555555555566</v>
      </c>
      <c r="I79" s="13"/>
      <c r="J79" s="13"/>
      <c r="K79" s="13"/>
    </row>
    <row r="80" spans="1:11">
      <c r="A80" s="26">
        <v>1672</v>
      </c>
      <c r="B80" s="101">
        <v>4912.5217622799173</v>
      </c>
      <c r="C80" s="102">
        <v>0.9</v>
      </c>
      <c r="D80" s="35">
        <f t="shared" si="2"/>
        <v>5458.3575136443524</v>
      </c>
      <c r="E80" s="48"/>
      <c r="F80" s="101">
        <v>4184.53</v>
      </c>
      <c r="G80" s="102">
        <v>0.9</v>
      </c>
      <c r="H80" s="35">
        <f t="shared" si="3"/>
        <v>4649.4777777777772</v>
      </c>
      <c r="I80" s="13"/>
      <c r="J80" s="13"/>
      <c r="K80" s="13"/>
    </row>
    <row r="81" spans="1:11">
      <c r="A81" s="26">
        <v>1673</v>
      </c>
      <c r="B81" s="101">
        <v>4001.4292985353441</v>
      </c>
      <c r="C81" s="102">
        <v>1</v>
      </c>
      <c r="D81" s="35">
        <f t="shared" ref="D81:D144" si="4">B81</f>
        <v>4001.4292985353441</v>
      </c>
      <c r="E81" s="48"/>
      <c r="F81" s="101">
        <v>2920.7</v>
      </c>
      <c r="G81" s="102">
        <v>1</v>
      </c>
      <c r="H81" s="35">
        <f t="shared" ref="H81:H144" si="5">F81</f>
        <v>2920.7</v>
      </c>
      <c r="I81" s="6"/>
      <c r="J81" s="13"/>
      <c r="K81" s="13"/>
    </row>
    <row r="82" spans="1:11">
      <c r="A82" s="26">
        <v>1674</v>
      </c>
      <c r="B82" s="101">
        <v>3925.833457171535</v>
      </c>
      <c r="C82" s="102">
        <v>1</v>
      </c>
      <c r="D82" s="35">
        <f t="shared" si="4"/>
        <v>3925.833457171535</v>
      </c>
      <c r="E82" s="48"/>
      <c r="F82" s="101">
        <v>3368.0050000000001</v>
      </c>
      <c r="G82" s="102">
        <v>1</v>
      </c>
      <c r="H82" s="35">
        <f t="shared" si="5"/>
        <v>3368.0050000000001</v>
      </c>
      <c r="I82" s="13"/>
      <c r="J82" s="13"/>
      <c r="K82" s="13"/>
    </row>
    <row r="83" spans="1:11">
      <c r="A83" s="26">
        <v>1675</v>
      </c>
      <c r="B83" s="101">
        <v>2603.8313246444604</v>
      </c>
      <c r="C83" s="102">
        <v>1</v>
      </c>
      <c r="D83" s="35">
        <f t="shared" si="4"/>
        <v>2603.8313246444604</v>
      </c>
      <c r="E83" s="48"/>
      <c r="F83" s="101">
        <v>2225.5</v>
      </c>
      <c r="G83" s="102">
        <v>1</v>
      </c>
      <c r="H83" s="35">
        <f t="shared" si="5"/>
        <v>2225.5</v>
      </c>
      <c r="I83" s="13"/>
      <c r="J83" s="13"/>
      <c r="K83" s="13"/>
    </row>
    <row r="84" spans="1:11">
      <c r="A84" s="26">
        <v>1676</v>
      </c>
      <c r="B84" s="101">
        <v>4345.1994837902312</v>
      </c>
      <c r="C84" s="102">
        <v>1</v>
      </c>
      <c r="D84" s="35">
        <f t="shared" si="4"/>
        <v>4345.1994837902312</v>
      </c>
      <c r="E84" s="48"/>
      <c r="F84" s="101">
        <v>3821.7059999999997</v>
      </c>
      <c r="G84" s="102">
        <v>1</v>
      </c>
      <c r="H84" s="35">
        <f t="shared" si="5"/>
        <v>3821.7059999999997</v>
      </c>
      <c r="I84" s="13"/>
      <c r="J84" s="13"/>
      <c r="K84" s="13"/>
    </row>
    <row r="85" spans="1:11">
      <c r="A85" s="26">
        <v>1677</v>
      </c>
      <c r="B85" s="101">
        <v>3648.2875176436096</v>
      </c>
      <c r="C85" s="102">
        <v>1</v>
      </c>
      <c r="D85" s="35">
        <f t="shared" si="4"/>
        <v>3648.2875176436096</v>
      </c>
      <c r="E85" s="48"/>
      <c r="F85" s="101">
        <v>3340.4</v>
      </c>
      <c r="G85" s="102">
        <v>1</v>
      </c>
      <c r="H85" s="35">
        <f t="shared" si="5"/>
        <v>3340.4</v>
      </c>
      <c r="I85" s="13"/>
      <c r="J85" s="13"/>
      <c r="K85" s="13"/>
    </row>
    <row r="86" spans="1:11">
      <c r="A86" s="26">
        <v>1678</v>
      </c>
      <c r="B86" s="101">
        <v>1634.0450771055753</v>
      </c>
      <c r="C86" s="102">
        <v>1</v>
      </c>
      <c r="D86" s="35">
        <f t="shared" si="4"/>
        <v>1634.0450771055753</v>
      </c>
      <c r="E86" s="48"/>
      <c r="F86" s="101">
        <v>1377.5</v>
      </c>
      <c r="G86" s="102">
        <v>1</v>
      </c>
      <c r="H86" s="35">
        <f t="shared" si="5"/>
        <v>1377.5</v>
      </c>
      <c r="I86" s="13"/>
      <c r="J86" s="13"/>
      <c r="K86" s="13"/>
    </row>
    <row r="87" spans="1:11">
      <c r="A87" s="26">
        <v>1679</v>
      </c>
      <c r="B87" s="101">
        <v>3286.3181818181815</v>
      </c>
      <c r="C87" s="102">
        <v>1</v>
      </c>
      <c r="D87" s="35">
        <f t="shared" si="4"/>
        <v>3286.3181818181815</v>
      </c>
      <c r="E87" s="48"/>
      <c r="F87" s="101">
        <v>2766.0539999999996</v>
      </c>
      <c r="G87" s="102">
        <v>1</v>
      </c>
      <c r="H87" s="35">
        <f t="shared" si="5"/>
        <v>2766.0539999999996</v>
      </c>
      <c r="I87" s="13"/>
      <c r="J87" s="13"/>
      <c r="K87" s="13"/>
    </row>
    <row r="88" spans="1:11">
      <c r="A88" s="26">
        <v>1680</v>
      </c>
      <c r="B88" s="101">
        <v>5088.0884726187214</v>
      </c>
      <c r="C88" s="102">
        <v>1</v>
      </c>
      <c r="D88" s="35">
        <f t="shared" si="4"/>
        <v>5088.0884726187214</v>
      </c>
      <c r="E88" s="48"/>
      <c r="F88" s="101">
        <v>4527.2339999999995</v>
      </c>
      <c r="G88" s="102">
        <v>1</v>
      </c>
      <c r="H88" s="35">
        <f t="shared" si="5"/>
        <v>4527.2339999999995</v>
      </c>
      <c r="I88" s="13"/>
      <c r="J88" s="13"/>
      <c r="K88" s="13"/>
    </row>
    <row r="89" spans="1:11">
      <c r="A89" s="26">
        <v>1681</v>
      </c>
      <c r="B89" s="101">
        <v>5556.254989375986</v>
      </c>
      <c r="C89" s="102">
        <v>1</v>
      </c>
      <c r="D89" s="35">
        <f t="shared" si="4"/>
        <v>5556.254989375986</v>
      </c>
      <c r="E89" s="48"/>
      <c r="F89" s="101">
        <v>4732.1629999999996</v>
      </c>
      <c r="G89" s="102">
        <v>1</v>
      </c>
      <c r="H89" s="35">
        <f t="shared" si="5"/>
        <v>4732.1629999999996</v>
      </c>
      <c r="I89" s="13"/>
      <c r="J89" s="13"/>
      <c r="K89" s="13"/>
    </row>
    <row r="90" spans="1:11">
      <c r="A90" s="26">
        <v>1682</v>
      </c>
      <c r="B90" s="101">
        <v>3024.45004995005</v>
      </c>
      <c r="C90" s="102">
        <v>1</v>
      </c>
      <c r="D90" s="35">
        <f t="shared" si="4"/>
        <v>3024.45004995005</v>
      </c>
      <c r="E90" s="48"/>
      <c r="F90" s="101">
        <v>2670.8859999999995</v>
      </c>
      <c r="G90" s="102">
        <v>1</v>
      </c>
      <c r="H90" s="35">
        <f t="shared" si="5"/>
        <v>2670.8859999999995</v>
      </c>
      <c r="I90" s="13"/>
      <c r="J90" s="13"/>
      <c r="K90" s="13"/>
    </row>
    <row r="91" spans="1:11">
      <c r="A91" s="26">
        <v>1683</v>
      </c>
      <c r="B91" s="101">
        <v>3791.0676156583631</v>
      </c>
      <c r="C91" s="102">
        <v>1</v>
      </c>
      <c r="D91" s="35">
        <f t="shared" si="4"/>
        <v>3791.0676156583631</v>
      </c>
      <c r="E91" s="48"/>
      <c r="F91" s="101">
        <v>3164.692</v>
      </c>
      <c r="G91" s="102">
        <v>1</v>
      </c>
      <c r="H91" s="35">
        <f t="shared" si="5"/>
        <v>3164.692</v>
      </c>
      <c r="I91" s="13"/>
      <c r="J91" s="13"/>
      <c r="K91" s="13"/>
    </row>
    <row r="92" spans="1:11">
      <c r="A92" s="26">
        <v>1684</v>
      </c>
      <c r="B92" s="101">
        <v>3128.0884726187219</v>
      </c>
      <c r="C92" s="102">
        <v>1</v>
      </c>
      <c r="D92" s="35">
        <f t="shared" si="4"/>
        <v>3128.0884726187219</v>
      </c>
      <c r="E92" s="48"/>
      <c r="F92" s="101">
        <v>2835.1</v>
      </c>
      <c r="G92" s="102">
        <v>1</v>
      </c>
      <c r="H92" s="35">
        <f t="shared" si="5"/>
        <v>2835.1</v>
      </c>
      <c r="I92" s="13"/>
      <c r="J92" s="13"/>
      <c r="K92" s="13"/>
    </row>
    <row r="93" spans="1:11">
      <c r="A93" s="26">
        <v>1685</v>
      </c>
      <c r="B93" s="101">
        <v>5393.2244588152062</v>
      </c>
      <c r="C93" s="102">
        <v>1</v>
      </c>
      <c r="D93" s="35">
        <f t="shared" si="4"/>
        <v>5393.2244588152062</v>
      </c>
      <c r="E93" s="48"/>
      <c r="F93" s="101">
        <v>4572.3999999999996</v>
      </c>
      <c r="G93" s="102">
        <v>1</v>
      </c>
      <c r="H93" s="35">
        <f t="shared" si="5"/>
        <v>4572.3999999999996</v>
      </c>
      <c r="I93" s="13"/>
      <c r="J93" s="13"/>
      <c r="K93" s="13"/>
    </row>
    <row r="94" spans="1:11">
      <c r="A94" s="26">
        <v>1686</v>
      </c>
      <c r="B94" s="101">
        <v>3761</v>
      </c>
      <c r="C94" s="102">
        <v>1</v>
      </c>
      <c r="D94" s="35">
        <f t="shared" si="4"/>
        <v>3761</v>
      </c>
      <c r="E94" s="48"/>
      <c r="F94" s="101">
        <v>3170.6570000000002</v>
      </c>
      <c r="G94" s="102">
        <v>1</v>
      </c>
      <c r="H94" s="35">
        <f t="shared" si="5"/>
        <v>3170.6570000000002</v>
      </c>
      <c r="I94" s="13"/>
      <c r="J94" s="13"/>
      <c r="K94" s="13"/>
    </row>
    <row r="95" spans="1:11">
      <c r="A95" s="26">
        <v>1687</v>
      </c>
      <c r="B95" s="101">
        <v>6912.2203407505885</v>
      </c>
      <c r="C95" s="102">
        <v>1</v>
      </c>
      <c r="D95" s="35">
        <f t="shared" si="4"/>
        <v>6912.2203407505885</v>
      </c>
      <c r="E95" s="48"/>
      <c r="F95" s="101">
        <v>6043.0190000000002</v>
      </c>
      <c r="G95" s="102">
        <v>1</v>
      </c>
      <c r="H95" s="35">
        <f t="shared" si="5"/>
        <v>6043.0190000000002</v>
      </c>
      <c r="I95" s="13"/>
      <c r="J95" s="13"/>
      <c r="K95" s="13"/>
    </row>
    <row r="96" spans="1:11">
      <c r="A96" s="26">
        <v>1688</v>
      </c>
      <c r="B96" s="101">
        <v>5867.1715455149315</v>
      </c>
      <c r="C96" s="102">
        <v>1</v>
      </c>
      <c r="D96" s="35">
        <f t="shared" si="4"/>
        <v>5867.1715455149315</v>
      </c>
      <c r="E96" s="48"/>
      <c r="F96" s="101">
        <v>5140.9650000000001</v>
      </c>
      <c r="G96" s="102">
        <v>1</v>
      </c>
      <c r="H96" s="35">
        <f t="shared" si="5"/>
        <v>5140.9650000000001</v>
      </c>
      <c r="I96" s="13"/>
      <c r="J96" s="13"/>
      <c r="K96" s="13"/>
    </row>
    <row r="97" spans="1:11">
      <c r="A97" s="26">
        <v>1689</v>
      </c>
      <c r="B97" s="101">
        <v>2580.0820383435735</v>
      </c>
      <c r="C97" s="102">
        <v>1</v>
      </c>
      <c r="D97" s="35">
        <f t="shared" si="4"/>
        <v>2580.0820383435735</v>
      </c>
      <c r="E97" s="48"/>
      <c r="F97" s="101">
        <v>2311.6</v>
      </c>
      <c r="G97" s="102">
        <v>1</v>
      </c>
      <c r="H97" s="35">
        <f t="shared" si="5"/>
        <v>2311.6</v>
      </c>
      <c r="I97" s="13"/>
      <c r="J97" s="13"/>
      <c r="K97" s="13"/>
    </row>
    <row r="98" spans="1:11">
      <c r="A98" s="26">
        <v>1690</v>
      </c>
      <c r="B98" s="101">
        <v>467.02253855278764</v>
      </c>
      <c r="C98" s="102">
        <v>1</v>
      </c>
      <c r="D98" s="35">
        <f t="shared" si="4"/>
        <v>467.02253855278764</v>
      </c>
      <c r="E98" s="48"/>
      <c r="F98" s="101">
        <v>393.7</v>
      </c>
      <c r="G98" s="102">
        <v>1</v>
      </c>
      <c r="H98" s="35">
        <f t="shared" si="5"/>
        <v>393.7</v>
      </c>
      <c r="I98" s="13"/>
      <c r="J98" s="13"/>
      <c r="K98" s="13"/>
    </row>
    <row r="99" spans="1:11">
      <c r="A99" s="26">
        <v>1691</v>
      </c>
      <c r="B99" s="101">
        <v>3462</v>
      </c>
      <c r="C99" s="102">
        <v>1</v>
      </c>
      <c r="D99" s="35">
        <f t="shared" si="4"/>
        <v>3462</v>
      </c>
      <c r="E99" s="48"/>
      <c r="F99" s="101">
        <v>3188.78</v>
      </c>
      <c r="G99" s="102">
        <v>1</v>
      </c>
      <c r="H99" s="35">
        <f t="shared" si="5"/>
        <v>3188.78</v>
      </c>
      <c r="I99" s="13"/>
      <c r="J99" s="13"/>
      <c r="K99" s="13"/>
    </row>
    <row r="100" spans="1:11">
      <c r="A100" s="26">
        <v>1692</v>
      </c>
      <c r="B100" s="101">
        <v>1770.6654804270461</v>
      </c>
      <c r="C100" s="102">
        <v>1</v>
      </c>
      <c r="D100" s="35">
        <f t="shared" si="4"/>
        <v>1770.6654804270461</v>
      </c>
      <c r="E100" s="48"/>
      <c r="F100" s="101">
        <v>1492.671</v>
      </c>
      <c r="G100" s="102">
        <v>1</v>
      </c>
      <c r="H100" s="35">
        <f t="shared" si="5"/>
        <v>1492.671</v>
      </c>
      <c r="I100" s="13"/>
      <c r="J100" s="13"/>
      <c r="K100" s="13"/>
    </row>
    <row r="101" spans="1:11">
      <c r="A101" s="26">
        <v>1693</v>
      </c>
      <c r="B101" s="101">
        <v>3197.1099511401999</v>
      </c>
      <c r="C101" s="102">
        <v>1</v>
      </c>
      <c r="D101" s="35">
        <f t="shared" si="4"/>
        <v>3197.1099511401999</v>
      </c>
      <c r="E101" s="48"/>
      <c r="F101" s="101">
        <v>2805.6</v>
      </c>
      <c r="G101" s="102">
        <v>1</v>
      </c>
      <c r="H101" s="35">
        <f t="shared" si="5"/>
        <v>2805.6</v>
      </c>
      <c r="I101" s="13"/>
      <c r="J101" s="13"/>
      <c r="K101" s="13"/>
    </row>
    <row r="102" spans="1:11">
      <c r="A102" s="26">
        <v>1694</v>
      </c>
      <c r="B102" s="101">
        <v>3127.6841604421675</v>
      </c>
      <c r="C102" s="102">
        <v>1</v>
      </c>
      <c r="D102" s="35">
        <f t="shared" si="4"/>
        <v>3127.6841604421675</v>
      </c>
      <c r="E102" s="48"/>
      <c r="F102" s="101">
        <v>2759.4</v>
      </c>
      <c r="G102" s="102">
        <v>1</v>
      </c>
      <c r="H102" s="35">
        <f t="shared" si="5"/>
        <v>2759.4</v>
      </c>
      <c r="I102" s="13"/>
      <c r="J102" s="13"/>
      <c r="K102" s="13"/>
    </row>
    <row r="103" spans="1:11">
      <c r="A103" s="26">
        <v>1695</v>
      </c>
      <c r="B103" s="101">
        <v>1822.3606168446026</v>
      </c>
      <c r="C103" s="102">
        <v>1</v>
      </c>
      <c r="D103" s="35">
        <f t="shared" si="4"/>
        <v>1822.3606168446026</v>
      </c>
      <c r="E103" s="48"/>
      <c r="F103" s="101">
        <v>1494.7</v>
      </c>
      <c r="G103" s="102">
        <v>1</v>
      </c>
      <c r="H103" s="35">
        <f t="shared" si="5"/>
        <v>1494.7</v>
      </c>
      <c r="I103" s="13"/>
      <c r="J103" s="13"/>
      <c r="K103" s="13"/>
    </row>
    <row r="104" spans="1:11">
      <c r="A104" s="26">
        <v>1696</v>
      </c>
      <c r="B104" s="101">
        <v>1169.3262158956109</v>
      </c>
      <c r="C104" s="102">
        <v>1</v>
      </c>
      <c r="D104" s="35">
        <f t="shared" si="4"/>
        <v>1169.3262158956109</v>
      </c>
      <c r="E104" s="48"/>
      <c r="F104" s="101">
        <v>999</v>
      </c>
      <c r="G104" s="102">
        <v>1</v>
      </c>
      <c r="H104" s="35">
        <f t="shared" si="5"/>
        <v>999</v>
      </c>
      <c r="I104" s="13"/>
      <c r="J104" s="13"/>
      <c r="K104" s="13"/>
    </row>
    <row r="105" spans="1:11">
      <c r="A105" s="26">
        <v>1697</v>
      </c>
      <c r="B105" s="101">
        <v>2253.1288047658154</v>
      </c>
      <c r="C105" s="102">
        <v>1</v>
      </c>
      <c r="D105" s="35">
        <f t="shared" si="4"/>
        <v>2253.1288047658154</v>
      </c>
      <c r="E105" s="48"/>
      <c r="F105" s="101">
        <v>2003.9</v>
      </c>
      <c r="G105" s="102">
        <v>1</v>
      </c>
      <c r="H105" s="35">
        <f t="shared" si="5"/>
        <v>2003.9</v>
      </c>
      <c r="I105" s="13"/>
      <c r="J105" s="13"/>
      <c r="K105" s="13"/>
    </row>
    <row r="106" spans="1:11">
      <c r="A106" s="26">
        <v>1698</v>
      </c>
      <c r="B106" s="101">
        <v>3912.6703907006395</v>
      </c>
      <c r="C106" s="102">
        <v>1</v>
      </c>
      <c r="D106" s="35">
        <f t="shared" si="4"/>
        <v>3912.6703907006395</v>
      </c>
      <c r="E106" s="48"/>
      <c r="F106" s="101">
        <v>3477.3</v>
      </c>
      <c r="G106" s="102">
        <v>1</v>
      </c>
      <c r="H106" s="35">
        <f t="shared" si="5"/>
        <v>3477.3</v>
      </c>
      <c r="I106" s="13"/>
      <c r="J106" s="13"/>
      <c r="K106" s="13"/>
    </row>
    <row r="107" spans="1:11">
      <c r="A107" s="26">
        <v>1699</v>
      </c>
      <c r="B107" s="101">
        <v>3883.9200265926247</v>
      </c>
      <c r="C107" s="102">
        <v>1</v>
      </c>
      <c r="D107" s="35">
        <f t="shared" si="4"/>
        <v>3883.9200265926247</v>
      </c>
      <c r="E107" s="48"/>
      <c r="F107" s="101">
        <v>3327.3940000000002</v>
      </c>
      <c r="G107" s="102">
        <v>1</v>
      </c>
      <c r="H107" s="35">
        <f t="shared" si="5"/>
        <v>3327.3940000000002</v>
      </c>
      <c r="I107" s="13"/>
      <c r="J107" s="13"/>
      <c r="K107" s="13"/>
    </row>
    <row r="108" spans="1:11">
      <c r="A108" s="26">
        <v>1700</v>
      </c>
      <c r="B108" s="101">
        <v>2767.7166343146773</v>
      </c>
      <c r="C108" s="102">
        <v>1</v>
      </c>
      <c r="D108" s="35">
        <f t="shared" si="4"/>
        <v>2767.7166343146773</v>
      </c>
      <c r="E108" s="48"/>
      <c r="F108" s="101">
        <v>2461.4</v>
      </c>
      <c r="G108" s="102">
        <v>1</v>
      </c>
      <c r="H108" s="35">
        <f t="shared" si="5"/>
        <v>2461.4</v>
      </c>
      <c r="I108" s="13"/>
      <c r="J108" s="13"/>
      <c r="K108" s="13"/>
    </row>
    <row r="109" spans="1:11">
      <c r="A109" s="26">
        <v>1701</v>
      </c>
      <c r="B109" s="101">
        <v>7606.0409590409572</v>
      </c>
      <c r="C109" s="102">
        <v>1</v>
      </c>
      <c r="D109" s="35">
        <f t="shared" si="4"/>
        <v>7606.0409590409572</v>
      </c>
      <c r="E109" s="48"/>
      <c r="F109" s="101">
        <v>6665.15</v>
      </c>
      <c r="G109" s="102">
        <v>1</v>
      </c>
      <c r="H109" s="35">
        <f t="shared" si="5"/>
        <v>6665.15</v>
      </c>
      <c r="I109" s="13"/>
      <c r="J109" s="13"/>
      <c r="K109" s="13"/>
    </row>
    <row r="110" spans="1:11">
      <c r="A110" s="26">
        <v>1702</v>
      </c>
      <c r="B110" s="101">
        <v>3146.9846153846156</v>
      </c>
      <c r="C110" s="102">
        <v>1</v>
      </c>
      <c r="D110" s="35">
        <f t="shared" si="4"/>
        <v>3146.9846153846156</v>
      </c>
      <c r="E110" s="48"/>
      <c r="F110" s="101">
        <v>2640.3546000000001</v>
      </c>
      <c r="G110" s="102">
        <v>1</v>
      </c>
      <c r="H110" s="35">
        <f t="shared" si="5"/>
        <v>2640.3546000000001</v>
      </c>
      <c r="I110" s="13"/>
      <c r="J110" s="13"/>
      <c r="K110" s="13"/>
    </row>
    <row r="111" spans="1:11">
      <c r="A111" s="26">
        <v>1703</v>
      </c>
      <c r="B111" s="101">
        <v>1620.4364428805629</v>
      </c>
      <c r="C111" s="102">
        <v>1</v>
      </c>
      <c r="D111" s="35">
        <f t="shared" si="4"/>
        <v>1620.4364428805629</v>
      </c>
      <c r="E111" s="48"/>
      <c r="F111" s="101">
        <v>1352</v>
      </c>
      <c r="G111" s="102">
        <v>1</v>
      </c>
      <c r="H111" s="35">
        <f t="shared" si="5"/>
        <v>1352</v>
      </c>
      <c r="I111" s="13"/>
      <c r="J111" s="13"/>
      <c r="K111" s="13"/>
    </row>
    <row r="112" spans="1:11">
      <c r="A112" s="26">
        <v>1704</v>
      </c>
      <c r="B112" s="101">
        <v>2175.4940059940059</v>
      </c>
      <c r="C112" s="102">
        <v>1</v>
      </c>
      <c r="D112" s="35">
        <f t="shared" si="4"/>
        <v>2175.4940059940059</v>
      </c>
      <c r="E112" s="48"/>
      <c r="F112" s="101">
        <v>1950.4</v>
      </c>
      <c r="G112" s="102">
        <v>1</v>
      </c>
      <c r="H112" s="35">
        <f t="shared" si="5"/>
        <v>1950.4</v>
      </c>
      <c r="I112" s="13"/>
      <c r="J112" s="13"/>
      <c r="K112" s="13"/>
    </row>
    <row r="113" spans="1:11">
      <c r="A113" s="26">
        <v>1705</v>
      </c>
      <c r="B113" s="101">
        <v>4828.636363636364</v>
      </c>
      <c r="C113" s="102">
        <v>1</v>
      </c>
      <c r="D113" s="35">
        <f t="shared" si="4"/>
        <v>4828.636363636364</v>
      </c>
      <c r="E113" s="48"/>
      <c r="F113" s="101">
        <v>4069.7679999999996</v>
      </c>
      <c r="G113" s="102">
        <v>1</v>
      </c>
      <c r="H113" s="35">
        <f t="shared" si="5"/>
        <v>4069.7679999999996</v>
      </c>
      <c r="I113" s="13"/>
      <c r="J113" s="13"/>
      <c r="K113" s="13"/>
    </row>
    <row r="114" spans="1:11">
      <c r="A114" s="26">
        <v>1706</v>
      </c>
      <c r="B114" s="101">
        <v>1966</v>
      </c>
      <c r="C114" s="102">
        <v>1</v>
      </c>
      <c r="D114" s="35">
        <f t="shared" si="4"/>
        <v>1966</v>
      </c>
      <c r="E114" s="48"/>
      <c r="F114" s="101">
        <v>1710</v>
      </c>
      <c r="G114" s="102">
        <v>1</v>
      </c>
      <c r="H114" s="35">
        <f t="shared" si="5"/>
        <v>1710</v>
      </c>
      <c r="I114" s="13"/>
      <c r="J114" s="13"/>
      <c r="K114" s="13"/>
    </row>
    <row r="115" spans="1:11">
      <c r="A115" s="26">
        <v>1707</v>
      </c>
      <c r="B115" s="101">
        <v>4475.5384615384619</v>
      </c>
      <c r="C115" s="102">
        <v>1</v>
      </c>
      <c r="D115" s="35">
        <f t="shared" si="4"/>
        <v>4475.5384615384619</v>
      </c>
      <c r="E115" s="48"/>
      <c r="F115" s="101">
        <v>3650.2369999999996</v>
      </c>
      <c r="G115" s="102">
        <v>1</v>
      </c>
      <c r="H115" s="35">
        <f t="shared" si="5"/>
        <v>3650.2369999999996</v>
      </c>
      <c r="I115" s="13"/>
      <c r="J115" s="13"/>
      <c r="K115" s="13"/>
    </row>
    <row r="116" spans="1:11">
      <c r="A116" s="26">
        <v>1708</v>
      </c>
      <c r="B116" s="101">
        <v>3374.7350976115022</v>
      </c>
      <c r="C116" s="102">
        <v>1</v>
      </c>
      <c r="D116" s="35">
        <f t="shared" si="4"/>
        <v>3374.7350976115022</v>
      </c>
      <c r="E116" s="48"/>
      <c r="F116" s="101">
        <v>2575.14</v>
      </c>
      <c r="G116" s="102">
        <v>1</v>
      </c>
      <c r="H116" s="35">
        <f t="shared" si="5"/>
        <v>2575.14</v>
      </c>
      <c r="I116" s="13"/>
      <c r="J116" s="13"/>
      <c r="K116" s="13"/>
    </row>
    <row r="117" spans="1:11">
      <c r="A117" s="26">
        <v>1709</v>
      </c>
      <c r="B117" s="101">
        <v>2609.828319036937</v>
      </c>
      <c r="C117" s="102">
        <v>1</v>
      </c>
      <c r="D117" s="35">
        <f t="shared" si="4"/>
        <v>2609.828319036937</v>
      </c>
      <c r="E117" s="48"/>
      <c r="F117" s="101">
        <v>2255.0369999999998</v>
      </c>
      <c r="G117" s="102">
        <v>1</v>
      </c>
      <c r="H117" s="35">
        <f t="shared" si="5"/>
        <v>2255.0369999999998</v>
      </c>
      <c r="I117" s="13"/>
      <c r="J117" s="13"/>
      <c r="K117" s="13"/>
    </row>
    <row r="118" spans="1:11">
      <c r="A118" s="26">
        <v>1710</v>
      </c>
      <c r="B118" s="101">
        <v>3785.2009987515603</v>
      </c>
      <c r="C118" s="102">
        <v>1</v>
      </c>
      <c r="D118" s="35">
        <f t="shared" si="4"/>
        <v>3785.2009987515603</v>
      </c>
      <c r="E118" s="48"/>
      <c r="F118" s="101">
        <v>3296.5050000000001</v>
      </c>
      <c r="G118" s="102">
        <v>1</v>
      </c>
      <c r="H118" s="35">
        <f t="shared" si="5"/>
        <v>3296.5050000000001</v>
      </c>
      <c r="I118" s="13"/>
      <c r="J118" s="13"/>
      <c r="K118" s="13"/>
    </row>
    <row r="119" spans="1:11">
      <c r="A119" s="26">
        <v>1711</v>
      </c>
      <c r="B119" s="101">
        <v>2272.1075050095487</v>
      </c>
      <c r="C119" s="102">
        <v>1</v>
      </c>
      <c r="D119" s="35">
        <f t="shared" si="4"/>
        <v>2272.1075050095487</v>
      </c>
      <c r="E119" s="48"/>
      <c r="F119" s="101">
        <v>1993.4</v>
      </c>
      <c r="G119" s="102">
        <v>1</v>
      </c>
      <c r="H119" s="35">
        <f t="shared" si="5"/>
        <v>1993.4</v>
      </c>
      <c r="I119" s="13"/>
      <c r="J119" s="13"/>
      <c r="K119" s="13"/>
    </row>
    <row r="120" spans="1:11">
      <c r="A120" s="26">
        <v>1712</v>
      </c>
      <c r="B120" s="101">
        <v>2066.1368989312809</v>
      </c>
      <c r="C120" s="102">
        <v>1</v>
      </c>
      <c r="D120" s="35">
        <f t="shared" si="4"/>
        <v>2066.1368989312809</v>
      </c>
      <c r="E120" s="48"/>
      <c r="F120" s="101">
        <v>1761</v>
      </c>
      <c r="G120" s="102">
        <v>1</v>
      </c>
      <c r="H120" s="35">
        <f t="shared" si="5"/>
        <v>1761</v>
      </c>
      <c r="I120" s="13"/>
      <c r="J120" s="13"/>
      <c r="K120" s="13"/>
    </row>
    <row r="121" spans="1:11">
      <c r="A121" s="26">
        <v>1713</v>
      </c>
      <c r="B121" s="101">
        <v>596</v>
      </c>
      <c r="C121" s="102">
        <v>1</v>
      </c>
      <c r="D121" s="35">
        <f t="shared" si="4"/>
        <v>596</v>
      </c>
      <c r="E121" s="48"/>
      <c r="F121" s="101">
        <v>485</v>
      </c>
      <c r="G121" s="102">
        <v>1</v>
      </c>
      <c r="H121" s="35">
        <f t="shared" si="5"/>
        <v>485</v>
      </c>
      <c r="I121" s="13"/>
      <c r="J121" s="13"/>
      <c r="K121" s="13"/>
    </row>
    <row r="122" spans="1:11">
      <c r="A122" s="26">
        <v>1714</v>
      </c>
      <c r="B122" s="101">
        <v>2777.8327757562834</v>
      </c>
      <c r="C122" s="102">
        <v>1</v>
      </c>
      <c r="D122" s="35">
        <f t="shared" si="4"/>
        <v>2777.8327757562834</v>
      </c>
      <c r="E122" s="48"/>
      <c r="F122" s="101">
        <v>2330.6999999999998</v>
      </c>
      <c r="G122" s="102">
        <v>1</v>
      </c>
      <c r="H122" s="35">
        <f t="shared" si="5"/>
        <v>2330.6999999999998</v>
      </c>
      <c r="I122" s="13"/>
      <c r="J122" s="13"/>
      <c r="K122" s="13"/>
    </row>
    <row r="123" spans="1:11">
      <c r="A123" s="26">
        <v>1715</v>
      </c>
      <c r="B123" s="101">
        <v>2945.4695304695306</v>
      </c>
      <c r="C123" s="102">
        <v>1</v>
      </c>
      <c r="D123" s="35">
        <f t="shared" si="4"/>
        <v>2945.4695304695306</v>
      </c>
      <c r="E123" s="48"/>
      <c r="F123" s="101">
        <v>2238.11</v>
      </c>
      <c r="G123" s="102">
        <v>1</v>
      </c>
      <c r="H123" s="35">
        <f t="shared" si="5"/>
        <v>2238.11</v>
      </c>
      <c r="I123" s="13"/>
      <c r="J123" s="13"/>
      <c r="K123" s="13"/>
    </row>
    <row r="124" spans="1:11">
      <c r="A124" s="26">
        <v>1716</v>
      </c>
      <c r="B124" s="101">
        <v>2780.318181818182</v>
      </c>
      <c r="C124" s="102">
        <v>1</v>
      </c>
      <c r="D124" s="35">
        <f t="shared" si="4"/>
        <v>2780.318181818182</v>
      </c>
      <c r="E124" s="48"/>
      <c r="F124" s="101">
        <v>2552.4</v>
      </c>
      <c r="G124" s="102">
        <v>1</v>
      </c>
      <c r="H124" s="35">
        <f t="shared" si="5"/>
        <v>2552.4</v>
      </c>
      <c r="I124" s="13"/>
      <c r="J124" s="13"/>
      <c r="K124" s="13"/>
    </row>
    <row r="125" spans="1:11">
      <c r="A125" s="26">
        <v>1717</v>
      </c>
      <c r="B125" s="101">
        <v>2839.0960854092523</v>
      </c>
      <c r="C125" s="102">
        <v>1</v>
      </c>
      <c r="D125" s="35">
        <f t="shared" si="4"/>
        <v>2839.0960854092523</v>
      </c>
      <c r="E125" s="48"/>
      <c r="F125" s="101">
        <v>2515.5</v>
      </c>
      <c r="G125" s="102">
        <v>1</v>
      </c>
      <c r="H125" s="35">
        <f t="shared" si="5"/>
        <v>2515.5</v>
      </c>
      <c r="I125" s="13"/>
      <c r="J125" s="13"/>
      <c r="K125" s="13"/>
    </row>
    <row r="126" spans="1:11">
      <c r="A126" s="26">
        <v>1718</v>
      </c>
      <c r="B126" s="101">
        <v>1615.4344569288389</v>
      </c>
      <c r="C126" s="102">
        <v>1</v>
      </c>
      <c r="D126" s="35">
        <f t="shared" si="4"/>
        <v>1615.4344569288389</v>
      </c>
      <c r="E126" s="48"/>
      <c r="F126" s="101">
        <v>1224</v>
      </c>
      <c r="G126" s="102">
        <v>1</v>
      </c>
      <c r="H126" s="35">
        <f t="shared" si="5"/>
        <v>1224</v>
      </c>
      <c r="I126" s="13"/>
      <c r="J126" s="13"/>
      <c r="K126" s="13"/>
    </row>
    <row r="127" spans="1:11">
      <c r="A127" s="26">
        <v>1719</v>
      </c>
      <c r="B127" s="101">
        <v>2986.3</v>
      </c>
      <c r="C127" s="102">
        <v>1</v>
      </c>
      <c r="D127" s="35">
        <f t="shared" si="4"/>
        <v>2986.3</v>
      </c>
      <c r="E127" s="48"/>
      <c r="F127" s="101">
        <v>2351.0772999999999</v>
      </c>
      <c r="G127" s="102">
        <v>1</v>
      </c>
      <c r="H127" s="35">
        <f t="shared" si="5"/>
        <v>2351.0772999999999</v>
      </c>
      <c r="I127" s="13"/>
      <c r="J127" s="13"/>
      <c r="K127" s="13"/>
    </row>
    <row r="128" spans="1:11">
      <c r="A128" s="26">
        <v>1720</v>
      </c>
      <c r="B128" s="101">
        <v>1587.065934065934</v>
      </c>
      <c r="C128" s="102">
        <v>1</v>
      </c>
      <c r="D128" s="35">
        <f t="shared" si="4"/>
        <v>1587.065934065934</v>
      </c>
      <c r="E128" s="48"/>
      <c r="F128" s="101">
        <v>1359.9</v>
      </c>
      <c r="G128" s="102">
        <v>1</v>
      </c>
      <c r="H128" s="35">
        <f t="shared" si="5"/>
        <v>1359.9</v>
      </c>
      <c r="I128" s="13"/>
      <c r="J128" s="13"/>
      <c r="K128" s="13"/>
    </row>
    <row r="129" spans="1:11">
      <c r="A129" s="26">
        <v>1721</v>
      </c>
      <c r="B129" s="101">
        <v>1595</v>
      </c>
      <c r="C129" s="102">
        <v>1</v>
      </c>
      <c r="D129" s="35">
        <f t="shared" si="4"/>
        <v>1595</v>
      </c>
      <c r="E129" s="48"/>
      <c r="F129" s="101">
        <v>1355</v>
      </c>
      <c r="G129" s="102">
        <v>1</v>
      </c>
      <c r="H129" s="35">
        <f t="shared" si="5"/>
        <v>1355</v>
      </c>
      <c r="I129" s="13"/>
      <c r="J129" s="13"/>
      <c r="K129" s="13"/>
    </row>
    <row r="130" spans="1:11">
      <c r="A130" s="26">
        <v>1722</v>
      </c>
      <c r="B130" s="101">
        <v>2806.3846153846152</v>
      </c>
      <c r="C130" s="102">
        <v>1</v>
      </c>
      <c r="D130" s="35">
        <f t="shared" si="4"/>
        <v>2806.3846153846152</v>
      </c>
      <c r="E130" s="48"/>
      <c r="F130" s="101">
        <v>2027.94</v>
      </c>
      <c r="G130" s="102">
        <v>1</v>
      </c>
      <c r="H130" s="35">
        <f t="shared" si="5"/>
        <v>2027.94</v>
      </c>
      <c r="I130" s="13"/>
      <c r="J130" s="13"/>
      <c r="K130" s="13"/>
    </row>
    <row r="131" spans="1:11">
      <c r="A131" s="26">
        <v>1723</v>
      </c>
      <c r="B131" s="101">
        <v>3415</v>
      </c>
      <c r="C131" s="102">
        <v>1</v>
      </c>
      <c r="D131" s="35">
        <f t="shared" si="4"/>
        <v>3415</v>
      </c>
      <c r="E131" s="48"/>
      <c r="F131" s="101">
        <v>3076</v>
      </c>
      <c r="G131" s="102">
        <v>1</v>
      </c>
      <c r="H131" s="35">
        <f t="shared" si="5"/>
        <v>3076</v>
      </c>
      <c r="I131" s="13"/>
      <c r="J131" s="13"/>
      <c r="K131" s="13"/>
    </row>
    <row r="132" spans="1:11">
      <c r="A132" s="26">
        <v>1724</v>
      </c>
      <c r="B132" s="101">
        <v>3416.0804486142565</v>
      </c>
      <c r="C132" s="102">
        <v>1</v>
      </c>
      <c r="D132" s="35">
        <f t="shared" si="4"/>
        <v>3416.0804486142565</v>
      </c>
      <c r="E132" s="48"/>
      <c r="F132" s="101">
        <v>2978.7780000000002</v>
      </c>
      <c r="G132" s="102">
        <v>1</v>
      </c>
      <c r="H132" s="35">
        <f t="shared" si="5"/>
        <v>2978.7780000000002</v>
      </c>
      <c r="I132" s="13"/>
      <c r="J132" s="13"/>
      <c r="K132" s="13"/>
    </row>
    <row r="133" spans="1:11">
      <c r="A133" s="26">
        <v>1725</v>
      </c>
      <c r="B133" s="101">
        <v>4530.1869821813652</v>
      </c>
      <c r="C133" s="102">
        <v>1</v>
      </c>
      <c r="D133" s="35">
        <f t="shared" si="4"/>
        <v>4530.1869821813652</v>
      </c>
      <c r="E133" s="48"/>
      <c r="F133" s="101">
        <v>4067.4</v>
      </c>
      <c r="G133" s="102">
        <v>1</v>
      </c>
      <c r="H133" s="35">
        <f t="shared" si="5"/>
        <v>4067.4</v>
      </c>
      <c r="I133" s="13"/>
      <c r="J133" s="13"/>
      <c r="K133" s="13"/>
    </row>
    <row r="134" spans="1:11">
      <c r="A134" s="26">
        <v>1726</v>
      </c>
      <c r="B134" s="101">
        <v>4829</v>
      </c>
      <c r="C134" s="102">
        <v>1</v>
      </c>
      <c r="D134" s="35">
        <f t="shared" si="4"/>
        <v>4829</v>
      </c>
      <c r="E134" s="48"/>
      <c r="F134" s="101">
        <v>3816.0709999999999</v>
      </c>
      <c r="G134" s="102">
        <v>1</v>
      </c>
      <c r="H134" s="35">
        <f t="shared" si="5"/>
        <v>3816.0709999999999</v>
      </c>
      <c r="I134" s="13"/>
      <c r="J134" s="13"/>
      <c r="K134" s="13"/>
    </row>
    <row r="135" spans="1:11">
      <c r="A135" s="26">
        <v>1727</v>
      </c>
      <c r="B135" s="101">
        <v>3772.4719101123596</v>
      </c>
      <c r="C135" s="102">
        <v>1</v>
      </c>
      <c r="D135" s="35">
        <f t="shared" si="4"/>
        <v>3772.4719101123596</v>
      </c>
      <c r="E135" s="48"/>
      <c r="F135" s="101">
        <v>3323</v>
      </c>
      <c r="G135" s="102">
        <v>1</v>
      </c>
      <c r="H135" s="35">
        <f t="shared" si="5"/>
        <v>3323</v>
      </c>
      <c r="I135" s="13"/>
      <c r="J135" s="13"/>
      <c r="K135" s="13"/>
    </row>
    <row r="136" spans="1:11">
      <c r="A136" s="26">
        <v>1728</v>
      </c>
      <c r="B136" s="101">
        <v>1957.3181818181818</v>
      </c>
      <c r="C136" s="102">
        <v>1</v>
      </c>
      <c r="D136" s="35">
        <f t="shared" si="4"/>
        <v>1957.3181818181818</v>
      </c>
      <c r="E136" s="48"/>
      <c r="F136" s="101">
        <v>1757.4</v>
      </c>
      <c r="G136" s="102">
        <v>1</v>
      </c>
      <c r="H136" s="35">
        <f t="shared" si="5"/>
        <v>1757.4</v>
      </c>
      <c r="I136" s="13"/>
      <c r="J136" s="13"/>
      <c r="K136" s="13"/>
    </row>
    <row r="137" spans="1:11">
      <c r="A137" s="26">
        <v>1729</v>
      </c>
      <c r="B137" s="101">
        <v>3417</v>
      </c>
      <c r="C137" s="102">
        <v>1</v>
      </c>
      <c r="D137" s="35">
        <f t="shared" si="4"/>
        <v>3417</v>
      </c>
      <c r="E137" s="48"/>
      <c r="F137" s="101">
        <v>2822</v>
      </c>
      <c r="G137" s="102">
        <v>1</v>
      </c>
      <c r="H137" s="35">
        <f t="shared" si="5"/>
        <v>2822</v>
      </c>
      <c r="I137" s="13"/>
      <c r="J137" s="13"/>
      <c r="K137" s="13"/>
    </row>
    <row r="138" spans="1:11">
      <c r="A138" s="26">
        <v>1730</v>
      </c>
      <c r="B138" s="101">
        <v>2056</v>
      </c>
      <c r="C138" s="102">
        <v>1</v>
      </c>
      <c r="D138" s="35">
        <f t="shared" si="4"/>
        <v>2056</v>
      </c>
      <c r="E138" s="48"/>
      <c r="F138" s="101">
        <v>1789</v>
      </c>
      <c r="G138" s="102">
        <v>1</v>
      </c>
      <c r="H138" s="35">
        <f t="shared" si="5"/>
        <v>1789</v>
      </c>
      <c r="I138" s="6"/>
      <c r="J138" s="13"/>
      <c r="K138" s="13"/>
    </row>
    <row r="139" spans="1:11">
      <c r="A139" s="26">
        <v>1731</v>
      </c>
      <c r="B139" s="101">
        <v>2381</v>
      </c>
      <c r="C139" s="102">
        <v>1</v>
      </c>
      <c r="D139" s="35">
        <f t="shared" si="4"/>
        <v>2381</v>
      </c>
      <c r="E139" s="48"/>
      <c r="F139" s="101">
        <v>1948</v>
      </c>
      <c r="G139" s="102">
        <v>1</v>
      </c>
      <c r="H139" s="35">
        <f t="shared" si="5"/>
        <v>1948</v>
      </c>
      <c r="I139" s="13"/>
      <c r="J139" s="13"/>
      <c r="K139" s="13"/>
    </row>
    <row r="140" spans="1:11">
      <c r="A140" s="26">
        <v>1732</v>
      </c>
      <c r="B140" s="101">
        <v>3571.42565516894</v>
      </c>
      <c r="C140" s="102">
        <v>1</v>
      </c>
      <c r="D140" s="35">
        <f t="shared" si="4"/>
        <v>3571.42565516894</v>
      </c>
      <c r="E140" s="48"/>
      <c r="F140" s="101">
        <v>2929.4799564270156</v>
      </c>
      <c r="G140" s="102">
        <v>1</v>
      </c>
      <c r="H140" s="35">
        <f t="shared" si="5"/>
        <v>2929.4799564270156</v>
      </c>
      <c r="I140" s="13"/>
      <c r="J140" s="13"/>
      <c r="K140" s="13"/>
    </row>
    <row r="141" spans="1:11">
      <c r="A141" s="26">
        <v>1733</v>
      </c>
      <c r="B141" s="101">
        <v>3630.6063111220283</v>
      </c>
      <c r="C141" s="102">
        <v>1</v>
      </c>
      <c r="D141" s="35">
        <f t="shared" si="4"/>
        <v>3630.6063111220283</v>
      </c>
      <c r="E141" s="48"/>
      <c r="F141" s="101">
        <v>3164.1</v>
      </c>
      <c r="G141" s="102">
        <v>1</v>
      </c>
      <c r="H141" s="35">
        <f t="shared" si="5"/>
        <v>3164.1</v>
      </c>
      <c r="I141" s="13"/>
      <c r="J141" s="13"/>
      <c r="K141" s="13"/>
    </row>
    <row r="142" spans="1:11">
      <c r="A142" s="26">
        <v>1734</v>
      </c>
      <c r="B142" s="101">
        <v>4679.4422657952064</v>
      </c>
      <c r="C142" s="102">
        <v>1</v>
      </c>
      <c r="D142" s="35">
        <f t="shared" si="4"/>
        <v>4679.4422657952064</v>
      </c>
      <c r="E142" s="48"/>
      <c r="F142" s="101">
        <v>3908.8520000000003</v>
      </c>
      <c r="G142" s="102">
        <v>1</v>
      </c>
      <c r="H142" s="35">
        <f t="shared" si="5"/>
        <v>3908.8520000000003</v>
      </c>
      <c r="I142" s="13"/>
      <c r="J142" s="13"/>
      <c r="K142" s="13"/>
    </row>
    <row r="143" spans="1:11">
      <c r="A143" s="26">
        <v>1735</v>
      </c>
      <c r="B143" s="101">
        <v>5016.5913848905011</v>
      </c>
      <c r="C143" s="102">
        <v>1</v>
      </c>
      <c r="D143" s="35">
        <f t="shared" si="4"/>
        <v>5016.5913848905011</v>
      </c>
      <c r="E143" s="48"/>
      <c r="F143" s="101">
        <v>3690</v>
      </c>
      <c r="G143" s="102">
        <v>1</v>
      </c>
      <c r="H143" s="35">
        <f t="shared" si="5"/>
        <v>3690</v>
      </c>
      <c r="I143" s="13"/>
      <c r="J143" s="13"/>
      <c r="K143" s="13"/>
    </row>
    <row r="144" spans="1:11">
      <c r="A144" s="26">
        <v>1736</v>
      </c>
      <c r="B144" s="101">
        <v>3900.376906318083</v>
      </c>
      <c r="C144" s="102">
        <v>1</v>
      </c>
      <c r="D144" s="35">
        <f t="shared" si="4"/>
        <v>3900.376906318083</v>
      </c>
      <c r="E144" s="48"/>
      <c r="F144" s="101">
        <v>3448.5</v>
      </c>
      <c r="G144" s="102">
        <v>1</v>
      </c>
      <c r="H144" s="35">
        <f t="shared" si="5"/>
        <v>3448.5</v>
      </c>
      <c r="I144" s="13"/>
      <c r="J144" s="13"/>
      <c r="K144" s="13"/>
    </row>
    <row r="145" spans="1:11">
      <c r="A145" s="26">
        <v>1737</v>
      </c>
      <c r="B145" s="101">
        <v>1903.3769063180825</v>
      </c>
      <c r="C145" s="102">
        <v>1</v>
      </c>
      <c r="D145" s="35">
        <f t="shared" ref="D145:D203" si="6">B145</f>
        <v>1903.3769063180825</v>
      </c>
      <c r="E145" s="48"/>
      <c r="F145" s="101">
        <v>1765.5</v>
      </c>
      <c r="G145" s="102">
        <v>1</v>
      </c>
      <c r="H145" s="35">
        <f t="shared" ref="H145:H208" si="7">F145</f>
        <v>1765.5</v>
      </c>
      <c r="I145" s="13"/>
      <c r="J145" s="13"/>
      <c r="K145" s="13"/>
    </row>
    <row r="146" spans="1:11">
      <c r="A146" s="26">
        <v>1738</v>
      </c>
      <c r="B146" s="101">
        <v>1827.6116129348118</v>
      </c>
      <c r="C146" s="102">
        <v>1</v>
      </c>
      <c r="D146" s="35">
        <f t="shared" si="6"/>
        <v>1827.6116129348118</v>
      </c>
      <c r="E146" s="48"/>
      <c r="F146" s="101">
        <v>920.5</v>
      </c>
      <c r="G146" s="102">
        <v>1</v>
      </c>
      <c r="H146" s="35">
        <f t="shared" si="7"/>
        <v>920.5</v>
      </c>
      <c r="I146" s="13"/>
      <c r="J146" s="13"/>
      <c r="K146" s="13"/>
    </row>
    <row r="147" spans="1:11">
      <c r="A147" s="26">
        <v>1739</v>
      </c>
      <c r="B147" s="101">
        <v>1992.3769063180825</v>
      </c>
      <c r="C147" s="102">
        <v>1</v>
      </c>
      <c r="D147" s="35">
        <f t="shared" si="6"/>
        <v>1992.3769063180825</v>
      </c>
      <c r="E147" s="48"/>
      <c r="F147" s="101">
        <v>1710.5</v>
      </c>
      <c r="G147" s="102">
        <v>1</v>
      </c>
      <c r="H147" s="35">
        <f t="shared" si="7"/>
        <v>1710.5</v>
      </c>
      <c r="I147" s="13"/>
      <c r="J147" s="13"/>
      <c r="K147" s="13"/>
    </row>
    <row r="148" spans="1:11">
      <c r="A148" s="26">
        <v>1740</v>
      </c>
      <c r="B148" s="101">
        <v>555</v>
      </c>
      <c r="C148" s="102">
        <v>1</v>
      </c>
      <c r="D148" s="35">
        <f t="shared" si="6"/>
        <v>555</v>
      </c>
      <c r="E148" s="48"/>
      <c r="F148" s="101">
        <v>484</v>
      </c>
      <c r="G148" s="102">
        <v>1</v>
      </c>
      <c r="H148" s="35">
        <f t="shared" si="7"/>
        <v>484</v>
      </c>
      <c r="I148" s="13"/>
      <c r="J148" s="13"/>
      <c r="K148" s="13"/>
    </row>
    <row r="149" spans="1:11">
      <c r="A149" s="26">
        <v>1741</v>
      </c>
      <c r="B149" s="101">
        <v>3024.9281045751632</v>
      </c>
      <c r="C149" s="102">
        <v>1</v>
      </c>
      <c r="D149" s="35">
        <f t="shared" si="6"/>
        <v>3024.9281045751632</v>
      </c>
      <c r="E149" s="48"/>
      <c r="F149" s="101">
        <v>2712.5</v>
      </c>
      <c r="G149" s="102">
        <v>1</v>
      </c>
      <c r="H149" s="35">
        <f t="shared" si="7"/>
        <v>2712.5</v>
      </c>
      <c r="I149" s="13"/>
      <c r="J149" s="13"/>
      <c r="K149" s="13"/>
    </row>
    <row r="150" spans="1:11">
      <c r="A150" s="26">
        <v>1742</v>
      </c>
      <c r="B150" s="101">
        <v>2362.9082952384551</v>
      </c>
      <c r="C150" s="102">
        <v>1</v>
      </c>
      <c r="D150" s="35">
        <f t="shared" si="6"/>
        <v>2362.9082952384551</v>
      </c>
      <c r="E150" s="48"/>
      <c r="F150" s="101">
        <v>2147</v>
      </c>
      <c r="G150" s="102">
        <v>1</v>
      </c>
      <c r="H150" s="35">
        <f t="shared" si="7"/>
        <v>2147</v>
      </c>
      <c r="I150" s="13"/>
      <c r="J150" s="13"/>
      <c r="K150" s="13"/>
    </row>
    <row r="151" spans="1:11">
      <c r="A151" s="26">
        <v>1743</v>
      </c>
      <c r="B151" s="101">
        <v>3802.4805495737155</v>
      </c>
      <c r="C151" s="102">
        <v>1</v>
      </c>
      <c r="D151" s="35">
        <f t="shared" si="6"/>
        <v>3802.4805495737155</v>
      </c>
      <c r="E151" s="48"/>
      <c r="F151" s="101">
        <v>3412.9799564270156</v>
      </c>
      <c r="G151" s="102">
        <v>1</v>
      </c>
      <c r="H151" s="35">
        <f t="shared" si="7"/>
        <v>3412.9799564270156</v>
      </c>
      <c r="I151" s="13"/>
      <c r="J151" s="13"/>
      <c r="K151" s="13"/>
    </row>
    <row r="152" spans="1:11">
      <c r="A152" s="26">
        <v>1744</v>
      </c>
      <c r="B152" s="101">
        <v>4194.0811844566333</v>
      </c>
      <c r="C152" s="102">
        <v>1</v>
      </c>
      <c r="D152" s="35">
        <f t="shared" si="6"/>
        <v>4194.0811844566333</v>
      </c>
      <c r="E152" s="48"/>
      <c r="F152" s="101">
        <v>3792.6</v>
      </c>
      <c r="G152" s="102">
        <v>1</v>
      </c>
      <c r="H152" s="35">
        <f t="shared" si="7"/>
        <v>3792.6</v>
      </c>
      <c r="I152" s="13"/>
      <c r="J152" s="13"/>
      <c r="K152" s="13"/>
    </row>
    <row r="153" spans="1:11">
      <c r="A153" s="26">
        <v>1745</v>
      </c>
      <c r="B153" s="101">
        <v>4599.7870686722563</v>
      </c>
      <c r="C153" s="102">
        <v>1</v>
      </c>
      <c r="D153" s="35">
        <f t="shared" si="6"/>
        <v>4599.7870686722563</v>
      </c>
      <c r="E153" s="48"/>
      <c r="F153" s="101">
        <v>4077</v>
      </c>
      <c r="G153" s="102">
        <v>1</v>
      </c>
      <c r="H153" s="35">
        <f t="shared" si="7"/>
        <v>4077</v>
      </c>
      <c r="I153" s="13"/>
      <c r="J153" s="13"/>
      <c r="K153" s="13"/>
    </row>
    <row r="154" spans="1:11">
      <c r="A154" s="26">
        <v>1746</v>
      </c>
      <c r="B154" s="101">
        <v>3946.0636014295183</v>
      </c>
      <c r="C154" s="102">
        <v>1</v>
      </c>
      <c r="D154" s="35">
        <f t="shared" si="6"/>
        <v>3946.0636014295183</v>
      </c>
      <c r="E154" s="48"/>
      <c r="F154" s="101">
        <v>3548.5</v>
      </c>
      <c r="G154" s="102">
        <v>1</v>
      </c>
      <c r="H154" s="35">
        <f t="shared" si="7"/>
        <v>3548.5</v>
      </c>
      <c r="I154" s="13"/>
      <c r="J154" s="13"/>
      <c r="K154" s="13"/>
    </row>
    <row r="155" spans="1:11">
      <c r="A155" s="26">
        <v>1747</v>
      </c>
      <c r="B155" s="101">
        <v>4873.9107156313867</v>
      </c>
      <c r="C155" s="102">
        <v>1</v>
      </c>
      <c r="D155" s="35">
        <f t="shared" si="6"/>
        <v>4873.9107156313867</v>
      </c>
      <c r="E155" s="48"/>
      <c r="F155" s="101">
        <v>4340.5</v>
      </c>
      <c r="G155" s="102">
        <v>1</v>
      </c>
      <c r="H155" s="35">
        <f t="shared" si="7"/>
        <v>4340.5</v>
      </c>
      <c r="I155" s="13"/>
      <c r="J155" s="13"/>
      <c r="K155" s="13"/>
    </row>
    <row r="156" spans="1:11">
      <c r="A156" s="26">
        <v>1748</v>
      </c>
      <c r="B156" s="101">
        <v>3454.442188736874</v>
      </c>
      <c r="C156" s="102">
        <v>1</v>
      </c>
      <c r="D156" s="35">
        <f t="shared" si="6"/>
        <v>3454.442188736874</v>
      </c>
      <c r="E156" s="48"/>
      <c r="F156" s="101">
        <v>3074.009</v>
      </c>
      <c r="G156" s="102">
        <v>1</v>
      </c>
      <c r="H156" s="35">
        <f t="shared" si="7"/>
        <v>3074.009</v>
      </c>
      <c r="I156" s="13"/>
      <c r="J156" s="13"/>
      <c r="K156" s="13"/>
    </row>
    <row r="157" spans="1:11">
      <c r="A157" s="26">
        <v>1749</v>
      </c>
      <c r="B157" s="101">
        <v>4319.9093885111488</v>
      </c>
      <c r="C157" s="102">
        <v>1</v>
      </c>
      <c r="D157" s="35">
        <f t="shared" si="6"/>
        <v>4319.9093885111488</v>
      </c>
      <c r="E157" s="48"/>
      <c r="F157" s="101">
        <v>3917</v>
      </c>
      <c r="G157" s="102">
        <v>1</v>
      </c>
      <c r="H157" s="35">
        <f t="shared" si="7"/>
        <v>3917</v>
      </c>
      <c r="I157" s="13"/>
      <c r="J157" s="13"/>
      <c r="K157" s="13"/>
    </row>
    <row r="158" spans="1:11">
      <c r="A158" s="26">
        <v>1750</v>
      </c>
      <c r="B158" s="101">
        <v>3028.7727525459313</v>
      </c>
      <c r="C158" s="102">
        <v>1</v>
      </c>
      <c r="D158" s="35">
        <f t="shared" si="6"/>
        <v>3028.7727525459313</v>
      </c>
      <c r="E158" s="48"/>
      <c r="F158" s="101">
        <v>2770.1</v>
      </c>
      <c r="G158" s="102">
        <v>1</v>
      </c>
      <c r="H158" s="35">
        <f t="shared" si="7"/>
        <v>2770.1</v>
      </c>
      <c r="I158" s="13"/>
      <c r="J158" s="13"/>
      <c r="K158" s="13"/>
    </row>
    <row r="159" spans="1:11">
      <c r="A159" s="26">
        <v>1751</v>
      </c>
      <c r="B159" s="101">
        <v>3375.5751814990995</v>
      </c>
      <c r="C159" s="102">
        <v>1</v>
      </c>
      <c r="D159" s="35">
        <f t="shared" si="6"/>
        <v>3375.5751814990995</v>
      </c>
      <c r="E159" s="48"/>
      <c r="F159" s="101">
        <v>2788.712</v>
      </c>
      <c r="G159" s="102">
        <v>1</v>
      </c>
      <c r="H159" s="35">
        <f t="shared" si="7"/>
        <v>2788.712</v>
      </c>
      <c r="I159" s="13"/>
      <c r="J159" s="13"/>
      <c r="K159" s="13"/>
    </row>
    <row r="160" spans="1:11">
      <c r="A160" s="26">
        <v>1752</v>
      </c>
      <c r="B160" s="101">
        <v>2698.4508670520231</v>
      </c>
      <c r="C160" s="102">
        <v>1</v>
      </c>
      <c r="D160" s="35">
        <f t="shared" si="6"/>
        <v>2698.4508670520231</v>
      </c>
      <c r="E160" s="48"/>
      <c r="F160" s="101">
        <v>2429</v>
      </c>
      <c r="G160" s="102">
        <v>1</v>
      </c>
      <c r="H160" s="35">
        <f t="shared" si="7"/>
        <v>2429</v>
      </c>
      <c r="I160" s="13"/>
      <c r="J160" s="13"/>
      <c r="K160" s="13"/>
    </row>
    <row r="161" spans="1:11">
      <c r="A161" s="26">
        <v>1753</v>
      </c>
      <c r="B161" s="101">
        <v>2094.1283514047877</v>
      </c>
      <c r="C161" s="102">
        <v>1</v>
      </c>
      <c r="D161" s="35">
        <f t="shared" si="6"/>
        <v>2094.1283514047877</v>
      </c>
      <c r="E161" s="48"/>
      <c r="F161" s="101">
        <v>1827.5</v>
      </c>
      <c r="G161" s="102">
        <v>1</v>
      </c>
      <c r="H161" s="35">
        <f t="shared" si="7"/>
        <v>1827.5</v>
      </c>
      <c r="I161" s="13"/>
      <c r="J161" s="13"/>
      <c r="K161" s="13"/>
    </row>
    <row r="162" spans="1:11">
      <c r="A162" s="26">
        <v>1754</v>
      </c>
      <c r="B162" s="101">
        <v>5536.6120016147033</v>
      </c>
      <c r="C162" s="102">
        <v>1</v>
      </c>
      <c r="D162" s="35">
        <f t="shared" si="6"/>
        <v>5536.6120016147033</v>
      </c>
      <c r="E162" s="48"/>
      <c r="F162" s="101">
        <v>4919.6000000000004</v>
      </c>
      <c r="G162" s="102">
        <v>1</v>
      </c>
      <c r="H162" s="35">
        <f t="shared" si="7"/>
        <v>4919.6000000000004</v>
      </c>
      <c r="I162" s="13"/>
      <c r="J162" s="13"/>
      <c r="K162" s="13"/>
    </row>
    <row r="163" spans="1:11">
      <c r="A163" s="26">
        <v>1755</v>
      </c>
      <c r="B163" s="101">
        <v>3888.2089664882096</v>
      </c>
      <c r="C163" s="102">
        <v>1</v>
      </c>
      <c r="D163" s="35">
        <f t="shared" si="6"/>
        <v>3888.2089664882096</v>
      </c>
      <c r="E163" s="48"/>
      <c r="F163" s="101">
        <v>3428.1</v>
      </c>
      <c r="G163" s="102">
        <v>1</v>
      </c>
      <c r="H163" s="35">
        <f t="shared" si="7"/>
        <v>3428.1</v>
      </c>
      <c r="I163" s="13"/>
      <c r="J163" s="13"/>
      <c r="K163" s="13"/>
    </row>
    <row r="164" spans="1:11">
      <c r="A164" s="26">
        <v>1756</v>
      </c>
      <c r="B164" s="101">
        <v>4822.400589425386</v>
      </c>
      <c r="C164" s="102">
        <v>1</v>
      </c>
      <c r="D164" s="35">
        <f t="shared" si="6"/>
        <v>4822.400589425386</v>
      </c>
      <c r="E164" s="48"/>
      <c r="F164" s="101">
        <v>4367.1000000000004</v>
      </c>
      <c r="G164" s="102">
        <v>1</v>
      </c>
      <c r="H164" s="35">
        <f t="shared" si="7"/>
        <v>4367.1000000000004</v>
      </c>
      <c r="I164" s="13"/>
      <c r="J164" s="13"/>
      <c r="K164" s="13"/>
    </row>
    <row r="165" spans="1:11">
      <c r="A165" s="26">
        <v>1757</v>
      </c>
      <c r="B165" s="101">
        <v>4275.5485284672632</v>
      </c>
      <c r="C165" s="102">
        <v>1</v>
      </c>
      <c r="D165" s="35">
        <f t="shared" si="6"/>
        <v>4275.5485284672632</v>
      </c>
      <c r="E165" s="48"/>
      <c r="F165" s="101">
        <v>3561.1</v>
      </c>
      <c r="G165" s="102">
        <v>1</v>
      </c>
      <c r="H165" s="35">
        <f t="shared" si="7"/>
        <v>3561.1</v>
      </c>
      <c r="I165" s="13"/>
      <c r="J165" s="13"/>
      <c r="K165" s="13"/>
    </row>
    <row r="166" spans="1:11">
      <c r="A166" s="26">
        <v>1758</v>
      </c>
      <c r="B166" s="101">
        <v>6568.2337911764525</v>
      </c>
      <c r="C166" s="102">
        <v>1</v>
      </c>
      <c r="D166" s="35">
        <f t="shared" si="6"/>
        <v>6568.2337911764525</v>
      </c>
      <c r="E166" s="48"/>
      <c r="F166" s="101">
        <v>5996</v>
      </c>
      <c r="G166" s="102">
        <v>1</v>
      </c>
      <c r="H166" s="35">
        <f t="shared" si="7"/>
        <v>5996</v>
      </c>
      <c r="I166" s="13"/>
      <c r="J166" s="13"/>
      <c r="K166" s="13"/>
    </row>
    <row r="167" spans="1:11">
      <c r="A167" s="26">
        <v>1759</v>
      </c>
      <c r="B167" s="101">
        <v>4844.5203022387377</v>
      </c>
      <c r="C167" s="102">
        <v>1</v>
      </c>
      <c r="D167" s="35">
        <f t="shared" si="6"/>
        <v>4844.5203022387377</v>
      </c>
      <c r="E167" s="48"/>
      <c r="F167" s="101">
        <v>4428.5</v>
      </c>
      <c r="G167" s="102">
        <v>1</v>
      </c>
      <c r="H167" s="35">
        <f t="shared" si="7"/>
        <v>4428.5</v>
      </c>
      <c r="I167" s="13"/>
      <c r="J167" s="13"/>
      <c r="K167" s="13"/>
    </row>
    <row r="168" spans="1:11">
      <c r="A168" s="26">
        <v>1760</v>
      </c>
      <c r="B168" s="101">
        <v>2940.3643618450383</v>
      </c>
      <c r="C168" s="102">
        <v>1</v>
      </c>
      <c r="D168" s="35">
        <f t="shared" si="6"/>
        <v>2940.3643618450383</v>
      </c>
      <c r="E168" s="48"/>
      <c r="F168" s="101">
        <v>2689</v>
      </c>
      <c r="G168" s="102">
        <v>1</v>
      </c>
      <c r="H168" s="35">
        <f t="shared" si="7"/>
        <v>2689</v>
      </c>
      <c r="I168" s="13"/>
      <c r="J168" s="13"/>
      <c r="K168" s="13"/>
    </row>
    <row r="169" spans="1:11">
      <c r="A169" s="26">
        <v>1761</v>
      </c>
      <c r="B169" s="101">
        <v>5135.5882885830115</v>
      </c>
      <c r="C169" s="102">
        <v>1</v>
      </c>
      <c r="D169" s="35">
        <f t="shared" si="6"/>
        <v>5135.5882885830115</v>
      </c>
      <c r="E169" s="48"/>
      <c r="F169" s="101">
        <v>4501.8999999999996</v>
      </c>
      <c r="G169" s="102">
        <v>1</v>
      </c>
      <c r="H169" s="35">
        <f t="shared" si="7"/>
        <v>4501.8999999999996</v>
      </c>
      <c r="I169" s="13"/>
      <c r="J169" s="13"/>
      <c r="K169" s="13"/>
    </row>
    <row r="170" spans="1:11">
      <c r="A170" s="26">
        <v>1762</v>
      </c>
      <c r="B170" s="101">
        <v>5874.2455575344529</v>
      </c>
      <c r="C170" s="102">
        <v>1</v>
      </c>
      <c r="D170" s="35">
        <f t="shared" si="6"/>
        <v>5874.2455575344529</v>
      </c>
      <c r="E170" s="48"/>
      <c r="F170" s="101">
        <v>5329.9</v>
      </c>
      <c r="G170" s="102">
        <v>1</v>
      </c>
      <c r="H170" s="35">
        <f t="shared" si="7"/>
        <v>5329.9</v>
      </c>
      <c r="I170" s="13"/>
      <c r="J170" s="13"/>
      <c r="K170" s="13"/>
    </row>
    <row r="171" spans="1:11">
      <c r="A171" s="26">
        <v>1763</v>
      </c>
      <c r="B171" s="101">
        <v>6198.3687273231153</v>
      </c>
      <c r="C171" s="102">
        <v>1</v>
      </c>
      <c r="D171" s="35">
        <f t="shared" si="6"/>
        <v>6198.3687273231153</v>
      </c>
      <c r="E171" s="48"/>
      <c r="F171" s="101">
        <v>5623</v>
      </c>
      <c r="G171" s="102">
        <v>1</v>
      </c>
      <c r="H171" s="35">
        <f t="shared" si="7"/>
        <v>5623</v>
      </c>
      <c r="I171" s="13"/>
      <c r="J171" s="13"/>
      <c r="K171" s="13"/>
    </row>
    <row r="172" spans="1:11">
      <c r="A172" s="26">
        <v>1764</v>
      </c>
      <c r="B172" s="101">
        <v>5223.8982976182333</v>
      </c>
      <c r="C172" s="102">
        <v>1</v>
      </c>
      <c r="D172" s="35">
        <f t="shared" si="6"/>
        <v>5223.8982976182333</v>
      </c>
      <c r="E172" s="48"/>
      <c r="F172" s="101">
        <v>4647.097999999999</v>
      </c>
      <c r="G172" s="102">
        <v>1</v>
      </c>
      <c r="H172" s="35">
        <f t="shared" si="7"/>
        <v>4647.097999999999</v>
      </c>
      <c r="I172" s="13"/>
      <c r="J172" s="13"/>
      <c r="K172" s="13"/>
    </row>
    <row r="173" spans="1:11">
      <c r="A173" s="26">
        <v>1765</v>
      </c>
      <c r="B173" s="101">
        <v>6606.7593078307082</v>
      </c>
      <c r="C173" s="102">
        <v>1</v>
      </c>
      <c r="D173" s="35">
        <f t="shared" si="6"/>
        <v>6606.7593078307082</v>
      </c>
      <c r="E173" s="48"/>
      <c r="F173" s="101">
        <v>6005</v>
      </c>
      <c r="G173" s="102">
        <v>1</v>
      </c>
      <c r="H173" s="35">
        <f t="shared" si="7"/>
        <v>6005</v>
      </c>
      <c r="I173" s="13"/>
      <c r="J173" s="13"/>
      <c r="K173" s="13"/>
    </row>
    <row r="174" spans="1:11">
      <c r="A174" s="26">
        <v>1766</v>
      </c>
      <c r="B174" s="101">
        <v>6009.0594231765808</v>
      </c>
      <c r="C174" s="102">
        <v>1</v>
      </c>
      <c r="D174" s="35">
        <f t="shared" si="6"/>
        <v>6009.0594231765808</v>
      </c>
      <c r="E174" s="48"/>
      <c r="F174" s="101">
        <v>5327</v>
      </c>
      <c r="G174" s="102">
        <v>1</v>
      </c>
      <c r="H174" s="35">
        <f t="shared" si="7"/>
        <v>5327</v>
      </c>
      <c r="I174" s="13"/>
      <c r="J174" s="13"/>
      <c r="K174" s="13"/>
    </row>
    <row r="175" spans="1:11">
      <c r="A175" s="26">
        <v>1767</v>
      </c>
      <c r="B175" s="101">
        <v>6926.0791682656345</v>
      </c>
      <c r="C175" s="102">
        <v>1</v>
      </c>
      <c r="D175" s="35">
        <f t="shared" si="6"/>
        <v>6926.0791682656345</v>
      </c>
      <c r="E175" s="48"/>
      <c r="F175" s="101">
        <v>5870.2</v>
      </c>
      <c r="G175" s="102">
        <v>1</v>
      </c>
      <c r="H175" s="35">
        <f t="shared" si="7"/>
        <v>5870.2</v>
      </c>
      <c r="I175" s="13"/>
      <c r="J175" s="13"/>
      <c r="K175" s="13"/>
    </row>
    <row r="176" spans="1:11">
      <c r="A176" s="26">
        <v>1768</v>
      </c>
      <c r="B176" s="101">
        <v>5647.9587569466385</v>
      </c>
      <c r="C176" s="102">
        <v>1</v>
      </c>
      <c r="D176" s="35">
        <f t="shared" si="6"/>
        <v>5647.9587569466385</v>
      </c>
      <c r="E176" s="48"/>
      <c r="F176" s="101">
        <v>5064.2</v>
      </c>
      <c r="G176" s="102">
        <v>1</v>
      </c>
      <c r="H176" s="35">
        <f t="shared" si="7"/>
        <v>5064.2</v>
      </c>
      <c r="I176" s="13"/>
      <c r="J176" s="13"/>
      <c r="K176" s="13"/>
    </row>
    <row r="177" spans="1:11">
      <c r="A177" s="26">
        <v>1769</v>
      </c>
      <c r="B177" s="101">
        <v>5377.245324942196</v>
      </c>
      <c r="C177" s="102">
        <v>1</v>
      </c>
      <c r="D177" s="35">
        <f t="shared" si="6"/>
        <v>5377.245324942196</v>
      </c>
      <c r="E177" s="48"/>
      <c r="F177" s="101">
        <v>4942.1000000000004</v>
      </c>
      <c r="G177" s="102">
        <v>1</v>
      </c>
      <c r="H177" s="35">
        <f t="shared" si="7"/>
        <v>4942.1000000000004</v>
      </c>
      <c r="I177" s="13"/>
      <c r="J177" s="13"/>
      <c r="K177" s="13"/>
    </row>
    <row r="178" spans="1:11">
      <c r="A178" s="26">
        <v>1770</v>
      </c>
      <c r="B178" s="101">
        <v>6797.3254051930016</v>
      </c>
      <c r="C178" s="102">
        <v>1</v>
      </c>
      <c r="D178" s="35">
        <f t="shared" si="6"/>
        <v>6797.3254051930016</v>
      </c>
      <c r="E178" s="48"/>
      <c r="F178" s="101">
        <v>6130.2</v>
      </c>
      <c r="G178" s="102">
        <v>1</v>
      </c>
      <c r="H178" s="35">
        <f t="shared" si="7"/>
        <v>6130.2</v>
      </c>
      <c r="I178" s="13"/>
      <c r="J178" s="13"/>
      <c r="K178" s="13"/>
    </row>
    <row r="179" spans="1:11">
      <c r="A179" s="26">
        <v>1771</v>
      </c>
      <c r="B179" s="101">
        <v>8248.7351144700933</v>
      </c>
      <c r="C179" s="102">
        <v>1</v>
      </c>
      <c r="D179" s="35">
        <f t="shared" si="6"/>
        <v>8248.7351144700933</v>
      </c>
      <c r="E179" s="48"/>
      <c r="F179" s="101">
        <v>7295.6</v>
      </c>
      <c r="G179" s="102">
        <v>1</v>
      </c>
      <c r="H179" s="35">
        <f t="shared" si="7"/>
        <v>7295.6</v>
      </c>
    </row>
    <row r="180" spans="1:11">
      <c r="A180" s="26">
        <v>1772</v>
      </c>
      <c r="B180" s="101">
        <v>6878.4003143558866</v>
      </c>
      <c r="C180" s="102">
        <v>1</v>
      </c>
      <c r="D180" s="35">
        <f t="shared" si="6"/>
        <v>6878.4003143558866</v>
      </c>
      <c r="E180" s="48"/>
      <c r="F180" s="101">
        <v>6090.1</v>
      </c>
      <c r="G180" s="102">
        <v>1</v>
      </c>
      <c r="H180" s="35">
        <f t="shared" si="7"/>
        <v>6090.1</v>
      </c>
    </row>
    <row r="181" spans="1:11">
      <c r="A181" s="26">
        <v>1773</v>
      </c>
      <c r="B181" s="101">
        <v>6418.3239604808605</v>
      </c>
      <c r="C181" s="102">
        <v>1</v>
      </c>
      <c r="D181" s="35">
        <f t="shared" si="6"/>
        <v>6418.3239604808605</v>
      </c>
      <c r="E181" s="48"/>
      <c r="F181" s="101">
        <v>5653.8</v>
      </c>
      <c r="G181" s="102">
        <v>1</v>
      </c>
      <c r="H181" s="35">
        <f t="shared" si="7"/>
        <v>5653.8</v>
      </c>
    </row>
    <row r="182" spans="1:11">
      <c r="A182" s="26">
        <v>1774</v>
      </c>
      <c r="B182" s="101">
        <v>5282.4460346077349</v>
      </c>
      <c r="C182" s="102">
        <v>1</v>
      </c>
      <c r="D182" s="35">
        <f t="shared" si="6"/>
        <v>5282.4460346077349</v>
      </c>
      <c r="E182" s="48"/>
      <c r="F182" s="101">
        <v>4735.2</v>
      </c>
      <c r="G182" s="102">
        <v>1</v>
      </c>
      <c r="H182" s="35">
        <f t="shared" si="7"/>
        <v>4735.2</v>
      </c>
    </row>
    <row r="183" spans="1:11">
      <c r="A183" s="26">
        <v>1775</v>
      </c>
      <c r="B183" s="101">
        <v>4662.7992367216202</v>
      </c>
      <c r="C183" s="102">
        <v>1</v>
      </c>
      <c r="D183" s="35">
        <f t="shared" si="6"/>
        <v>4662.7992367216202</v>
      </c>
      <c r="E183" s="48"/>
      <c r="F183" s="101">
        <v>4210.6000000000004</v>
      </c>
      <c r="G183" s="102">
        <v>1</v>
      </c>
      <c r="H183" s="35">
        <f t="shared" si="7"/>
        <v>4210.6000000000004</v>
      </c>
    </row>
    <row r="184" spans="1:11">
      <c r="A184" s="26">
        <v>1776</v>
      </c>
      <c r="B184" s="101">
        <v>2419.4969921132033</v>
      </c>
      <c r="C184" s="102">
        <v>1</v>
      </c>
      <c r="D184" s="35">
        <f t="shared" si="6"/>
        <v>2419.4969921132033</v>
      </c>
      <c r="E184" s="48"/>
      <c r="F184" s="101">
        <v>2165.7579999999998</v>
      </c>
      <c r="G184" s="102">
        <v>1</v>
      </c>
      <c r="H184" s="35">
        <f t="shared" si="7"/>
        <v>2165.7579999999998</v>
      </c>
    </row>
    <row r="185" spans="1:11">
      <c r="A185" s="26">
        <v>1777</v>
      </c>
      <c r="B185" s="101">
        <v>3840.7842933169773</v>
      </c>
      <c r="C185" s="102">
        <v>1</v>
      </c>
      <c r="D185" s="35">
        <f t="shared" si="6"/>
        <v>3840.7842933169773</v>
      </c>
      <c r="E185" s="48"/>
      <c r="F185" s="101">
        <v>3457.6</v>
      </c>
      <c r="G185" s="102">
        <v>1</v>
      </c>
      <c r="H185" s="35">
        <f t="shared" si="7"/>
        <v>3457.6</v>
      </c>
    </row>
    <row r="186" spans="1:11">
      <c r="A186" s="26">
        <v>1778</v>
      </c>
      <c r="B186" s="101">
        <v>2568.6998532976168</v>
      </c>
      <c r="C186" s="102">
        <v>1</v>
      </c>
      <c r="D186" s="35">
        <f t="shared" si="6"/>
        <v>2568.6998532976168</v>
      </c>
      <c r="E186" s="48"/>
      <c r="F186" s="101">
        <v>2337.6</v>
      </c>
      <c r="G186" s="102">
        <v>1</v>
      </c>
      <c r="H186" s="35">
        <f t="shared" si="7"/>
        <v>2337.6</v>
      </c>
    </row>
    <row r="187" spans="1:11">
      <c r="A187" s="26">
        <v>1779</v>
      </c>
      <c r="B187" s="101">
        <v>3360.8699265696373</v>
      </c>
      <c r="C187" s="102">
        <v>1</v>
      </c>
      <c r="D187" s="35">
        <f t="shared" si="6"/>
        <v>3360.8699265696373</v>
      </c>
      <c r="E187" s="48"/>
      <c r="F187" s="101">
        <v>3001.1</v>
      </c>
      <c r="G187" s="102">
        <v>1</v>
      </c>
      <c r="H187" s="35">
        <f t="shared" si="7"/>
        <v>3001.1</v>
      </c>
    </row>
    <row r="188" spans="1:11">
      <c r="A188" s="26">
        <v>1780</v>
      </c>
      <c r="B188" s="101">
        <v>4031.3724765774859</v>
      </c>
      <c r="C188" s="102">
        <v>1</v>
      </c>
      <c r="D188" s="35">
        <f t="shared" si="6"/>
        <v>4031.3724765774859</v>
      </c>
      <c r="E188" s="48"/>
      <c r="F188" s="101">
        <v>3596.1</v>
      </c>
      <c r="G188" s="102">
        <v>1</v>
      </c>
      <c r="H188" s="35">
        <f t="shared" si="7"/>
        <v>3596.1</v>
      </c>
    </row>
    <row r="189" spans="1:11">
      <c r="A189" s="26">
        <v>1781</v>
      </c>
      <c r="B189" s="101">
        <v>2339.2083032993983</v>
      </c>
      <c r="C189" s="102">
        <v>1</v>
      </c>
      <c r="D189" s="35">
        <f t="shared" si="6"/>
        <v>2339.2083032993983</v>
      </c>
      <c r="E189" s="48"/>
      <c r="F189" s="101">
        <v>2112.5</v>
      </c>
      <c r="G189" s="102">
        <v>1</v>
      </c>
      <c r="H189" s="35">
        <f t="shared" si="7"/>
        <v>2112.5</v>
      </c>
    </row>
    <row r="190" spans="1:11">
      <c r="A190" s="26">
        <v>1782</v>
      </c>
      <c r="B190" s="101">
        <v>630.17429193899784</v>
      </c>
      <c r="C190" s="102">
        <v>1</v>
      </c>
      <c r="D190" s="35">
        <f t="shared" si="6"/>
        <v>630.17429193899784</v>
      </c>
      <c r="E190" s="48"/>
      <c r="F190" s="101">
        <v>578.5</v>
      </c>
      <c r="G190" s="102">
        <v>1</v>
      </c>
      <c r="H190" s="35">
        <f t="shared" si="7"/>
        <v>578.5</v>
      </c>
    </row>
    <row r="191" spans="1:11">
      <c r="A191" s="26">
        <v>1783</v>
      </c>
      <c r="B191" s="101">
        <v>789.82038737139055</v>
      </c>
      <c r="C191" s="102">
        <v>1</v>
      </c>
      <c r="D191" s="35">
        <f t="shared" si="6"/>
        <v>789.82038737139055</v>
      </c>
      <c r="E191" s="48"/>
      <c r="F191" s="101">
        <v>699.1</v>
      </c>
      <c r="G191" s="102">
        <v>1</v>
      </c>
      <c r="H191" s="35">
        <f t="shared" si="7"/>
        <v>699.1</v>
      </c>
    </row>
    <row r="192" spans="1:11">
      <c r="A192" s="26">
        <v>1784</v>
      </c>
      <c r="B192" s="101">
        <v>3263.7648400764238</v>
      </c>
      <c r="C192" s="102">
        <v>1</v>
      </c>
      <c r="D192" s="35">
        <f t="shared" si="6"/>
        <v>3263.7648400764238</v>
      </c>
      <c r="E192" s="48"/>
      <c r="F192" s="101">
        <v>2881.1</v>
      </c>
      <c r="G192" s="102">
        <v>1</v>
      </c>
      <c r="H192" s="35">
        <f t="shared" si="7"/>
        <v>2881.1</v>
      </c>
    </row>
    <row r="193" spans="1:9">
      <c r="A193" s="26">
        <v>1785</v>
      </c>
      <c r="B193" s="101">
        <v>2841.7790274989252</v>
      </c>
      <c r="C193" s="102">
        <v>1</v>
      </c>
      <c r="D193" s="35">
        <f t="shared" si="6"/>
        <v>2841.7790274989252</v>
      </c>
      <c r="E193" s="48"/>
      <c r="F193" s="101">
        <v>2308.8000000000002</v>
      </c>
      <c r="G193" s="102">
        <v>1</v>
      </c>
      <c r="H193" s="35">
        <f t="shared" si="7"/>
        <v>2308.8000000000002</v>
      </c>
    </row>
    <row r="194" spans="1:9">
      <c r="A194" s="26">
        <v>1786</v>
      </c>
      <c r="B194" s="101">
        <v>888.86127167630059</v>
      </c>
      <c r="C194" s="102">
        <v>1</v>
      </c>
      <c r="D194" s="35">
        <f t="shared" si="6"/>
        <v>888.86127167630059</v>
      </c>
      <c r="E194" s="48"/>
      <c r="F194" s="101">
        <v>249.87700000000001</v>
      </c>
      <c r="G194" s="102">
        <v>1</v>
      </c>
      <c r="H194" s="35">
        <f t="shared" si="7"/>
        <v>249.87700000000001</v>
      </c>
    </row>
    <row r="195" spans="1:9">
      <c r="A195" s="26">
        <v>1787</v>
      </c>
      <c r="B195" s="101">
        <v>1666.8641555530371</v>
      </c>
      <c r="C195" s="102">
        <v>1</v>
      </c>
      <c r="D195" s="35">
        <f t="shared" si="6"/>
        <v>1666.8641555530371</v>
      </c>
      <c r="E195" s="48"/>
      <c r="F195" s="101">
        <v>1494.6</v>
      </c>
      <c r="G195" s="102">
        <v>1</v>
      </c>
      <c r="H195" s="35">
        <f t="shared" si="7"/>
        <v>1494.6</v>
      </c>
    </row>
    <row r="196" spans="1:9">
      <c r="A196" s="26">
        <v>1788</v>
      </c>
      <c r="B196" s="101">
        <v>1189.356102106867</v>
      </c>
      <c r="C196" s="102">
        <v>1</v>
      </c>
      <c r="D196" s="35">
        <f t="shared" si="6"/>
        <v>1189.356102106867</v>
      </c>
      <c r="E196" s="48"/>
      <c r="F196" s="101">
        <v>1049</v>
      </c>
      <c r="G196" s="102">
        <v>1</v>
      </c>
      <c r="H196" s="35">
        <f t="shared" si="7"/>
        <v>1049</v>
      </c>
    </row>
    <row r="197" spans="1:9">
      <c r="A197" s="26">
        <v>1789</v>
      </c>
      <c r="B197" s="101">
        <v>1218.3468208092486</v>
      </c>
      <c r="C197" s="102">
        <v>1</v>
      </c>
      <c r="D197" s="35">
        <f t="shared" si="6"/>
        <v>1218.3468208092486</v>
      </c>
      <c r="E197" s="48"/>
      <c r="F197" s="101">
        <v>946</v>
      </c>
      <c r="G197" s="102">
        <v>1</v>
      </c>
      <c r="H197" s="35">
        <f t="shared" si="7"/>
        <v>946</v>
      </c>
    </row>
    <row r="198" spans="1:9">
      <c r="A198" s="26">
        <v>1790</v>
      </c>
      <c r="B198" s="101">
        <v>1944.3236994219656</v>
      </c>
      <c r="C198" s="102">
        <v>1</v>
      </c>
      <c r="D198" s="35">
        <f t="shared" si="6"/>
        <v>1944.3236994219656</v>
      </c>
      <c r="E198" s="48"/>
      <c r="F198" s="101">
        <v>1390.6</v>
      </c>
      <c r="G198" s="102">
        <v>1</v>
      </c>
      <c r="H198" s="35">
        <f t="shared" si="7"/>
        <v>1390.6</v>
      </c>
    </row>
    <row r="199" spans="1:9">
      <c r="A199" s="26">
        <v>1791</v>
      </c>
      <c r="B199" s="101">
        <v>2233.0476092945714</v>
      </c>
      <c r="C199" s="102">
        <v>1</v>
      </c>
      <c r="D199" s="35">
        <f t="shared" si="6"/>
        <v>2233.0476092945714</v>
      </c>
      <c r="E199" s="48"/>
      <c r="F199" s="101">
        <v>1990.6</v>
      </c>
      <c r="G199" s="102">
        <v>1</v>
      </c>
      <c r="H199" s="35">
        <f t="shared" si="7"/>
        <v>1990.6</v>
      </c>
    </row>
    <row r="200" spans="1:9">
      <c r="A200" s="26">
        <v>1792</v>
      </c>
      <c r="B200" s="101">
        <v>1828.3855831349881</v>
      </c>
      <c r="C200" s="102">
        <v>1</v>
      </c>
      <c r="D200" s="35">
        <f t="shared" si="6"/>
        <v>1828.3855831349881</v>
      </c>
      <c r="E200" s="48"/>
      <c r="F200" s="101">
        <v>1630.5</v>
      </c>
      <c r="G200" s="102">
        <v>1</v>
      </c>
      <c r="H200" s="35">
        <f t="shared" si="7"/>
        <v>1630.5</v>
      </c>
    </row>
    <row r="201" spans="1:9">
      <c r="A201" s="26">
        <v>1793</v>
      </c>
      <c r="B201" s="101">
        <v>2925.2353772094498</v>
      </c>
      <c r="C201" s="102">
        <v>1</v>
      </c>
      <c r="D201" s="35">
        <f t="shared" si="6"/>
        <v>2925.2353772094498</v>
      </c>
      <c r="E201" s="48"/>
      <c r="F201" s="101">
        <v>2594.6</v>
      </c>
      <c r="G201" s="102">
        <v>1</v>
      </c>
      <c r="H201" s="35">
        <f t="shared" si="7"/>
        <v>2594.6</v>
      </c>
    </row>
    <row r="202" spans="1:9">
      <c r="A202" s="26">
        <v>1794</v>
      </c>
      <c r="B202" s="101">
        <v>211.56069364161849</v>
      </c>
      <c r="C202" s="102">
        <v>1</v>
      </c>
      <c r="D202" s="35">
        <f t="shared" si="6"/>
        <v>211.56069364161849</v>
      </c>
      <c r="E202" s="48"/>
      <c r="F202" s="101">
        <v>183</v>
      </c>
      <c r="G202" s="102">
        <v>1</v>
      </c>
      <c r="H202" s="35">
        <f t="shared" si="7"/>
        <v>183</v>
      </c>
    </row>
    <row r="203" spans="1:9">
      <c r="A203" s="26">
        <v>1795</v>
      </c>
      <c r="B203" s="101">
        <v>577</v>
      </c>
      <c r="C203" s="102">
        <v>1</v>
      </c>
      <c r="D203" s="35">
        <f t="shared" si="6"/>
        <v>577</v>
      </c>
      <c r="E203" s="48"/>
      <c r="F203" s="101">
        <v>535</v>
      </c>
      <c r="G203" s="102">
        <v>1</v>
      </c>
      <c r="H203" s="35">
        <f t="shared" si="7"/>
        <v>535</v>
      </c>
      <c r="I203" s="6"/>
    </row>
    <row r="204" spans="1:9">
      <c r="A204" s="26">
        <v>1796</v>
      </c>
      <c r="B204" s="101">
        <v>0</v>
      </c>
      <c r="C204" s="102"/>
      <c r="D204" s="35">
        <v>0</v>
      </c>
      <c r="E204" s="48"/>
      <c r="F204" s="101">
        <v>0</v>
      </c>
      <c r="G204" s="102"/>
      <c r="H204" s="35">
        <f t="shared" si="7"/>
        <v>0</v>
      </c>
    </row>
    <row r="205" spans="1:9">
      <c r="A205" s="26">
        <v>1797</v>
      </c>
      <c r="B205" s="101">
        <v>0</v>
      </c>
      <c r="C205" s="102"/>
      <c r="D205" s="35">
        <v>0</v>
      </c>
      <c r="E205" s="48"/>
      <c r="F205" s="101">
        <v>0</v>
      </c>
      <c r="G205" s="102"/>
      <c r="H205" s="35">
        <f t="shared" si="7"/>
        <v>0</v>
      </c>
    </row>
    <row r="206" spans="1:9">
      <c r="A206" s="26">
        <v>1798</v>
      </c>
      <c r="B206" s="101">
        <v>0</v>
      </c>
      <c r="C206" s="102"/>
      <c r="D206" s="35">
        <v>0</v>
      </c>
      <c r="E206" s="48"/>
      <c r="F206" s="101">
        <v>0</v>
      </c>
      <c r="G206" s="102"/>
      <c r="H206" s="35">
        <f t="shared" si="7"/>
        <v>0</v>
      </c>
    </row>
    <row r="207" spans="1:9">
      <c r="A207" s="26">
        <v>1799</v>
      </c>
      <c r="B207" s="101">
        <v>0</v>
      </c>
      <c r="C207" s="102"/>
      <c r="D207" s="35">
        <v>0</v>
      </c>
      <c r="E207" s="48"/>
      <c r="F207" s="101">
        <v>0</v>
      </c>
      <c r="G207" s="102"/>
      <c r="H207" s="35">
        <f t="shared" si="7"/>
        <v>0</v>
      </c>
    </row>
    <row r="208" spans="1:9">
      <c r="A208" s="26">
        <v>1800</v>
      </c>
      <c r="B208" s="101">
        <v>0</v>
      </c>
      <c r="C208" s="102"/>
      <c r="D208" s="35">
        <v>0</v>
      </c>
      <c r="E208" s="48"/>
      <c r="F208" s="101">
        <v>0</v>
      </c>
      <c r="G208" s="102"/>
      <c r="H208" s="35">
        <f t="shared" si="7"/>
        <v>0</v>
      </c>
    </row>
    <row r="209" spans="1:8">
      <c r="A209" s="26">
        <v>1801</v>
      </c>
      <c r="B209" s="101">
        <v>0</v>
      </c>
      <c r="C209" s="102"/>
      <c r="D209" s="35">
        <v>0</v>
      </c>
      <c r="E209" s="48"/>
      <c r="F209" s="101">
        <v>0</v>
      </c>
      <c r="G209" s="102"/>
      <c r="H209" s="35">
        <f t="shared" ref="H209:H237" si="8">F209</f>
        <v>0</v>
      </c>
    </row>
    <row r="210" spans="1:8">
      <c r="A210" s="26">
        <v>1802</v>
      </c>
      <c r="B210" s="101">
        <v>303.37690631808277</v>
      </c>
      <c r="C210" s="102">
        <v>1</v>
      </c>
      <c r="D210" s="35">
        <f>B210</f>
        <v>303.37690631808277</v>
      </c>
      <c r="E210" s="48"/>
      <c r="F210" s="101">
        <v>278.5</v>
      </c>
      <c r="G210" s="102">
        <v>1</v>
      </c>
      <c r="H210" s="35">
        <f t="shared" si="8"/>
        <v>278.5</v>
      </c>
    </row>
    <row r="211" spans="1:8">
      <c r="A211" s="26">
        <v>1803</v>
      </c>
      <c r="B211" s="101">
        <v>993.63521285613206</v>
      </c>
      <c r="C211" s="102">
        <v>1</v>
      </c>
      <c r="D211" s="35">
        <f>B211</f>
        <v>993.63521285613206</v>
      </c>
      <c r="E211" s="48"/>
      <c r="F211" s="101">
        <v>925.1</v>
      </c>
      <c r="G211" s="102">
        <v>1</v>
      </c>
      <c r="H211" s="35">
        <f t="shared" si="8"/>
        <v>925.1</v>
      </c>
    </row>
    <row r="212" spans="1:8">
      <c r="A212" s="26">
        <v>1804</v>
      </c>
      <c r="B212" s="101">
        <v>0</v>
      </c>
      <c r="C212" s="102"/>
      <c r="D212" s="35">
        <v>0</v>
      </c>
      <c r="E212" s="48"/>
      <c r="F212" s="101">
        <v>0</v>
      </c>
      <c r="G212" s="102"/>
      <c r="H212" s="35">
        <f t="shared" si="8"/>
        <v>0</v>
      </c>
    </row>
    <row r="213" spans="1:8">
      <c r="A213" s="26">
        <v>1805</v>
      </c>
      <c r="B213" s="101">
        <v>0</v>
      </c>
      <c r="C213" s="102"/>
      <c r="D213" s="35">
        <v>0</v>
      </c>
      <c r="E213" s="48"/>
      <c r="F213" s="101">
        <v>0</v>
      </c>
      <c r="G213" s="102"/>
      <c r="H213" s="35">
        <f t="shared" si="8"/>
        <v>0</v>
      </c>
    </row>
    <row r="214" spans="1:8">
      <c r="A214" s="26">
        <v>1806</v>
      </c>
      <c r="B214" s="101">
        <v>0</v>
      </c>
      <c r="C214" s="102"/>
      <c r="D214" s="35">
        <v>0</v>
      </c>
      <c r="E214" s="48"/>
      <c r="F214" s="101">
        <v>0</v>
      </c>
      <c r="G214" s="102"/>
      <c r="H214" s="35">
        <f t="shared" si="8"/>
        <v>0</v>
      </c>
    </row>
    <row r="215" spans="1:8">
      <c r="A215" s="26">
        <v>1807</v>
      </c>
      <c r="B215" s="101">
        <v>0</v>
      </c>
      <c r="C215" s="102"/>
      <c r="D215" s="35">
        <v>0</v>
      </c>
      <c r="E215" s="48"/>
      <c r="F215" s="101">
        <v>0</v>
      </c>
      <c r="G215" s="102"/>
      <c r="H215" s="35">
        <f t="shared" si="8"/>
        <v>0</v>
      </c>
    </row>
    <row r="216" spans="1:8">
      <c r="A216" s="26">
        <v>1808</v>
      </c>
      <c r="B216" s="101">
        <v>303.37690631808277</v>
      </c>
      <c r="C216" s="102">
        <v>1</v>
      </c>
      <c r="D216" s="35">
        <f>B216</f>
        <v>303.37690631808277</v>
      </c>
      <c r="E216" s="48"/>
      <c r="F216" s="101">
        <v>278.5</v>
      </c>
      <c r="G216" s="102">
        <v>1</v>
      </c>
      <c r="H216" s="35">
        <f t="shared" si="8"/>
        <v>278.5</v>
      </c>
    </row>
    <row r="217" spans="1:8">
      <c r="A217" s="26">
        <v>1809</v>
      </c>
      <c r="B217" s="101">
        <v>3.4443168771526982</v>
      </c>
      <c r="C217" s="102">
        <v>1</v>
      </c>
      <c r="D217" s="35">
        <f>B217</f>
        <v>3.4443168771526982</v>
      </c>
      <c r="E217" s="48"/>
      <c r="F217" s="101">
        <v>3</v>
      </c>
      <c r="G217" s="102">
        <v>1</v>
      </c>
      <c r="H217" s="35">
        <f t="shared" si="8"/>
        <v>3</v>
      </c>
    </row>
    <row r="218" spans="1:8">
      <c r="A218" s="26">
        <v>1810</v>
      </c>
      <c r="B218" s="101">
        <v>0</v>
      </c>
      <c r="C218" s="102"/>
      <c r="D218" s="35">
        <v>0</v>
      </c>
      <c r="E218" s="48"/>
      <c r="F218" s="101">
        <v>0</v>
      </c>
      <c r="G218" s="102"/>
      <c r="H218" s="35">
        <f t="shared" si="8"/>
        <v>0</v>
      </c>
    </row>
    <row r="219" spans="1:8">
      <c r="A219" s="26">
        <v>1811</v>
      </c>
      <c r="B219" s="101">
        <v>0</v>
      </c>
      <c r="C219" s="102"/>
      <c r="D219" s="35">
        <v>0</v>
      </c>
      <c r="E219" s="48"/>
      <c r="F219" s="101">
        <v>0</v>
      </c>
      <c r="G219" s="102"/>
      <c r="H219" s="35">
        <f t="shared" si="8"/>
        <v>0</v>
      </c>
    </row>
    <row r="220" spans="1:8">
      <c r="A220" s="26">
        <v>1812</v>
      </c>
      <c r="B220" s="101">
        <v>0</v>
      </c>
      <c r="C220" s="102"/>
      <c r="D220" s="35">
        <v>0</v>
      </c>
      <c r="E220" s="48"/>
      <c r="F220" s="101">
        <v>0</v>
      </c>
      <c r="G220" s="102"/>
      <c r="H220" s="35">
        <f t="shared" si="8"/>
        <v>0</v>
      </c>
    </row>
    <row r="221" spans="1:8">
      <c r="A221" s="26">
        <v>1813</v>
      </c>
      <c r="B221" s="101">
        <v>0</v>
      </c>
      <c r="C221" s="102"/>
      <c r="D221" s="35">
        <v>0</v>
      </c>
      <c r="E221" s="48"/>
      <c r="F221" s="101">
        <v>0</v>
      </c>
      <c r="G221" s="102"/>
      <c r="H221" s="35">
        <f t="shared" si="8"/>
        <v>0</v>
      </c>
    </row>
    <row r="222" spans="1:8">
      <c r="A222" s="26">
        <v>1814</v>
      </c>
      <c r="B222" s="101">
        <v>0</v>
      </c>
      <c r="C222" s="102"/>
      <c r="D222" s="35">
        <v>0</v>
      </c>
      <c r="E222" s="48"/>
      <c r="F222" s="101">
        <v>0</v>
      </c>
      <c r="G222" s="102"/>
      <c r="H222" s="35">
        <f t="shared" si="8"/>
        <v>0</v>
      </c>
    </row>
    <row r="223" spans="1:8">
      <c r="A223" s="26">
        <v>1815</v>
      </c>
      <c r="B223" s="101">
        <v>0</v>
      </c>
      <c r="C223" s="102"/>
      <c r="D223" s="35">
        <v>0</v>
      </c>
      <c r="E223" s="48"/>
      <c r="F223" s="101">
        <v>0</v>
      </c>
      <c r="G223" s="102"/>
      <c r="H223" s="35">
        <f t="shared" si="8"/>
        <v>0</v>
      </c>
    </row>
    <row r="224" spans="1:8">
      <c r="A224" s="26">
        <v>1816</v>
      </c>
      <c r="B224" s="101">
        <v>0</v>
      </c>
      <c r="C224" s="102"/>
      <c r="D224" s="35">
        <v>0</v>
      </c>
      <c r="E224" s="48"/>
      <c r="F224" s="101">
        <v>0</v>
      </c>
      <c r="G224" s="102"/>
      <c r="H224" s="35">
        <f t="shared" si="8"/>
        <v>0</v>
      </c>
    </row>
    <row r="225" spans="1:9">
      <c r="A225" s="26">
        <v>1817</v>
      </c>
      <c r="B225" s="101">
        <v>0</v>
      </c>
      <c r="C225" s="102"/>
      <c r="D225" s="35">
        <v>0</v>
      </c>
      <c r="E225" s="48"/>
      <c r="F225" s="101">
        <v>0</v>
      </c>
      <c r="G225" s="102"/>
      <c r="H225" s="35">
        <f t="shared" si="8"/>
        <v>0</v>
      </c>
    </row>
    <row r="226" spans="1:9">
      <c r="A226" s="26">
        <v>1818</v>
      </c>
      <c r="B226" s="101">
        <v>0</v>
      </c>
      <c r="C226" s="102"/>
      <c r="D226" s="35">
        <v>0</v>
      </c>
      <c r="E226" s="48"/>
      <c r="F226" s="101">
        <v>0</v>
      </c>
      <c r="G226" s="102"/>
      <c r="H226" s="35">
        <f t="shared" si="8"/>
        <v>0</v>
      </c>
    </row>
    <row r="227" spans="1:9">
      <c r="A227" s="26">
        <v>1819</v>
      </c>
      <c r="B227" s="101">
        <v>32</v>
      </c>
      <c r="C227" s="102">
        <v>1</v>
      </c>
      <c r="D227" s="35">
        <f>B227</f>
        <v>32</v>
      </c>
      <c r="E227" s="48"/>
      <c r="F227" s="101">
        <v>32</v>
      </c>
      <c r="G227" s="102">
        <v>1</v>
      </c>
      <c r="H227" s="35">
        <f t="shared" si="8"/>
        <v>32</v>
      </c>
    </row>
    <row r="228" spans="1:9">
      <c r="A228" s="26">
        <v>1820</v>
      </c>
      <c r="B228" s="101">
        <v>701.52505446623093</v>
      </c>
      <c r="C228" s="102">
        <v>1</v>
      </c>
      <c r="D228" s="35">
        <f>B228</f>
        <v>701.52505446623093</v>
      </c>
      <c r="E228" s="48"/>
      <c r="F228" s="101">
        <v>644</v>
      </c>
      <c r="G228" s="102">
        <v>1</v>
      </c>
      <c r="H228" s="35">
        <f t="shared" si="8"/>
        <v>644</v>
      </c>
    </row>
    <row r="229" spans="1:9">
      <c r="A229" s="26">
        <v>1821</v>
      </c>
      <c r="B229" s="101">
        <v>0</v>
      </c>
      <c r="C229" s="102"/>
      <c r="D229" s="35">
        <v>0</v>
      </c>
      <c r="E229" s="48"/>
      <c r="F229" s="101">
        <v>0</v>
      </c>
      <c r="G229" s="102"/>
      <c r="H229" s="35">
        <f t="shared" si="8"/>
        <v>0</v>
      </c>
    </row>
    <row r="230" spans="1:9">
      <c r="A230" s="26">
        <v>1822</v>
      </c>
      <c r="B230" s="101">
        <v>180</v>
      </c>
      <c r="C230" s="102"/>
      <c r="D230" s="35">
        <f>B230</f>
        <v>180</v>
      </c>
      <c r="E230" s="48"/>
      <c r="F230" s="101">
        <v>179</v>
      </c>
      <c r="G230" s="102"/>
      <c r="H230" s="35">
        <f t="shared" si="8"/>
        <v>179</v>
      </c>
    </row>
    <row r="231" spans="1:9">
      <c r="A231" s="26">
        <v>1823</v>
      </c>
      <c r="B231" s="101">
        <v>0</v>
      </c>
      <c r="C231" s="102">
        <v>1</v>
      </c>
      <c r="D231" s="35">
        <v>0</v>
      </c>
      <c r="E231" s="48"/>
      <c r="F231" s="101">
        <v>0</v>
      </c>
      <c r="G231" s="102">
        <v>1</v>
      </c>
      <c r="H231" s="35">
        <f t="shared" si="8"/>
        <v>0</v>
      </c>
    </row>
    <row r="232" spans="1:9">
      <c r="A232" s="26">
        <v>1824</v>
      </c>
      <c r="B232" s="101">
        <v>0</v>
      </c>
      <c r="C232" s="102"/>
      <c r="D232" s="35">
        <v>0</v>
      </c>
      <c r="E232" s="48"/>
      <c r="F232" s="101">
        <v>0</v>
      </c>
      <c r="G232" s="102"/>
      <c r="H232" s="35">
        <f t="shared" si="8"/>
        <v>0</v>
      </c>
    </row>
    <row r="233" spans="1:9">
      <c r="A233" s="26">
        <v>1825</v>
      </c>
      <c r="B233" s="101">
        <v>150</v>
      </c>
      <c r="C233" s="102">
        <v>1</v>
      </c>
      <c r="D233" s="35">
        <f>B233</f>
        <v>150</v>
      </c>
      <c r="E233" s="48"/>
      <c r="F233" s="101">
        <v>134.4</v>
      </c>
      <c r="G233" s="102">
        <v>1</v>
      </c>
      <c r="H233" s="35">
        <f t="shared" si="8"/>
        <v>134.4</v>
      </c>
    </row>
    <row r="234" spans="1:9">
      <c r="A234" s="26">
        <v>1826</v>
      </c>
      <c r="B234" s="101">
        <v>0</v>
      </c>
      <c r="C234" s="102"/>
      <c r="D234" s="35">
        <v>0</v>
      </c>
      <c r="E234" s="48"/>
      <c r="F234" s="101">
        <v>0</v>
      </c>
      <c r="G234" s="102"/>
      <c r="H234" s="35">
        <f t="shared" si="8"/>
        <v>0</v>
      </c>
      <c r="I234" s="13"/>
    </row>
    <row r="235" spans="1:9">
      <c r="A235" s="26">
        <v>1827</v>
      </c>
      <c r="B235" s="101">
        <v>0</v>
      </c>
      <c r="C235" s="102"/>
      <c r="D235" s="35">
        <v>0</v>
      </c>
      <c r="E235" s="48"/>
      <c r="F235" s="101">
        <v>0</v>
      </c>
      <c r="G235" s="102"/>
      <c r="H235" s="35">
        <f t="shared" si="8"/>
        <v>0</v>
      </c>
    </row>
    <row r="236" spans="1:9">
      <c r="A236" s="26">
        <v>1828</v>
      </c>
      <c r="B236" s="101">
        <v>0</v>
      </c>
      <c r="C236" s="102"/>
      <c r="D236" s="35">
        <v>0</v>
      </c>
      <c r="E236" s="48"/>
      <c r="F236" s="101">
        <v>0</v>
      </c>
      <c r="G236" s="102"/>
      <c r="H236" s="35">
        <f t="shared" si="8"/>
        <v>0</v>
      </c>
    </row>
    <row r="237" spans="1:9">
      <c r="A237" s="26">
        <v>1829</v>
      </c>
      <c r="B237" s="101">
        <v>356.37690631808277</v>
      </c>
      <c r="C237" s="102">
        <v>1</v>
      </c>
      <c r="D237" s="35">
        <f>B237</f>
        <v>356.37690631808277</v>
      </c>
      <c r="E237" s="48"/>
      <c r="F237" s="101">
        <v>324.5</v>
      </c>
      <c r="G237" s="102">
        <v>1</v>
      </c>
      <c r="H237" s="35">
        <f t="shared" si="8"/>
        <v>324.5</v>
      </c>
    </row>
    <row r="238" spans="1:9">
      <c r="A238" s="26" t="s">
        <v>83</v>
      </c>
      <c r="B238" s="103">
        <v>536772</v>
      </c>
      <c r="C238" s="104"/>
      <c r="D238" s="10">
        <f>SUM(D4:D237)</f>
        <v>554336.27540802292</v>
      </c>
      <c r="E238" s="64"/>
      <c r="F238" s="10">
        <v>460892.83289534278</v>
      </c>
      <c r="G238" s="64"/>
      <c r="H238" s="10">
        <f>SUM(H4:H237)</f>
        <v>475257.55324895191</v>
      </c>
    </row>
    <row r="239" spans="1:9">
      <c r="A239" s="21"/>
      <c r="B239" s="21"/>
      <c r="C239" s="61"/>
      <c r="D239" s="21"/>
      <c r="E239" s="85"/>
      <c r="F239" s="21"/>
      <c r="G239" s="85"/>
      <c r="H239" s="21"/>
    </row>
    <row r="240" spans="1:9">
      <c r="A240" s="21"/>
      <c r="B240" s="21"/>
      <c r="C240" s="61"/>
      <c r="D240" s="21"/>
      <c r="E240" s="85"/>
      <c r="F240" s="21"/>
      <c r="G240" s="85"/>
      <c r="H240" s="21"/>
    </row>
    <row r="241" spans="1:8">
      <c r="A241" s="21"/>
      <c r="B241" s="21"/>
      <c r="C241" s="61"/>
      <c r="D241" s="21"/>
      <c r="E241" s="85"/>
      <c r="F241" s="21"/>
      <c r="G241" s="85"/>
      <c r="H241" s="21"/>
    </row>
    <row r="242" spans="1:8">
      <c r="A242" s="21"/>
      <c r="B242" s="21"/>
      <c r="C242" s="61"/>
      <c r="D242" s="21"/>
      <c r="E242" s="85"/>
      <c r="F242" s="21"/>
      <c r="G242" s="85"/>
      <c r="H242" s="21"/>
    </row>
    <row r="243" spans="1:8">
      <c r="A243" s="21"/>
      <c r="B243" s="21"/>
      <c r="C243" s="61"/>
      <c r="D243" s="21"/>
      <c r="E243" s="85"/>
      <c r="F243" s="21"/>
      <c r="G243" s="85"/>
      <c r="H243" s="21"/>
    </row>
    <row r="244" spans="1:8">
      <c r="A244" s="21"/>
      <c r="B244" s="21"/>
      <c r="C244" s="61"/>
      <c r="D244" s="21"/>
      <c r="E244" s="85"/>
      <c r="F244" s="21"/>
      <c r="G244" s="85"/>
      <c r="H244" s="21"/>
    </row>
    <row r="245" spans="1:8">
      <c r="A245" s="21"/>
      <c r="B245" s="21"/>
      <c r="C245" s="61"/>
      <c r="D245" s="21"/>
      <c r="E245" s="85"/>
      <c r="F245" s="21"/>
      <c r="G245" s="85"/>
      <c r="H245" s="21"/>
    </row>
    <row r="246" spans="1:8">
      <c r="A246" s="21"/>
      <c r="B246" s="21"/>
      <c r="C246" s="61"/>
      <c r="D246" s="21"/>
      <c r="E246" s="85"/>
      <c r="F246" s="21"/>
      <c r="G246" s="85"/>
      <c r="H246" s="21"/>
    </row>
    <row r="247" spans="1:8">
      <c r="A247" s="21"/>
      <c r="B247" s="21"/>
      <c r="C247" s="61"/>
      <c r="D247" s="21"/>
      <c r="E247" s="85"/>
      <c r="F247" s="21"/>
      <c r="G247" s="85"/>
      <c r="H247" s="21"/>
    </row>
    <row r="248" spans="1:8">
      <c r="A248" s="21"/>
      <c r="B248" s="21"/>
      <c r="C248" s="61"/>
      <c r="D248" s="21"/>
      <c r="E248" s="85"/>
      <c r="F248" s="21"/>
      <c r="G248" s="85"/>
      <c r="H248" s="21"/>
    </row>
    <row r="249" spans="1:8">
      <c r="A249" s="21"/>
      <c r="B249" s="21"/>
      <c r="C249" s="61"/>
      <c r="D249" s="21"/>
      <c r="E249" s="85"/>
      <c r="F249" s="21"/>
      <c r="G249" s="85"/>
      <c r="H249" s="21"/>
    </row>
    <row r="250" spans="1:8">
      <c r="A250" s="21"/>
      <c r="B250" s="21"/>
      <c r="C250" s="61"/>
      <c r="D250" s="21"/>
      <c r="E250" s="85"/>
      <c r="F250" s="21"/>
      <c r="G250" s="85"/>
      <c r="H250" s="21"/>
    </row>
    <row r="251" spans="1:8">
      <c r="A251" s="21"/>
      <c r="B251" s="21"/>
      <c r="C251" s="61"/>
      <c r="D251" s="21"/>
      <c r="E251" s="85"/>
      <c r="F251" s="21"/>
      <c r="G251" s="85"/>
      <c r="H251" s="21"/>
    </row>
    <row r="252" spans="1:8">
      <c r="A252" s="21"/>
      <c r="B252" s="21"/>
      <c r="C252" s="61"/>
      <c r="D252" s="21"/>
      <c r="E252" s="85"/>
      <c r="F252" s="21"/>
      <c r="G252" s="85"/>
      <c r="H252" s="21"/>
    </row>
    <row r="253" spans="1:8">
      <c r="A253" s="21"/>
      <c r="B253" s="21"/>
      <c r="C253" s="61"/>
      <c r="D253" s="21"/>
      <c r="E253" s="85"/>
      <c r="F253" s="21"/>
      <c r="G253" s="85"/>
      <c r="H253" s="21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T18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165" sqref="G165"/>
    </sheetView>
  </sheetViews>
  <sheetFormatPr defaultRowHeight="12.75"/>
  <cols>
    <col min="3" max="3" width="9.140625" style="59"/>
    <col min="5" max="5" width="9.140625" style="2"/>
    <col min="7" max="7" width="9.140625" style="57"/>
  </cols>
  <sheetData>
    <row r="1" spans="1:16">
      <c r="A1" s="1" t="s">
        <v>67</v>
      </c>
      <c r="B1" s="21"/>
      <c r="C1" s="75"/>
      <c r="D1" s="21"/>
      <c r="E1" s="85"/>
      <c r="F1" s="21"/>
      <c r="G1" s="61"/>
      <c r="H1" s="21"/>
      <c r="I1" s="85"/>
      <c r="J1" s="85"/>
      <c r="K1" s="2"/>
      <c r="L1" s="2"/>
      <c r="M1" s="2"/>
    </row>
    <row r="2" spans="1:16">
      <c r="A2" s="21"/>
      <c r="B2" s="1" t="s">
        <v>52</v>
      </c>
      <c r="C2" s="60"/>
      <c r="D2" s="1"/>
      <c r="E2" s="55"/>
      <c r="F2" s="1" t="s">
        <v>55</v>
      </c>
      <c r="G2" s="61"/>
      <c r="H2" s="21"/>
      <c r="I2" s="85"/>
      <c r="J2" s="85"/>
      <c r="K2" s="2"/>
      <c r="L2" s="2"/>
      <c r="M2" s="2"/>
      <c r="N2" s="1"/>
      <c r="O2" s="1"/>
    </row>
    <row r="3" spans="1:16">
      <c r="A3" s="21"/>
      <c r="B3" s="1" t="s">
        <v>22</v>
      </c>
      <c r="C3" s="60" t="s">
        <v>53</v>
      </c>
      <c r="D3" s="1" t="s">
        <v>54</v>
      </c>
      <c r="E3" s="55"/>
      <c r="F3" s="1" t="s">
        <v>22</v>
      </c>
      <c r="G3" s="62" t="s">
        <v>53</v>
      </c>
      <c r="H3" s="55" t="s">
        <v>54</v>
      </c>
      <c r="I3" s="21"/>
      <c r="J3" s="21"/>
      <c r="N3" s="1"/>
      <c r="O3" s="1"/>
    </row>
    <row r="4" spans="1:16">
      <c r="A4" s="1">
        <v>1645</v>
      </c>
      <c r="B4" s="105">
        <v>297.05535924617197</v>
      </c>
      <c r="C4" s="75">
        <v>0.8</v>
      </c>
      <c r="D4" s="35">
        <f>B4/0.8</f>
        <v>371.31919905771497</v>
      </c>
      <c r="E4" s="75">
        <v>0.8</v>
      </c>
      <c r="F4" s="105">
        <v>252.2</v>
      </c>
      <c r="G4" s="75">
        <v>0.8</v>
      </c>
      <c r="H4" s="35">
        <f t="shared" ref="H4:H35" si="0">F4/0.8</f>
        <v>315.24999999999994</v>
      </c>
      <c r="I4" s="46"/>
      <c r="J4" s="24"/>
      <c r="K4" s="6"/>
      <c r="L4" s="6"/>
      <c r="M4" s="30"/>
      <c r="N4" s="10"/>
      <c r="O4" s="10"/>
      <c r="P4" s="6"/>
    </row>
    <row r="5" spans="1:16">
      <c r="A5" s="1">
        <v>1650</v>
      </c>
      <c r="B5" s="105">
        <v>362.48534583821805</v>
      </c>
      <c r="C5" s="75">
        <v>0.8</v>
      </c>
      <c r="D5" s="35">
        <f t="shared" ref="D5:D56" si="1">B5/0.8</f>
        <v>453.10668229777252</v>
      </c>
      <c r="E5" s="75">
        <v>0.8</v>
      </c>
      <c r="F5" s="105">
        <v>309.2</v>
      </c>
      <c r="G5" s="75">
        <v>0.8</v>
      </c>
      <c r="H5" s="35">
        <f t="shared" si="0"/>
        <v>386.49999999999994</v>
      </c>
      <c r="I5" s="46"/>
      <c r="J5" s="24"/>
      <c r="K5" s="6"/>
      <c r="L5" s="6"/>
      <c r="M5" s="31"/>
      <c r="N5" s="10"/>
      <c r="O5" s="10"/>
      <c r="P5" s="6"/>
    </row>
    <row r="6" spans="1:16">
      <c r="A6" s="1">
        <v>1678</v>
      </c>
      <c r="B6" s="23">
        <v>53.003533568904594</v>
      </c>
      <c r="C6" s="75">
        <v>0.8</v>
      </c>
      <c r="D6" s="35">
        <f t="shared" si="1"/>
        <v>66.254416961130744</v>
      </c>
      <c r="E6" s="75">
        <v>0.8</v>
      </c>
      <c r="F6" s="23">
        <v>45</v>
      </c>
      <c r="G6" s="75">
        <v>0.8</v>
      </c>
      <c r="H6" s="35">
        <f t="shared" si="0"/>
        <v>56.25</v>
      </c>
      <c r="I6" s="46"/>
      <c r="J6" s="24"/>
      <c r="K6" s="6"/>
      <c r="L6" s="6"/>
      <c r="M6" s="31"/>
      <c r="N6" s="10"/>
      <c r="O6" s="10"/>
      <c r="P6" s="6"/>
    </row>
    <row r="7" spans="1:16">
      <c r="A7" s="1">
        <v>1679</v>
      </c>
      <c r="B7" s="23">
        <v>297.05535924617197</v>
      </c>
      <c r="C7" s="75">
        <v>0.8</v>
      </c>
      <c r="D7" s="35">
        <f t="shared" si="1"/>
        <v>371.31919905771497</v>
      </c>
      <c r="E7" s="75">
        <v>0.8</v>
      </c>
      <c r="F7" s="23">
        <v>252.2</v>
      </c>
      <c r="G7" s="75">
        <v>0.8</v>
      </c>
      <c r="H7" s="35">
        <f t="shared" si="0"/>
        <v>315.24999999999994</v>
      </c>
      <c r="I7" s="46"/>
      <c r="J7" s="24"/>
      <c r="K7" s="6"/>
      <c r="L7" s="6"/>
      <c r="M7" s="1"/>
      <c r="N7" s="10"/>
      <c r="O7" s="10"/>
      <c r="P7" s="6"/>
    </row>
    <row r="8" spans="1:16">
      <c r="A8" s="1">
        <v>1680</v>
      </c>
      <c r="B8" s="23">
        <v>148.52767962308599</v>
      </c>
      <c r="C8" s="75">
        <v>0.8</v>
      </c>
      <c r="D8" s="35">
        <f t="shared" si="1"/>
        <v>185.65959952885748</v>
      </c>
      <c r="E8" s="75">
        <v>0.8</v>
      </c>
      <c r="F8" s="23">
        <v>126.1</v>
      </c>
      <c r="G8" s="75">
        <v>0.8</v>
      </c>
      <c r="H8" s="35">
        <f t="shared" si="0"/>
        <v>157.62499999999997</v>
      </c>
      <c r="I8" s="46"/>
      <c r="J8" s="24"/>
      <c r="K8" s="6"/>
      <c r="L8" s="6"/>
      <c r="M8" s="1"/>
      <c r="N8" s="10"/>
      <c r="O8" s="10"/>
      <c r="P8" s="6"/>
    </row>
    <row r="9" spans="1:16">
      <c r="A9" s="1">
        <v>1681</v>
      </c>
      <c r="B9" s="23">
        <v>181.24267291910903</v>
      </c>
      <c r="C9" s="75">
        <v>0.8</v>
      </c>
      <c r="D9" s="35">
        <f>B5/0.8</f>
        <v>453.10668229777252</v>
      </c>
      <c r="E9" s="75">
        <v>0.8</v>
      </c>
      <c r="F9" s="23">
        <v>154.6</v>
      </c>
      <c r="G9" s="75">
        <v>0.8</v>
      </c>
      <c r="H9" s="35">
        <f t="shared" si="0"/>
        <v>193.24999999999997</v>
      </c>
      <c r="I9" s="46"/>
      <c r="J9" s="24"/>
      <c r="K9" s="6"/>
      <c r="L9" s="6"/>
      <c r="M9" s="1"/>
      <c r="N9" s="10"/>
      <c r="O9" s="10"/>
      <c r="P9" s="6"/>
    </row>
    <row r="10" spans="1:16">
      <c r="A10" s="1">
        <v>1682</v>
      </c>
      <c r="B10" s="23">
        <v>0</v>
      </c>
      <c r="C10" s="75"/>
      <c r="D10" s="35">
        <f t="shared" si="1"/>
        <v>0</v>
      </c>
      <c r="E10" s="75"/>
      <c r="F10" s="23">
        <v>0</v>
      </c>
      <c r="G10" s="75"/>
      <c r="H10" s="35">
        <f t="shared" si="0"/>
        <v>0</v>
      </c>
      <c r="I10" s="46"/>
      <c r="J10" s="24"/>
      <c r="K10" s="6"/>
      <c r="L10" s="6"/>
      <c r="M10" s="1"/>
      <c r="N10" s="10"/>
      <c r="O10" s="10"/>
      <c r="P10" s="6"/>
    </row>
    <row r="11" spans="1:16">
      <c r="A11" s="1">
        <v>1683</v>
      </c>
      <c r="B11" s="23">
        <v>0</v>
      </c>
      <c r="C11" s="75"/>
      <c r="D11" s="35">
        <f t="shared" si="1"/>
        <v>0</v>
      </c>
      <c r="E11" s="75"/>
      <c r="F11" s="23">
        <v>0</v>
      </c>
      <c r="G11" s="75"/>
      <c r="H11" s="35">
        <f t="shared" si="0"/>
        <v>0</v>
      </c>
      <c r="I11" s="46"/>
      <c r="J11" s="24"/>
      <c r="K11" s="6"/>
      <c r="L11" s="6"/>
      <c r="M11" s="1"/>
      <c r="N11" s="10"/>
      <c r="O11" s="10"/>
      <c r="P11" s="6"/>
    </row>
    <row r="12" spans="1:16">
      <c r="A12" s="1">
        <v>1684</v>
      </c>
      <c r="B12" s="23">
        <v>0</v>
      </c>
      <c r="C12" s="75"/>
      <c r="D12" s="35">
        <f t="shared" si="1"/>
        <v>0</v>
      </c>
      <c r="E12" s="75"/>
      <c r="F12" s="23">
        <v>0</v>
      </c>
      <c r="G12" s="75"/>
      <c r="H12" s="35">
        <f t="shared" si="0"/>
        <v>0</v>
      </c>
      <c r="I12" s="46"/>
      <c r="J12" s="24"/>
      <c r="K12" s="6"/>
      <c r="L12" s="6"/>
      <c r="M12" s="1"/>
      <c r="N12" s="10"/>
      <c r="O12" s="10"/>
      <c r="P12" s="6"/>
    </row>
    <row r="13" spans="1:16">
      <c r="A13" s="1">
        <v>1685</v>
      </c>
      <c r="B13" s="23">
        <v>240.2</v>
      </c>
      <c r="C13" s="75">
        <v>0.8</v>
      </c>
      <c r="D13" s="35">
        <f t="shared" si="1"/>
        <v>300.24999999999994</v>
      </c>
      <c r="E13" s="75">
        <v>0.8</v>
      </c>
      <c r="F13" s="23">
        <v>166</v>
      </c>
      <c r="G13" s="75">
        <v>0.8</v>
      </c>
      <c r="H13" s="35">
        <f t="shared" si="0"/>
        <v>207.5</v>
      </c>
      <c r="I13" s="46"/>
      <c r="J13" s="24"/>
      <c r="K13" s="6"/>
      <c r="L13" s="6"/>
      <c r="M13" s="1"/>
      <c r="N13" s="10"/>
      <c r="O13" s="10"/>
      <c r="P13" s="6"/>
    </row>
    <row r="14" spans="1:16">
      <c r="A14" s="1">
        <v>1686</v>
      </c>
      <c r="B14" s="23">
        <v>0</v>
      </c>
      <c r="C14" s="75"/>
      <c r="D14" s="35">
        <f t="shared" si="1"/>
        <v>0</v>
      </c>
      <c r="E14" s="75"/>
      <c r="F14" s="23">
        <v>0</v>
      </c>
      <c r="G14" s="75"/>
      <c r="H14" s="35">
        <f t="shared" si="0"/>
        <v>0</v>
      </c>
      <c r="I14" s="46"/>
      <c r="J14" s="24"/>
      <c r="K14" s="6"/>
      <c r="L14" s="6"/>
      <c r="M14" s="1"/>
      <c r="N14" s="10"/>
      <c r="O14" s="10"/>
      <c r="P14" s="6"/>
    </row>
    <row r="15" spans="1:16">
      <c r="A15" s="1">
        <v>1687</v>
      </c>
      <c r="B15" s="23">
        <v>176.6</v>
      </c>
      <c r="C15" s="75">
        <v>0.8</v>
      </c>
      <c r="D15" s="35">
        <f t="shared" si="1"/>
        <v>220.74999999999997</v>
      </c>
      <c r="E15" s="75">
        <v>0.8</v>
      </c>
      <c r="F15" s="23">
        <v>122</v>
      </c>
      <c r="G15" s="75">
        <v>0.8</v>
      </c>
      <c r="H15" s="35">
        <f t="shared" si="0"/>
        <v>152.5</v>
      </c>
      <c r="I15" s="46"/>
      <c r="J15" s="24"/>
      <c r="K15" s="6"/>
      <c r="L15" s="6"/>
      <c r="M15" s="1"/>
      <c r="N15" s="10"/>
      <c r="O15" s="10"/>
      <c r="P15" s="6"/>
    </row>
    <row r="16" spans="1:16">
      <c r="A16" s="1">
        <v>1688</v>
      </c>
      <c r="B16" s="23">
        <v>0</v>
      </c>
      <c r="C16" s="75"/>
      <c r="D16" s="35">
        <f t="shared" si="1"/>
        <v>0</v>
      </c>
      <c r="E16" s="75"/>
      <c r="F16" s="23">
        <v>0</v>
      </c>
      <c r="G16" s="75"/>
      <c r="H16" s="35">
        <f t="shared" si="0"/>
        <v>0</v>
      </c>
      <c r="I16" s="21"/>
      <c r="J16" s="24"/>
      <c r="K16" s="6"/>
      <c r="L16" s="6"/>
      <c r="M16" s="1"/>
      <c r="N16" s="10"/>
      <c r="O16" s="10"/>
      <c r="P16" s="6"/>
    </row>
    <row r="17" spans="1:16">
      <c r="A17" s="1">
        <v>1689</v>
      </c>
      <c r="B17" s="23">
        <v>0</v>
      </c>
      <c r="C17" s="75"/>
      <c r="D17" s="35">
        <f t="shared" si="1"/>
        <v>0</v>
      </c>
      <c r="E17" s="75"/>
      <c r="F17" s="23">
        <v>0</v>
      </c>
      <c r="G17" s="75"/>
      <c r="H17" s="35">
        <f t="shared" si="0"/>
        <v>0</v>
      </c>
      <c r="I17" s="21"/>
      <c r="J17" s="24"/>
      <c r="K17" s="6"/>
      <c r="L17" s="6"/>
      <c r="M17" s="1"/>
      <c r="N17" s="10"/>
      <c r="O17" s="10"/>
      <c r="P17" s="6"/>
    </row>
    <row r="18" spans="1:16">
      <c r="A18" s="1">
        <v>1690</v>
      </c>
      <c r="B18" s="23">
        <v>0</v>
      </c>
      <c r="C18" s="75"/>
      <c r="D18" s="35">
        <f t="shared" si="1"/>
        <v>0</v>
      </c>
      <c r="E18" s="75"/>
      <c r="F18" s="23">
        <v>0</v>
      </c>
      <c r="G18" s="75"/>
      <c r="H18" s="35">
        <f t="shared" si="0"/>
        <v>0</v>
      </c>
      <c r="I18" s="21"/>
      <c r="J18" s="24"/>
      <c r="K18" s="6"/>
      <c r="L18" s="6"/>
      <c r="M18" s="1"/>
      <c r="N18" s="10"/>
      <c r="O18" s="10"/>
      <c r="P18" s="6"/>
    </row>
    <row r="19" spans="1:16">
      <c r="A19" s="1">
        <v>1691</v>
      </c>
      <c r="B19" s="23">
        <v>0</v>
      </c>
      <c r="C19" s="75"/>
      <c r="D19" s="35">
        <f t="shared" si="1"/>
        <v>0</v>
      </c>
      <c r="E19" s="75"/>
      <c r="F19" s="23">
        <v>0</v>
      </c>
      <c r="G19" s="75"/>
      <c r="H19" s="35">
        <f t="shared" si="0"/>
        <v>0</v>
      </c>
      <c r="I19" s="21"/>
      <c r="J19" s="24"/>
      <c r="K19" s="6"/>
      <c r="L19" s="6"/>
      <c r="M19" s="1"/>
      <c r="N19" s="10"/>
      <c r="O19" s="10"/>
      <c r="P19" s="6"/>
    </row>
    <row r="20" spans="1:16">
      <c r="A20" s="1">
        <v>1692</v>
      </c>
      <c r="B20" s="23">
        <v>0</v>
      </c>
      <c r="C20" s="75"/>
      <c r="D20" s="35">
        <f t="shared" si="1"/>
        <v>0</v>
      </c>
      <c r="E20" s="75"/>
      <c r="F20" s="23">
        <v>0</v>
      </c>
      <c r="G20" s="75"/>
      <c r="H20" s="35">
        <f t="shared" si="0"/>
        <v>0</v>
      </c>
      <c r="I20" s="21"/>
      <c r="J20" s="24"/>
      <c r="K20" s="6"/>
      <c r="L20" s="6"/>
      <c r="M20" s="1"/>
      <c r="N20" s="10"/>
      <c r="O20" s="10"/>
      <c r="P20" s="6"/>
    </row>
    <row r="21" spans="1:16">
      <c r="A21" s="1">
        <v>1693</v>
      </c>
      <c r="B21" s="23">
        <v>181.24267291910903</v>
      </c>
      <c r="C21" s="75">
        <v>0.8</v>
      </c>
      <c r="D21" s="35">
        <f t="shared" si="1"/>
        <v>226.55334114888626</v>
      </c>
      <c r="E21" s="75">
        <v>0.8</v>
      </c>
      <c r="F21" s="23">
        <v>154.6</v>
      </c>
      <c r="G21" s="75">
        <v>0.8</v>
      </c>
      <c r="H21" s="35">
        <f t="shared" si="0"/>
        <v>193.24999999999997</v>
      </c>
      <c r="I21" s="21"/>
      <c r="J21" s="24"/>
      <c r="K21" s="6"/>
      <c r="L21" s="6"/>
      <c r="M21" s="1"/>
      <c r="N21" s="10"/>
      <c r="O21" s="10"/>
      <c r="P21" s="6"/>
    </row>
    <row r="22" spans="1:16">
      <c r="A22" s="1">
        <v>1694</v>
      </c>
      <c r="B22" s="23">
        <v>0</v>
      </c>
      <c r="C22" s="75"/>
      <c r="D22" s="35">
        <f t="shared" si="1"/>
        <v>0</v>
      </c>
      <c r="E22" s="75"/>
      <c r="F22" s="23">
        <v>0</v>
      </c>
      <c r="G22" s="75"/>
      <c r="H22" s="35">
        <f t="shared" si="0"/>
        <v>0</v>
      </c>
      <c r="I22" s="21"/>
      <c r="J22" s="24"/>
      <c r="K22" s="6"/>
      <c r="L22" s="6"/>
      <c r="M22" s="1"/>
      <c r="N22" s="10"/>
      <c r="O22" s="10"/>
      <c r="P22" s="6"/>
    </row>
    <row r="23" spans="1:16">
      <c r="A23" s="1">
        <v>1695</v>
      </c>
      <c r="B23" s="23">
        <v>181.24267291910903</v>
      </c>
      <c r="C23" s="75">
        <v>0.8</v>
      </c>
      <c r="D23" s="35">
        <f t="shared" si="1"/>
        <v>226.55334114888626</v>
      </c>
      <c r="E23" s="75">
        <v>0.8</v>
      </c>
      <c r="F23" s="23">
        <v>154.6</v>
      </c>
      <c r="G23" s="75">
        <v>0.8</v>
      </c>
      <c r="H23" s="35">
        <f t="shared" si="0"/>
        <v>193.24999999999997</v>
      </c>
      <c r="I23" s="21"/>
      <c r="J23" s="24"/>
      <c r="K23" s="6"/>
      <c r="L23" s="6"/>
      <c r="M23" s="1"/>
      <c r="N23" s="10"/>
      <c r="O23" s="10"/>
      <c r="P23" s="6"/>
    </row>
    <row r="24" spans="1:16">
      <c r="A24" s="1">
        <v>1696</v>
      </c>
      <c r="B24" s="23">
        <v>0</v>
      </c>
      <c r="C24" s="75"/>
      <c r="D24" s="35">
        <f t="shared" si="1"/>
        <v>0</v>
      </c>
      <c r="E24" s="75"/>
      <c r="F24" s="23">
        <v>0</v>
      </c>
      <c r="G24" s="75"/>
      <c r="H24" s="35">
        <f t="shared" si="0"/>
        <v>0</v>
      </c>
      <c r="I24" s="21"/>
      <c r="J24" s="24"/>
      <c r="K24" s="6"/>
      <c r="L24" s="6"/>
      <c r="M24" s="1"/>
      <c r="N24" s="10"/>
      <c r="O24" s="10"/>
      <c r="P24" s="6"/>
    </row>
    <row r="25" spans="1:16">
      <c r="A25" s="1">
        <v>1697</v>
      </c>
      <c r="B25" s="23">
        <v>181.24267291910903</v>
      </c>
      <c r="C25" s="75">
        <v>0.8</v>
      </c>
      <c r="D25" s="35">
        <f t="shared" si="1"/>
        <v>226.55334114888626</v>
      </c>
      <c r="E25" s="75">
        <v>0.8</v>
      </c>
      <c r="F25" s="23">
        <v>154.6</v>
      </c>
      <c r="G25" s="75">
        <v>0.8</v>
      </c>
      <c r="H25" s="35">
        <f t="shared" si="0"/>
        <v>193.24999999999997</v>
      </c>
      <c r="I25" s="21"/>
      <c r="J25" s="24"/>
      <c r="K25" s="6"/>
      <c r="L25" s="6"/>
      <c r="M25" s="1"/>
      <c r="N25" s="10"/>
      <c r="O25" s="10"/>
      <c r="P25" s="6"/>
    </row>
    <row r="26" spans="1:16">
      <c r="A26" s="1">
        <v>1698</v>
      </c>
      <c r="B26" s="23">
        <v>808.85888231056606</v>
      </c>
      <c r="C26" s="75">
        <v>0.8</v>
      </c>
      <c r="D26" s="35">
        <f t="shared" si="1"/>
        <v>1011.0736028882076</v>
      </c>
      <c r="E26" s="75">
        <v>0.8</v>
      </c>
      <c r="F26" s="23">
        <v>683.85299999999995</v>
      </c>
      <c r="G26" s="75">
        <v>0.8</v>
      </c>
      <c r="H26" s="35">
        <f t="shared" si="0"/>
        <v>854.81624999999985</v>
      </c>
      <c r="I26" s="21"/>
      <c r="J26" s="24"/>
      <c r="K26" s="6"/>
      <c r="L26" s="6"/>
      <c r="M26" s="1"/>
      <c r="N26" s="10"/>
      <c r="O26" s="10"/>
      <c r="P26" s="10"/>
    </row>
    <row r="27" spans="1:16">
      <c r="A27" s="1">
        <v>1699</v>
      </c>
      <c r="B27" s="23">
        <v>0</v>
      </c>
      <c r="C27" s="75"/>
      <c r="D27" s="35">
        <f t="shared" si="1"/>
        <v>0</v>
      </c>
      <c r="E27" s="75"/>
      <c r="F27" s="23">
        <v>0</v>
      </c>
      <c r="G27" s="75"/>
      <c r="H27" s="35">
        <f t="shared" si="0"/>
        <v>0</v>
      </c>
      <c r="I27" s="21"/>
      <c r="J27" s="24"/>
      <c r="K27" s="6"/>
      <c r="L27" s="6"/>
      <c r="M27" s="1"/>
      <c r="N27" s="10"/>
      <c r="O27" s="10"/>
      <c r="P27" s="6"/>
    </row>
    <row r="28" spans="1:16">
      <c r="A28" s="1">
        <v>1700</v>
      </c>
      <c r="B28" s="23">
        <v>30.562347188264059</v>
      </c>
      <c r="C28" s="75">
        <v>0.8</v>
      </c>
      <c r="D28" s="35">
        <f t="shared" si="1"/>
        <v>38.20293398533007</v>
      </c>
      <c r="E28" s="75">
        <v>0.8</v>
      </c>
      <c r="F28" s="23">
        <v>25</v>
      </c>
      <c r="G28" s="75">
        <v>0.8</v>
      </c>
      <c r="H28" s="35">
        <f t="shared" si="0"/>
        <v>31.25</v>
      </c>
      <c r="I28" s="21"/>
      <c r="J28" s="24"/>
      <c r="K28" s="6"/>
      <c r="L28" s="6"/>
      <c r="M28" s="1"/>
      <c r="N28" s="10"/>
      <c r="O28" s="10"/>
      <c r="P28" s="6"/>
    </row>
    <row r="29" spans="1:16">
      <c r="A29" s="1">
        <v>1701</v>
      </c>
      <c r="B29" s="23">
        <v>0</v>
      </c>
      <c r="C29" s="75"/>
      <c r="D29" s="35">
        <f t="shared" si="1"/>
        <v>0</v>
      </c>
      <c r="E29" s="75"/>
      <c r="F29" s="23">
        <v>0</v>
      </c>
      <c r="G29" s="75"/>
      <c r="H29" s="35">
        <f t="shared" si="0"/>
        <v>0</v>
      </c>
      <c r="I29" s="21"/>
      <c r="J29" s="24"/>
      <c r="K29" s="6"/>
      <c r="L29" s="6"/>
      <c r="M29" s="1"/>
      <c r="N29" s="10"/>
      <c r="O29" s="10"/>
      <c r="P29" s="6"/>
    </row>
    <row r="30" spans="1:16">
      <c r="A30" s="1">
        <v>1702</v>
      </c>
      <c r="B30" s="23">
        <v>0</v>
      </c>
      <c r="C30" s="75"/>
      <c r="D30" s="35">
        <f t="shared" si="1"/>
        <v>0</v>
      </c>
      <c r="E30" s="75"/>
      <c r="F30" s="23">
        <v>0</v>
      </c>
      <c r="G30" s="75"/>
      <c r="H30" s="35">
        <f t="shared" si="0"/>
        <v>0</v>
      </c>
      <c r="I30" s="21"/>
      <c r="J30" s="24"/>
      <c r="K30" s="6"/>
      <c r="L30" s="6"/>
      <c r="M30" s="1"/>
      <c r="N30" s="10"/>
      <c r="O30" s="10"/>
      <c r="P30" s="6"/>
    </row>
    <row r="31" spans="1:16">
      <c r="A31" s="1">
        <v>1703</v>
      </c>
      <c r="B31" s="23">
        <v>0</v>
      </c>
      <c r="C31" s="75"/>
      <c r="D31" s="35">
        <f t="shared" si="1"/>
        <v>0</v>
      </c>
      <c r="E31" s="75"/>
      <c r="F31" s="23">
        <v>0</v>
      </c>
      <c r="G31" s="75"/>
      <c r="H31" s="35">
        <f t="shared" si="0"/>
        <v>0</v>
      </c>
      <c r="I31" s="21"/>
      <c r="J31" s="24"/>
      <c r="K31" s="6"/>
      <c r="L31" s="6"/>
      <c r="M31" s="1"/>
      <c r="N31" s="10"/>
      <c r="O31" s="10"/>
      <c r="P31" s="6"/>
    </row>
    <row r="32" spans="1:16">
      <c r="A32" s="1">
        <v>1704</v>
      </c>
      <c r="B32" s="23">
        <v>0</v>
      </c>
      <c r="C32" s="75"/>
      <c r="D32" s="35">
        <f t="shared" si="1"/>
        <v>0</v>
      </c>
      <c r="E32" s="75"/>
      <c r="F32" s="23">
        <v>0</v>
      </c>
      <c r="G32" s="75"/>
      <c r="H32" s="35">
        <f t="shared" si="0"/>
        <v>0</v>
      </c>
      <c r="I32" s="21"/>
      <c r="J32" s="24"/>
      <c r="K32" s="6"/>
      <c r="L32" s="6"/>
      <c r="M32" s="1"/>
      <c r="N32" s="10"/>
      <c r="O32" s="10"/>
      <c r="P32" s="6"/>
    </row>
    <row r="33" spans="1:17">
      <c r="A33" s="1">
        <v>1705</v>
      </c>
      <c r="B33" s="23">
        <v>29.97</v>
      </c>
      <c r="C33" s="75">
        <v>0.8</v>
      </c>
      <c r="D33" s="35">
        <f t="shared" si="1"/>
        <v>37.462499999999999</v>
      </c>
      <c r="E33" s="75">
        <v>0.8</v>
      </c>
      <c r="F33" s="23">
        <v>24</v>
      </c>
      <c r="G33" s="75">
        <v>0.8</v>
      </c>
      <c r="H33" s="35">
        <f t="shared" si="0"/>
        <v>30</v>
      </c>
      <c r="I33" s="21"/>
      <c r="J33" s="24"/>
      <c r="K33" s="6"/>
      <c r="L33" s="6"/>
      <c r="M33" s="1"/>
      <c r="N33" s="10"/>
      <c r="O33" s="10"/>
      <c r="P33" s="6"/>
    </row>
    <row r="34" spans="1:17">
      <c r="A34" s="1">
        <v>1706</v>
      </c>
      <c r="B34" s="23">
        <v>0</v>
      </c>
      <c r="C34" s="75"/>
      <c r="D34" s="35">
        <f t="shared" si="1"/>
        <v>0</v>
      </c>
      <c r="E34" s="75"/>
      <c r="F34" s="23">
        <v>0</v>
      </c>
      <c r="G34" s="75"/>
      <c r="H34" s="35">
        <f t="shared" si="0"/>
        <v>0</v>
      </c>
      <c r="I34" s="21"/>
      <c r="J34" s="24"/>
      <c r="K34" s="6"/>
      <c r="L34" s="6"/>
      <c r="M34" s="1"/>
      <c r="N34" s="10"/>
      <c r="O34" s="10"/>
      <c r="P34" s="6"/>
    </row>
    <row r="35" spans="1:17">
      <c r="A35" s="1">
        <v>1707</v>
      </c>
      <c r="B35" s="23">
        <v>0</v>
      </c>
      <c r="C35" s="75"/>
      <c r="D35" s="35">
        <f t="shared" si="1"/>
        <v>0</v>
      </c>
      <c r="E35" s="75"/>
      <c r="F35" s="23">
        <v>0</v>
      </c>
      <c r="G35" s="75"/>
      <c r="H35" s="35">
        <f t="shared" si="0"/>
        <v>0</v>
      </c>
      <c r="I35" s="21"/>
      <c r="J35" s="24"/>
      <c r="K35" s="6"/>
      <c r="L35" s="6"/>
      <c r="M35" s="32"/>
      <c r="N35" s="10"/>
      <c r="O35" s="10"/>
      <c r="P35" s="6"/>
    </row>
    <row r="36" spans="1:17">
      <c r="A36" s="1">
        <v>1708</v>
      </c>
      <c r="B36" s="23">
        <v>0</v>
      </c>
      <c r="C36" s="75"/>
      <c r="D36" s="35">
        <f t="shared" si="1"/>
        <v>0</v>
      </c>
      <c r="E36" s="75"/>
      <c r="F36" s="23">
        <v>0</v>
      </c>
      <c r="G36" s="75"/>
      <c r="H36" s="35">
        <f t="shared" ref="H36:H57" si="2">F36/0.8</f>
        <v>0</v>
      </c>
      <c r="I36" s="21"/>
      <c r="J36" s="24"/>
      <c r="K36" s="6"/>
      <c r="L36" s="6"/>
      <c r="M36" s="33"/>
      <c r="N36" s="10"/>
      <c r="O36" s="10"/>
      <c r="P36" s="6"/>
    </row>
    <row r="37" spans="1:17">
      <c r="A37" s="1">
        <v>1709</v>
      </c>
      <c r="B37" s="23">
        <v>0</v>
      </c>
      <c r="C37" s="75"/>
      <c r="D37" s="35">
        <f t="shared" si="1"/>
        <v>0</v>
      </c>
      <c r="E37" s="75"/>
      <c r="F37" s="23">
        <v>0</v>
      </c>
      <c r="G37" s="75"/>
      <c r="H37" s="35">
        <f t="shared" si="2"/>
        <v>0</v>
      </c>
      <c r="I37" s="21"/>
      <c r="J37" s="24"/>
      <c r="K37" s="6"/>
      <c r="L37" s="6"/>
      <c r="M37" s="33"/>
      <c r="N37" s="10"/>
      <c r="O37" s="10"/>
      <c r="P37" s="6"/>
    </row>
    <row r="38" spans="1:17">
      <c r="A38" s="1">
        <v>1710</v>
      </c>
      <c r="B38" s="23">
        <v>66.180000000000007</v>
      </c>
      <c r="C38" s="75">
        <v>0.8</v>
      </c>
      <c r="D38" s="35">
        <f t="shared" si="1"/>
        <v>82.725000000000009</v>
      </c>
      <c r="E38" s="75">
        <v>0.8</v>
      </c>
      <c r="F38" s="23">
        <v>53</v>
      </c>
      <c r="G38" s="75">
        <v>0.8</v>
      </c>
      <c r="H38" s="35">
        <f t="shared" si="2"/>
        <v>66.25</v>
      </c>
      <c r="I38" s="21"/>
      <c r="J38" s="24"/>
      <c r="K38" s="6"/>
      <c r="L38" s="6"/>
      <c r="M38" s="32"/>
      <c r="N38" s="10"/>
      <c r="O38" s="10"/>
      <c r="P38" s="6"/>
    </row>
    <row r="39" spans="1:17">
      <c r="A39" s="1">
        <v>1711</v>
      </c>
      <c r="B39" s="23">
        <v>66.180000000000007</v>
      </c>
      <c r="C39" s="75">
        <v>0.8</v>
      </c>
      <c r="D39" s="35">
        <f t="shared" si="1"/>
        <v>82.725000000000009</v>
      </c>
      <c r="E39" s="75">
        <v>0.8</v>
      </c>
      <c r="F39" s="23">
        <v>53</v>
      </c>
      <c r="G39" s="75">
        <v>0.8</v>
      </c>
      <c r="H39" s="35">
        <f t="shared" si="2"/>
        <v>66.25</v>
      </c>
      <c r="I39" s="21"/>
      <c r="J39" s="24"/>
      <c r="K39" s="6"/>
      <c r="L39" s="6"/>
      <c r="M39" s="34"/>
      <c r="N39" s="10"/>
      <c r="O39" s="10"/>
      <c r="P39" s="6"/>
    </row>
    <row r="40" spans="1:17">
      <c r="A40" s="1">
        <v>1712</v>
      </c>
      <c r="B40" s="23">
        <v>96.15</v>
      </c>
      <c r="C40" s="75">
        <v>0.8</v>
      </c>
      <c r="D40" s="35">
        <f t="shared" si="1"/>
        <v>120.1875</v>
      </c>
      <c r="E40" s="75">
        <v>0.8</v>
      </c>
      <c r="F40" s="23">
        <v>77</v>
      </c>
      <c r="G40" s="75">
        <v>0.8</v>
      </c>
      <c r="H40" s="35">
        <f t="shared" si="2"/>
        <v>96.25</v>
      </c>
      <c r="I40" s="21"/>
      <c r="J40" s="24"/>
      <c r="K40" s="6"/>
      <c r="L40" s="6"/>
      <c r="N40" s="6"/>
      <c r="O40" s="6"/>
      <c r="P40" s="6"/>
    </row>
    <row r="41" spans="1:17">
      <c r="A41" s="1">
        <v>1713</v>
      </c>
      <c r="B41" s="23">
        <v>0</v>
      </c>
      <c r="C41" s="75"/>
      <c r="D41" s="35">
        <f t="shared" si="1"/>
        <v>0</v>
      </c>
      <c r="E41" s="75"/>
      <c r="F41" s="23">
        <v>0</v>
      </c>
      <c r="G41" s="75"/>
      <c r="H41" s="35">
        <f t="shared" si="2"/>
        <v>0</v>
      </c>
      <c r="I41" s="46"/>
      <c r="J41" s="24"/>
      <c r="K41" s="6"/>
      <c r="L41" s="6"/>
      <c r="M41" s="10"/>
      <c r="N41" s="10"/>
      <c r="O41" s="10"/>
      <c r="P41" s="6"/>
      <c r="Q41" s="6"/>
    </row>
    <row r="42" spans="1:17">
      <c r="A42" s="1">
        <v>1714</v>
      </c>
      <c r="B42" s="23">
        <v>0</v>
      </c>
      <c r="C42" s="75"/>
      <c r="D42" s="35">
        <f t="shared" si="1"/>
        <v>0</v>
      </c>
      <c r="E42" s="75"/>
      <c r="F42" s="23">
        <v>0</v>
      </c>
      <c r="G42" s="75"/>
      <c r="H42" s="35">
        <f t="shared" si="2"/>
        <v>0</v>
      </c>
      <c r="I42" s="46"/>
      <c r="J42" s="24"/>
      <c r="K42" s="6"/>
      <c r="L42" s="10"/>
      <c r="M42" s="10"/>
      <c r="N42" s="10"/>
      <c r="O42" s="10"/>
      <c r="P42" s="6"/>
    </row>
    <row r="43" spans="1:17">
      <c r="A43" s="1">
        <v>1715</v>
      </c>
      <c r="B43" s="23">
        <v>169.2831325301205</v>
      </c>
      <c r="C43" s="75">
        <v>0.8</v>
      </c>
      <c r="D43" s="35">
        <f t="shared" si="1"/>
        <v>211.60391566265062</v>
      </c>
      <c r="E43" s="75">
        <v>0.8</v>
      </c>
      <c r="F43" s="23">
        <v>38</v>
      </c>
      <c r="G43" s="75">
        <v>0.8</v>
      </c>
      <c r="H43" s="35">
        <f t="shared" si="2"/>
        <v>47.5</v>
      </c>
      <c r="I43" s="46"/>
      <c r="J43" s="24"/>
      <c r="K43" s="6"/>
      <c r="L43" s="6"/>
      <c r="M43" s="6"/>
      <c r="N43" s="6"/>
      <c r="O43" s="6"/>
      <c r="P43" s="6"/>
    </row>
    <row r="44" spans="1:17">
      <c r="A44" s="1">
        <v>1716</v>
      </c>
      <c r="B44" s="23">
        <v>51.807228915662655</v>
      </c>
      <c r="C44" s="75">
        <v>0.8</v>
      </c>
      <c r="D44" s="35">
        <f t="shared" si="1"/>
        <v>64.759036144578317</v>
      </c>
      <c r="E44" s="75">
        <v>0.8</v>
      </c>
      <c r="F44" s="23">
        <v>43</v>
      </c>
      <c r="G44" s="75">
        <v>0.8</v>
      </c>
      <c r="H44" s="35">
        <f t="shared" si="2"/>
        <v>53.75</v>
      </c>
      <c r="I44" s="46"/>
      <c r="J44" s="24"/>
      <c r="K44" s="6"/>
      <c r="L44" s="6"/>
      <c r="M44" s="6"/>
      <c r="N44" s="6"/>
      <c r="O44" s="6"/>
      <c r="P44" s="6"/>
    </row>
    <row r="45" spans="1:17">
      <c r="A45" s="1">
        <v>1717</v>
      </c>
      <c r="B45" s="23">
        <v>525.42829215285701</v>
      </c>
      <c r="C45" s="75">
        <v>0.8</v>
      </c>
      <c r="D45" s="35">
        <f t="shared" si="1"/>
        <v>656.78536519107126</v>
      </c>
      <c r="E45" s="75">
        <v>0.8</v>
      </c>
      <c r="F45" s="23">
        <v>442</v>
      </c>
      <c r="G45" s="75">
        <v>0.8</v>
      </c>
      <c r="H45" s="35">
        <f t="shared" si="2"/>
        <v>552.5</v>
      </c>
      <c r="I45" s="46"/>
      <c r="J45" s="24"/>
      <c r="K45" s="6"/>
      <c r="L45" s="6"/>
      <c r="M45" s="6"/>
      <c r="N45" s="6"/>
      <c r="O45" s="6"/>
      <c r="P45" s="6"/>
    </row>
    <row r="46" spans="1:17">
      <c r="A46" s="1">
        <v>1718</v>
      </c>
      <c r="B46" s="23">
        <v>364.74211062303141</v>
      </c>
      <c r="C46" s="75">
        <v>0.8</v>
      </c>
      <c r="D46" s="35">
        <f t="shared" si="1"/>
        <v>455.92763827878923</v>
      </c>
      <c r="E46" s="75">
        <v>0.8</v>
      </c>
      <c r="F46" s="23">
        <v>306.2</v>
      </c>
      <c r="G46" s="75">
        <v>0.8</v>
      </c>
      <c r="H46" s="35">
        <f t="shared" si="2"/>
        <v>382.74999999999994</v>
      </c>
      <c r="I46" s="46"/>
      <c r="J46" s="24"/>
      <c r="K46" s="6"/>
      <c r="L46" s="6"/>
      <c r="M46" s="6"/>
      <c r="N46" s="6"/>
      <c r="O46" s="6"/>
      <c r="P46" s="6"/>
    </row>
    <row r="47" spans="1:17">
      <c r="A47" s="1">
        <v>1719</v>
      </c>
      <c r="B47" s="23">
        <v>218.90560158506628</v>
      </c>
      <c r="C47" s="75">
        <v>0.8</v>
      </c>
      <c r="D47" s="35">
        <f t="shared" si="1"/>
        <v>273.63200198133285</v>
      </c>
      <c r="E47" s="75">
        <v>0.8</v>
      </c>
      <c r="F47" s="23">
        <v>181</v>
      </c>
      <c r="G47" s="75">
        <v>0.8</v>
      </c>
      <c r="H47" s="35">
        <f t="shared" si="2"/>
        <v>226.25</v>
      </c>
      <c r="I47" s="46"/>
      <c r="J47" s="24"/>
      <c r="K47" s="6"/>
      <c r="L47" s="6"/>
      <c r="M47" s="6"/>
      <c r="N47" s="6"/>
      <c r="O47" s="6"/>
      <c r="P47" s="6"/>
    </row>
    <row r="48" spans="1:17">
      <c r="A48" s="1">
        <v>1720</v>
      </c>
      <c r="B48" s="23">
        <v>123.4718826405868</v>
      </c>
      <c r="C48" s="75">
        <v>0.8</v>
      </c>
      <c r="D48" s="35">
        <f t="shared" si="1"/>
        <v>154.33985330073349</v>
      </c>
      <c r="E48" s="75">
        <v>0.8</v>
      </c>
      <c r="F48" s="23">
        <v>101</v>
      </c>
      <c r="G48" s="75">
        <v>0.8</v>
      </c>
      <c r="H48" s="35">
        <f t="shared" si="2"/>
        <v>126.25</v>
      </c>
      <c r="I48" s="46"/>
      <c r="J48" s="24"/>
      <c r="K48" s="6"/>
      <c r="L48" s="6"/>
      <c r="M48" s="6"/>
      <c r="N48" s="6"/>
      <c r="O48" s="6"/>
      <c r="P48" s="6"/>
    </row>
    <row r="49" spans="1:16">
      <c r="A49" s="1">
        <v>1721</v>
      </c>
      <c r="B49" s="23">
        <v>0</v>
      </c>
      <c r="C49" s="75"/>
      <c r="D49" s="35">
        <f t="shared" si="1"/>
        <v>0</v>
      </c>
      <c r="E49" s="75"/>
      <c r="F49" s="23">
        <v>0</v>
      </c>
      <c r="G49" s="75"/>
      <c r="H49" s="35">
        <f t="shared" si="2"/>
        <v>0</v>
      </c>
      <c r="I49" s="46"/>
      <c r="J49" s="24"/>
      <c r="K49" s="6"/>
      <c r="L49" s="6"/>
      <c r="M49" s="6"/>
      <c r="N49" s="6"/>
      <c r="O49" s="6"/>
      <c r="P49" s="6"/>
    </row>
    <row r="50" spans="1:16">
      <c r="A50" s="1">
        <v>1722</v>
      </c>
      <c r="B50" s="23">
        <v>148.52767962308599</v>
      </c>
      <c r="C50" s="75">
        <v>0.8</v>
      </c>
      <c r="D50" s="35">
        <f t="shared" si="1"/>
        <v>185.65959952885748</v>
      </c>
      <c r="E50" s="75">
        <v>0.8</v>
      </c>
      <c r="F50" s="23">
        <v>126.1</v>
      </c>
      <c r="G50" s="75">
        <v>0.8</v>
      </c>
      <c r="H50" s="35">
        <f t="shared" si="2"/>
        <v>157.62499999999997</v>
      </c>
      <c r="I50" s="46"/>
      <c r="J50" s="24"/>
      <c r="K50" s="6"/>
      <c r="L50" s="6"/>
      <c r="N50" s="6"/>
      <c r="O50" s="6"/>
      <c r="P50" s="6"/>
    </row>
    <row r="51" spans="1:16">
      <c r="A51" s="1">
        <v>1723</v>
      </c>
      <c r="B51" s="23">
        <v>83.373493975903628</v>
      </c>
      <c r="C51" s="75">
        <v>0.8</v>
      </c>
      <c r="D51" s="35">
        <f t="shared" si="1"/>
        <v>104.21686746987953</v>
      </c>
      <c r="E51" s="75">
        <v>0.8</v>
      </c>
      <c r="F51" s="23">
        <v>69.2</v>
      </c>
      <c r="G51" s="75">
        <v>0.8</v>
      </c>
      <c r="H51" s="35">
        <f t="shared" si="2"/>
        <v>86.5</v>
      </c>
      <c r="I51" s="46"/>
      <c r="J51" s="24"/>
      <c r="K51" s="6"/>
      <c r="L51" s="6"/>
      <c r="N51" s="6"/>
      <c r="O51" s="6"/>
      <c r="P51" s="6"/>
    </row>
    <row r="52" spans="1:16">
      <c r="A52" s="1">
        <v>1724</v>
      </c>
      <c r="B52" s="23">
        <v>0</v>
      </c>
      <c r="C52" s="75"/>
      <c r="D52" s="35">
        <f t="shared" si="1"/>
        <v>0</v>
      </c>
      <c r="E52" s="75"/>
      <c r="F52" s="23">
        <v>0</v>
      </c>
      <c r="G52" s="75"/>
      <c r="H52" s="35">
        <f t="shared" si="2"/>
        <v>0</v>
      </c>
      <c r="I52" s="46"/>
      <c r="J52" s="24"/>
      <c r="K52" s="6"/>
      <c r="L52" s="6"/>
      <c r="N52" s="6"/>
      <c r="O52" s="6"/>
      <c r="P52" s="6"/>
    </row>
    <row r="53" spans="1:16">
      <c r="A53" s="1">
        <v>1725</v>
      </c>
      <c r="B53" s="23">
        <v>676.50176310470124</v>
      </c>
      <c r="C53" s="75">
        <v>0.8</v>
      </c>
      <c r="D53" s="35">
        <f t="shared" si="1"/>
        <v>845.62720388087655</v>
      </c>
      <c r="E53" s="75">
        <v>0.8</v>
      </c>
      <c r="F53" s="23">
        <v>575.5</v>
      </c>
      <c r="G53" s="75">
        <v>0.8</v>
      </c>
      <c r="H53" s="35">
        <f t="shared" si="2"/>
        <v>719.375</v>
      </c>
      <c r="I53" s="46"/>
      <c r="J53" s="24"/>
      <c r="K53" s="6"/>
      <c r="L53" s="6"/>
      <c r="N53" s="6"/>
      <c r="O53" s="6"/>
      <c r="P53" s="6"/>
    </row>
    <row r="54" spans="1:16">
      <c r="A54" s="1">
        <v>1726</v>
      </c>
      <c r="B54" s="23">
        <v>687.91932878653699</v>
      </c>
      <c r="C54" s="75">
        <v>0.8</v>
      </c>
      <c r="D54" s="35">
        <f t="shared" si="1"/>
        <v>859.89916098317121</v>
      </c>
      <c r="E54" s="75">
        <v>0.8</v>
      </c>
      <c r="F54" s="23">
        <v>588.5</v>
      </c>
      <c r="G54" s="75">
        <v>0.8</v>
      </c>
      <c r="H54" s="35">
        <f t="shared" si="2"/>
        <v>735.625</v>
      </c>
      <c r="I54" s="46"/>
      <c r="J54" s="24"/>
      <c r="K54" s="6"/>
      <c r="L54" s="6"/>
      <c r="N54" s="6"/>
      <c r="O54" s="6"/>
      <c r="P54" s="6"/>
    </row>
    <row r="55" spans="1:16">
      <c r="A55" s="1">
        <v>1727</v>
      </c>
      <c r="B55" s="23">
        <v>266.85528557955791</v>
      </c>
      <c r="C55" s="75">
        <v>0.8</v>
      </c>
      <c r="D55" s="35">
        <f t="shared" si="1"/>
        <v>333.56910697444738</v>
      </c>
      <c r="E55" s="75">
        <v>0.8</v>
      </c>
      <c r="F55" s="23">
        <v>229.4</v>
      </c>
      <c r="G55" s="75">
        <v>0.8</v>
      </c>
      <c r="H55" s="35">
        <f t="shared" si="2"/>
        <v>286.75</v>
      </c>
      <c r="I55" s="46"/>
      <c r="J55" s="24"/>
      <c r="K55" s="6"/>
      <c r="L55" s="6"/>
      <c r="M55" s="6"/>
      <c r="N55" s="6"/>
      <c r="O55" s="6"/>
      <c r="P55" s="6"/>
    </row>
    <row r="56" spans="1:16">
      <c r="A56" s="1">
        <v>1728</v>
      </c>
      <c r="B56" s="23">
        <v>762.85535924617193</v>
      </c>
      <c r="C56" s="75">
        <v>0.8</v>
      </c>
      <c r="D56" s="35">
        <f t="shared" si="1"/>
        <v>953.56919905771485</v>
      </c>
      <c r="E56" s="75">
        <v>0.8</v>
      </c>
      <c r="F56" s="23">
        <v>654.12559999999996</v>
      </c>
      <c r="G56" s="75">
        <v>0.8</v>
      </c>
      <c r="H56" s="35">
        <f t="shared" si="2"/>
        <v>817.65699999999993</v>
      </c>
      <c r="I56" s="46"/>
      <c r="J56" s="24"/>
      <c r="K56" s="6"/>
      <c r="L56" s="6"/>
      <c r="M56" s="6"/>
      <c r="N56" s="6"/>
      <c r="O56" s="6"/>
      <c r="P56" s="6"/>
    </row>
    <row r="57" spans="1:16">
      <c r="A57" s="1">
        <v>1729</v>
      </c>
      <c r="B57" s="23">
        <v>1216.2409398252487</v>
      </c>
      <c r="C57" s="75">
        <v>0.8</v>
      </c>
      <c r="D57" s="35">
        <f>B57/0.8</f>
        <v>1520.3011747815608</v>
      </c>
      <c r="E57" s="75">
        <v>0.8</v>
      </c>
      <c r="F57" s="23">
        <v>1013.8</v>
      </c>
      <c r="G57" s="75">
        <v>0.8</v>
      </c>
      <c r="H57" s="35">
        <f t="shared" si="2"/>
        <v>1267.2499999999998</v>
      </c>
      <c r="I57" s="46"/>
      <c r="J57" s="24"/>
      <c r="K57" s="6"/>
      <c r="L57" s="6"/>
      <c r="M57" s="6"/>
      <c r="N57" s="6"/>
      <c r="O57" s="6"/>
      <c r="P57" s="6"/>
    </row>
    <row r="58" spans="1:16">
      <c r="A58" s="1">
        <v>1730</v>
      </c>
      <c r="B58" s="23">
        <v>505.67127784290739</v>
      </c>
      <c r="C58" s="75">
        <v>0.9</v>
      </c>
      <c r="D58" s="35">
        <f>B58/0.9</f>
        <v>561.85697538100817</v>
      </c>
      <c r="E58" s="75">
        <v>0.9</v>
      </c>
      <c r="F58" s="23">
        <v>224</v>
      </c>
      <c r="G58" s="75">
        <v>0.9</v>
      </c>
      <c r="H58" s="35">
        <f t="shared" ref="H58:H89" si="3">F58/0.9</f>
        <v>248.88888888888889</v>
      </c>
      <c r="I58" s="46"/>
      <c r="J58" s="24"/>
      <c r="K58" s="6"/>
      <c r="L58" s="6"/>
      <c r="N58" s="6"/>
      <c r="O58" s="6"/>
      <c r="P58" s="6"/>
    </row>
    <row r="59" spans="1:16">
      <c r="A59" s="1">
        <v>1731</v>
      </c>
      <c r="B59" s="23">
        <v>1032.4586417784108</v>
      </c>
      <c r="C59" s="75">
        <v>0.9</v>
      </c>
      <c r="D59" s="35">
        <f t="shared" ref="D59:D109" si="4">B59/0.9</f>
        <v>1147.1762686426787</v>
      </c>
      <c r="E59" s="75">
        <v>0.9</v>
      </c>
      <c r="F59" s="23">
        <v>867.19900000000007</v>
      </c>
      <c r="G59" s="75">
        <v>0.9</v>
      </c>
      <c r="H59" s="35">
        <f t="shared" si="3"/>
        <v>963.55444444444447</v>
      </c>
      <c r="I59" s="46"/>
      <c r="J59" s="24"/>
      <c r="K59" s="6"/>
      <c r="L59" s="6"/>
      <c r="N59" s="6"/>
      <c r="O59" s="6"/>
      <c r="P59" s="6"/>
    </row>
    <row r="60" spans="1:16">
      <c r="A60" s="1">
        <v>1732</v>
      </c>
      <c r="B60" s="23">
        <v>2193.4544795853626</v>
      </c>
      <c r="C60" s="75">
        <v>0.9</v>
      </c>
      <c r="D60" s="35">
        <f t="shared" si="4"/>
        <v>2437.171643983736</v>
      </c>
      <c r="E60" s="75">
        <v>0.9</v>
      </c>
      <c r="F60" s="23">
        <v>1536.93</v>
      </c>
      <c r="G60" s="75">
        <v>0.9</v>
      </c>
      <c r="H60" s="35">
        <f t="shared" si="3"/>
        <v>1707.7</v>
      </c>
      <c r="I60" s="46"/>
      <c r="J60" s="24"/>
      <c r="K60" s="6"/>
      <c r="L60" s="6"/>
      <c r="N60" s="6"/>
      <c r="O60" s="6"/>
      <c r="P60" s="6"/>
    </row>
    <row r="61" spans="1:16">
      <c r="A61" s="1">
        <v>1733</v>
      </c>
      <c r="B61" s="23">
        <v>1553.5094512324918</v>
      </c>
      <c r="C61" s="75">
        <v>0.9</v>
      </c>
      <c r="D61" s="35">
        <f t="shared" si="4"/>
        <v>1726.1216124805464</v>
      </c>
      <c r="E61" s="75">
        <v>0.9</v>
      </c>
      <c r="F61" s="23">
        <v>1208.8</v>
      </c>
      <c r="G61" s="75">
        <v>0.9</v>
      </c>
      <c r="H61" s="35">
        <f t="shared" si="3"/>
        <v>1343.1111111111111</v>
      </c>
      <c r="I61" s="46"/>
      <c r="J61" s="24"/>
      <c r="K61" s="6"/>
      <c r="L61" s="6"/>
      <c r="N61" s="6"/>
      <c r="O61" s="6"/>
      <c r="P61" s="6"/>
    </row>
    <row r="62" spans="1:16">
      <c r="A62" s="1">
        <v>1734</v>
      </c>
      <c r="B62" s="23">
        <v>608.24499411071849</v>
      </c>
      <c r="C62" s="75">
        <v>0.9</v>
      </c>
      <c r="D62" s="35">
        <f t="shared" si="4"/>
        <v>675.82777123413166</v>
      </c>
      <c r="E62" s="75">
        <v>0.9</v>
      </c>
      <c r="F62" s="23">
        <v>516.4</v>
      </c>
      <c r="G62" s="75">
        <v>0.9</v>
      </c>
      <c r="H62" s="35">
        <f t="shared" si="3"/>
        <v>573.77777777777771</v>
      </c>
      <c r="I62" s="46"/>
      <c r="J62" s="24"/>
      <c r="K62" s="6"/>
      <c r="L62" s="6"/>
      <c r="N62" s="6"/>
      <c r="O62" s="6"/>
      <c r="P62" s="6"/>
    </row>
    <row r="63" spans="1:16">
      <c r="A63" s="1">
        <v>1735</v>
      </c>
      <c r="B63" s="23">
        <v>1105.4660040719018</v>
      </c>
      <c r="C63" s="75">
        <v>0.9</v>
      </c>
      <c r="D63" s="35">
        <f t="shared" si="4"/>
        <v>1228.2955600798909</v>
      </c>
      <c r="E63" s="75">
        <v>0.9</v>
      </c>
      <c r="F63" s="23">
        <v>945.9</v>
      </c>
      <c r="G63" s="75">
        <v>0.9</v>
      </c>
      <c r="H63" s="35">
        <f t="shared" si="3"/>
        <v>1051</v>
      </c>
      <c r="I63" s="46"/>
      <c r="J63" s="24"/>
      <c r="K63" s="6"/>
      <c r="L63" s="6"/>
      <c r="N63" s="6"/>
      <c r="O63" s="6"/>
      <c r="P63" s="6"/>
    </row>
    <row r="64" spans="1:16">
      <c r="A64" s="1">
        <v>1736</v>
      </c>
      <c r="B64" s="23">
        <v>2599.4056494529359</v>
      </c>
      <c r="C64" s="75">
        <v>0.9</v>
      </c>
      <c r="D64" s="35">
        <f t="shared" si="4"/>
        <v>2888.2284993921508</v>
      </c>
      <c r="E64" s="75">
        <v>0.9</v>
      </c>
      <c r="F64" s="23">
        <v>2142.1999999999998</v>
      </c>
      <c r="G64" s="75">
        <v>0.9</v>
      </c>
      <c r="H64" s="35">
        <f t="shared" si="3"/>
        <v>2380.2222222222222</v>
      </c>
      <c r="I64" s="46"/>
      <c r="J64" s="24"/>
      <c r="K64" s="6"/>
      <c r="L64" s="6"/>
      <c r="N64" s="6"/>
      <c r="O64" s="6"/>
      <c r="P64" s="6"/>
    </row>
    <row r="65" spans="1:16">
      <c r="A65" s="1">
        <v>1737</v>
      </c>
      <c r="B65" s="23">
        <v>1851.6511238592216</v>
      </c>
      <c r="C65" s="75">
        <v>0.9</v>
      </c>
      <c r="D65" s="35">
        <f t="shared" si="4"/>
        <v>2057.3901376213571</v>
      </c>
      <c r="E65" s="75">
        <v>0.9</v>
      </c>
      <c r="F65" s="23">
        <v>1497.0764999999999</v>
      </c>
      <c r="G65" s="75">
        <v>0.9</v>
      </c>
      <c r="H65" s="35">
        <f t="shared" si="3"/>
        <v>1663.4183333333331</v>
      </c>
      <c r="I65" s="46"/>
      <c r="J65" s="24"/>
      <c r="K65" s="6"/>
      <c r="L65" s="6"/>
      <c r="N65" s="6"/>
      <c r="O65" s="6"/>
      <c r="P65" s="6"/>
    </row>
    <row r="66" spans="1:16">
      <c r="A66" s="1">
        <v>1738</v>
      </c>
      <c r="B66" s="23">
        <v>1493.7894735597276</v>
      </c>
      <c r="C66" s="75">
        <v>0.9</v>
      </c>
      <c r="D66" s="35">
        <f t="shared" si="4"/>
        <v>1659.7660817330307</v>
      </c>
      <c r="E66" s="75">
        <v>0.9</v>
      </c>
      <c r="F66" s="23">
        <v>1267.9765</v>
      </c>
      <c r="G66" s="75">
        <v>0.9</v>
      </c>
      <c r="H66" s="35">
        <f t="shared" si="3"/>
        <v>1408.8627777777776</v>
      </c>
      <c r="I66" s="46"/>
      <c r="J66" s="24"/>
      <c r="K66" s="6"/>
      <c r="L66" s="6"/>
      <c r="N66" s="6"/>
      <c r="O66" s="6"/>
      <c r="P66" s="6"/>
    </row>
    <row r="67" spans="1:16">
      <c r="A67" s="1">
        <v>1739</v>
      </c>
      <c r="B67" s="23">
        <v>1957.9706143964061</v>
      </c>
      <c r="C67" s="75">
        <v>0.9</v>
      </c>
      <c r="D67" s="35">
        <f t="shared" si="4"/>
        <v>2175.5229048848955</v>
      </c>
      <c r="E67" s="75">
        <v>0.9</v>
      </c>
      <c r="F67" s="23">
        <v>1606.2</v>
      </c>
      <c r="G67" s="75">
        <v>0.9</v>
      </c>
      <c r="H67" s="35">
        <f t="shared" si="3"/>
        <v>1784.6666666666667</v>
      </c>
      <c r="I67" s="46"/>
      <c r="J67" s="24"/>
      <c r="K67" s="6"/>
      <c r="L67" s="6"/>
      <c r="N67" s="6"/>
      <c r="O67" s="6"/>
      <c r="P67" s="6"/>
    </row>
    <row r="68" spans="1:16">
      <c r="A68" s="1">
        <v>1740</v>
      </c>
      <c r="B68" s="23">
        <v>1360.1511618269205</v>
      </c>
      <c r="C68" s="75">
        <v>0.9</v>
      </c>
      <c r="D68" s="35">
        <f t="shared" si="4"/>
        <v>1511.2790686965784</v>
      </c>
      <c r="E68" s="75">
        <v>0.9</v>
      </c>
      <c r="F68" s="23">
        <v>1144.8699999999999</v>
      </c>
      <c r="G68" s="75">
        <v>0.9</v>
      </c>
      <c r="H68" s="35">
        <f t="shared" si="3"/>
        <v>1272.0777777777776</v>
      </c>
      <c r="I68" s="46"/>
      <c r="J68" s="24"/>
      <c r="K68" s="6"/>
      <c r="L68" s="6"/>
      <c r="N68" s="6"/>
      <c r="O68" s="6"/>
      <c r="P68" s="6"/>
    </row>
    <row r="69" spans="1:16">
      <c r="A69" s="1">
        <v>1741</v>
      </c>
      <c r="B69" s="23">
        <v>1188.2214369846879</v>
      </c>
      <c r="C69" s="75">
        <v>0.9</v>
      </c>
      <c r="D69" s="35">
        <f t="shared" si="4"/>
        <v>1320.2460410940976</v>
      </c>
      <c r="E69" s="75">
        <v>0.9</v>
      </c>
      <c r="F69" s="23">
        <v>1008.8</v>
      </c>
      <c r="G69" s="75">
        <v>0.9</v>
      </c>
      <c r="H69" s="35">
        <f t="shared" si="3"/>
        <v>1120.8888888888889</v>
      </c>
      <c r="I69" s="46"/>
      <c r="J69" s="24"/>
      <c r="K69" s="6"/>
      <c r="L69" s="6"/>
      <c r="N69" s="6"/>
      <c r="O69" s="6"/>
      <c r="P69" s="6"/>
    </row>
    <row r="70" spans="1:16">
      <c r="A70" s="1">
        <v>1742</v>
      </c>
      <c r="B70" s="23">
        <v>1025.2293380791491</v>
      </c>
      <c r="C70" s="75">
        <v>0.9</v>
      </c>
      <c r="D70" s="35">
        <f t="shared" si="4"/>
        <v>1139.1437089768324</v>
      </c>
      <c r="E70" s="75">
        <v>0.9</v>
      </c>
      <c r="F70" s="23">
        <v>756.6</v>
      </c>
      <c r="G70" s="75">
        <v>0.9</v>
      </c>
      <c r="H70" s="35">
        <f t="shared" si="3"/>
        <v>840.66666666666663</v>
      </c>
      <c r="I70" s="46"/>
      <c r="J70" s="24"/>
      <c r="K70" s="6"/>
      <c r="L70" s="6"/>
      <c r="N70" s="6"/>
      <c r="O70" s="6"/>
      <c r="P70" s="6"/>
    </row>
    <row r="71" spans="1:16">
      <c r="A71" s="1">
        <v>1743</v>
      </c>
      <c r="B71" s="23">
        <v>1258.8172586660899</v>
      </c>
      <c r="C71" s="75">
        <v>0.9</v>
      </c>
      <c r="D71" s="35">
        <f t="shared" si="4"/>
        <v>1398.6858429623221</v>
      </c>
      <c r="E71" s="75">
        <v>0.9</v>
      </c>
      <c r="F71" s="23">
        <v>1066.9000000000001</v>
      </c>
      <c r="G71" s="75">
        <v>0.9</v>
      </c>
      <c r="H71" s="35">
        <f t="shared" si="3"/>
        <v>1185.4444444444446</v>
      </c>
      <c r="I71" s="46"/>
      <c r="J71" s="24"/>
      <c r="K71" s="6"/>
      <c r="L71" s="6"/>
    </row>
    <row r="72" spans="1:16">
      <c r="A72" s="1">
        <v>1744</v>
      </c>
      <c r="B72" s="23">
        <v>1167.1455927628881</v>
      </c>
      <c r="C72" s="75">
        <v>0.9</v>
      </c>
      <c r="D72" s="35">
        <f t="shared" si="4"/>
        <v>1296.828436403209</v>
      </c>
      <c r="E72" s="75">
        <v>0.9</v>
      </c>
      <c r="F72" s="23">
        <v>985</v>
      </c>
      <c r="G72" s="75">
        <v>0.9</v>
      </c>
      <c r="H72" s="35">
        <f t="shared" si="3"/>
        <v>1094.4444444444443</v>
      </c>
      <c r="I72" s="46"/>
      <c r="J72" s="24"/>
      <c r="K72" s="6"/>
      <c r="L72" s="6"/>
    </row>
    <row r="73" spans="1:16">
      <c r="A73" s="1">
        <v>1745</v>
      </c>
      <c r="B73" s="23">
        <v>445.58303886925796</v>
      </c>
      <c r="C73" s="75">
        <v>0.9</v>
      </c>
      <c r="D73" s="35">
        <f t="shared" si="4"/>
        <v>495.09226541028659</v>
      </c>
      <c r="E73" s="75">
        <v>0.9</v>
      </c>
      <c r="F73" s="23">
        <v>378.3</v>
      </c>
      <c r="G73" s="75">
        <v>0.9</v>
      </c>
      <c r="H73" s="35">
        <f t="shared" si="3"/>
        <v>420.33333333333331</v>
      </c>
      <c r="I73" s="46"/>
      <c r="J73" s="24"/>
      <c r="K73" s="6"/>
      <c r="L73" s="6"/>
    </row>
    <row r="74" spans="1:16">
      <c r="A74" s="1">
        <v>1746</v>
      </c>
      <c r="B74" s="23">
        <v>672.34429689561171</v>
      </c>
      <c r="C74" s="75">
        <v>0.9</v>
      </c>
      <c r="D74" s="35">
        <f t="shared" si="4"/>
        <v>747.0492187729019</v>
      </c>
      <c r="E74" s="75">
        <v>0.9</v>
      </c>
      <c r="F74" s="23">
        <v>435.27650000000006</v>
      </c>
      <c r="G74" s="75">
        <v>0.9</v>
      </c>
      <c r="H74" s="35">
        <f t="shared" si="3"/>
        <v>483.64055555555558</v>
      </c>
      <c r="I74" s="46"/>
      <c r="J74" s="24"/>
      <c r="K74" s="6"/>
      <c r="L74" s="6"/>
    </row>
    <row r="75" spans="1:16">
      <c r="A75" s="1">
        <v>1747</v>
      </c>
      <c r="B75" s="23">
        <v>752.3656538653247</v>
      </c>
      <c r="C75" s="75">
        <v>0.9</v>
      </c>
      <c r="D75" s="35">
        <f t="shared" si="4"/>
        <v>835.96183762813848</v>
      </c>
      <c r="E75" s="75">
        <v>0.9</v>
      </c>
      <c r="F75" s="23">
        <v>637.37649999999996</v>
      </c>
      <c r="G75" s="75">
        <v>0.9</v>
      </c>
      <c r="H75" s="35">
        <f t="shared" si="3"/>
        <v>708.19611111111101</v>
      </c>
      <c r="I75" s="46"/>
      <c r="J75" s="24"/>
      <c r="K75" s="6"/>
      <c r="L75" s="6"/>
    </row>
    <row r="76" spans="1:16">
      <c r="A76" s="1">
        <v>1748</v>
      </c>
      <c r="B76" s="23">
        <v>1097.8842124682476</v>
      </c>
      <c r="C76" s="75">
        <v>0.9</v>
      </c>
      <c r="D76" s="35">
        <f t="shared" si="4"/>
        <v>1219.8713471869416</v>
      </c>
      <c r="E76" s="75">
        <v>0.9</v>
      </c>
      <c r="F76" s="23">
        <v>825.77649999999994</v>
      </c>
      <c r="G76" s="75">
        <v>0.9</v>
      </c>
      <c r="H76" s="35">
        <f t="shared" si="3"/>
        <v>917.52944444444438</v>
      </c>
      <c r="I76" s="46"/>
      <c r="J76" s="24"/>
      <c r="K76" s="6"/>
      <c r="L76" s="6"/>
    </row>
    <row r="77" spans="1:16">
      <c r="A77" s="1">
        <v>1749</v>
      </c>
      <c r="B77" s="23">
        <v>1233.0436545270231</v>
      </c>
      <c r="C77" s="75">
        <v>0.9</v>
      </c>
      <c r="D77" s="35">
        <f t="shared" si="4"/>
        <v>1370.0485050300256</v>
      </c>
      <c r="E77" s="75">
        <v>0.9</v>
      </c>
      <c r="F77" s="23">
        <v>1026</v>
      </c>
      <c r="G77" s="75">
        <v>0.9</v>
      </c>
      <c r="H77" s="35">
        <f t="shared" si="3"/>
        <v>1140</v>
      </c>
      <c r="I77" s="46"/>
      <c r="J77" s="24"/>
      <c r="K77" s="6"/>
      <c r="L77" s="6"/>
    </row>
    <row r="78" spans="1:16">
      <c r="A78" s="1">
        <v>1750</v>
      </c>
      <c r="B78" s="23">
        <v>2205.4749851044894</v>
      </c>
      <c r="C78" s="75">
        <v>0.9</v>
      </c>
      <c r="D78" s="35">
        <f t="shared" si="4"/>
        <v>2450.5277612272102</v>
      </c>
      <c r="E78" s="75">
        <v>0.9</v>
      </c>
      <c r="F78" s="23">
        <v>1876.8024</v>
      </c>
      <c r="G78" s="75">
        <v>0.9</v>
      </c>
      <c r="H78" s="35">
        <f t="shared" si="3"/>
        <v>2085.3359999999998</v>
      </c>
      <c r="I78" s="46"/>
      <c r="J78" s="24"/>
      <c r="K78" s="6"/>
      <c r="L78" s="6"/>
    </row>
    <row r="79" spans="1:16">
      <c r="A79" s="1">
        <v>1751</v>
      </c>
      <c r="B79" s="23">
        <v>3210.9924610623707</v>
      </c>
      <c r="C79" s="75">
        <v>0.9</v>
      </c>
      <c r="D79" s="35">
        <f t="shared" si="4"/>
        <v>3567.7694011804119</v>
      </c>
      <c r="E79" s="75">
        <v>0.9</v>
      </c>
      <c r="F79" s="23">
        <v>2708.3895999999995</v>
      </c>
      <c r="G79" s="75">
        <v>0.9</v>
      </c>
      <c r="H79" s="35">
        <f t="shared" si="3"/>
        <v>3009.3217777777772</v>
      </c>
      <c r="I79" s="46"/>
      <c r="J79" s="24"/>
      <c r="K79" s="6"/>
      <c r="L79" s="6"/>
    </row>
    <row r="80" spans="1:16">
      <c r="A80" s="1">
        <v>1752</v>
      </c>
      <c r="B80" s="23">
        <v>1932.5510140940755</v>
      </c>
      <c r="C80" s="75">
        <v>0.9</v>
      </c>
      <c r="D80" s="35">
        <f t="shared" si="4"/>
        <v>2147.2789045489726</v>
      </c>
      <c r="E80" s="75">
        <v>0.9</v>
      </c>
      <c r="F80" s="23">
        <v>1640.0634999999997</v>
      </c>
      <c r="G80" s="75">
        <v>0.9</v>
      </c>
      <c r="H80" s="35">
        <f t="shared" si="3"/>
        <v>1822.2927777777775</v>
      </c>
      <c r="I80" s="46"/>
      <c r="J80" s="24"/>
      <c r="K80" s="6"/>
      <c r="L80" s="6"/>
    </row>
    <row r="81" spans="1:12">
      <c r="A81" s="1">
        <v>1753</v>
      </c>
      <c r="B81" s="23">
        <v>1862.8346795671714</v>
      </c>
      <c r="C81" s="75">
        <v>0.9</v>
      </c>
      <c r="D81" s="35">
        <f t="shared" si="4"/>
        <v>2069.8163106301904</v>
      </c>
      <c r="E81" s="75">
        <v>0.9</v>
      </c>
      <c r="F81" s="23">
        <v>1574.1720000000003</v>
      </c>
      <c r="G81" s="75">
        <v>0.9</v>
      </c>
      <c r="H81" s="35">
        <f t="shared" si="3"/>
        <v>1749.0800000000002</v>
      </c>
      <c r="I81" s="46"/>
      <c r="J81" s="24"/>
      <c r="K81" s="6"/>
      <c r="L81" s="6"/>
    </row>
    <row r="82" spans="1:12">
      <c r="A82" s="1">
        <v>1754</v>
      </c>
      <c r="B82" s="23">
        <v>1541.5291641610047</v>
      </c>
      <c r="C82" s="75">
        <v>0.9</v>
      </c>
      <c r="D82" s="35">
        <f t="shared" si="4"/>
        <v>1712.8101824011162</v>
      </c>
      <c r="E82" s="75">
        <v>0.9</v>
      </c>
      <c r="F82" s="23">
        <v>1154.3442</v>
      </c>
      <c r="G82" s="75">
        <v>0.9</v>
      </c>
      <c r="H82" s="35">
        <f t="shared" si="3"/>
        <v>1282.6046666666666</v>
      </c>
      <c r="I82" s="46"/>
      <c r="J82" s="24"/>
      <c r="K82" s="6"/>
      <c r="L82" s="6"/>
    </row>
    <row r="83" spans="1:12">
      <c r="A83" s="1">
        <v>1755</v>
      </c>
      <c r="B83" s="23">
        <v>2490.9708232390685</v>
      </c>
      <c r="C83" s="75">
        <v>0.9</v>
      </c>
      <c r="D83" s="35">
        <f t="shared" si="4"/>
        <v>2767.7453591545204</v>
      </c>
      <c r="E83" s="75">
        <v>0.9</v>
      </c>
      <c r="F83" s="23">
        <v>2105.04</v>
      </c>
      <c r="G83" s="75">
        <v>0.9</v>
      </c>
      <c r="H83" s="35">
        <f t="shared" si="3"/>
        <v>2338.9333333333334</v>
      </c>
      <c r="I83" s="46"/>
      <c r="J83" s="24"/>
      <c r="K83" s="6"/>
      <c r="L83" s="6"/>
    </row>
    <row r="84" spans="1:12">
      <c r="A84" s="1">
        <v>1756</v>
      </c>
      <c r="B84" s="23">
        <v>1629.2526802703649</v>
      </c>
      <c r="C84" s="75">
        <v>0.9</v>
      </c>
      <c r="D84" s="35">
        <f t="shared" si="4"/>
        <v>1810.2807558559609</v>
      </c>
      <c r="E84" s="75">
        <v>0.9</v>
      </c>
      <c r="F84" s="23">
        <v>1114.56</v>
      </c>
      <c r="G84" s="75">
        <v>0.9</v>
      </c>
      <c r="H84" s="35">
        <f t="shared" si="3"/>
        <v>1238.3999999999999</v>
      </c>
      <c r="I84" s="46"/>
      <c r="J84" s="24"/>
      <c r="K84" s="6"/>
      <c r="L84" s="6"/>
    </row>
    <row r="85" spans="1:12">
      <c r="A85" s="1">
        <v>1757</v>
      </c>
      <c r="B85" s="23">
        <v>2689.2740453162833</v>
      </c>
      <c r="C85" s="75">
        <v>0.9</v>
      </c>
      <c r="D85" s="35">
        <f t="shared" si="4"/>
        <v>2988.082272573648</v>
      </c>
      <c r="E85" s="75">
        <v>0.9</v>
      </c>
      <c r="F85" s="23">
        <v>2304.79</v>
      </c>
      <c r="G85" s="75">
        <v>0.9</v>
      </c>
      <c r="H85" s="35">
        <f t="shared" si="3"/>
        <v>2560.8777777777777</v>
      </c>
      <c r="I85" s="46"/>
      <c r="J85" s="24"/>
      <c r="K85" s="6"/>
      <c r="L85" s="6"/>
    </row>
    <row r="86" spans="1:12">
      <c r="A86" s="1">
        <v>1758</v>
      </c>
      <c r="B86" s="23">
        <v>1944.9359117284396</v>
      </c>
      <c r="C86" s="75">
        <v>0.9</v>
      </c>
      <c r="D86" s="35">
        <f t="shared" si="4"/>
        <v>2161.0399019204883</v>
      </c>
      <c r="E86" s="75">
        <v>0.9</v>
      </c>
      <c r="F86" s="23">
        <v>1629.9367000000002</v>
      </c>
      <c r="G86" s="75">
        <v>0.9</v>
      </c>
      <c r="H86" s="35">
        <f t="shared" si="3"/>
        <v>1811.040777777778</v>
      </c>
      <c r="I86" s="46"/>
      <c r="J86" s="24"/>
      <c r="K86" s="6"/>
      <c r="L86" s="6"/>
    </row>
    <row r="87" spans="1:12">
      <c r="A87" s="1">
        <v>1759</v>
      </c>
      <c r="B87" s="23">
        <v>1595.2940198958377</v>
      </c>
      <c r="C87" s="75">
        <v>0.9</v>
      </c>
      <c r="D87" s="35">
        <f t="shared" si="4"/>
        <v>1772.5489109953751</v>
      </c>
      <c r="E87" s="75">
        <v>0.9</v>
      </c>
      <c r="F87" s="23">
        <v>1368.07</v>
      </c>
      <c r="G87" s="75">
        <v>0.9</v>
      </c>
      <c r="H87" s="35">
        <f t="shared" si="3"/>
        <v>1520.0777777777778</v>
      </c>
      <c r="I87" s="46"/>
      <c r="J87" s="24"/>
      <c r="K87" s="6"/>
      <c r="L87" s="6"/>
    </row>
    <row r="88" spans="1:12">
      <c r="A88" s="1">
        <v>1760</v>
      </c>
      <c r="B88" s="23">
        <v>1861.3172290676107</v>
      </c>
      <c r="C88" s="75">
        <v>0.9</v>
      </c>
      <c r="D88" s="35">
        <f t="shared" si="4"/>
        <v>2068.1302545195672</v>
      </c>
      <c r="E88" s="75">
        <v>0.9</v>
      </c>
      <c r="F88" s="23">
        <v>1538.8373000000001</v>
      </c>
      <c r="G88" s="75">
        <v>0.9</v>
      </c>
      <c r="H88" s="35">
        <f t="shared" si="3"/>
        <v>1709.8192222222224</v>
      </c>
      <c r="I88" s="46"/>
      <c r="J88" s="24"/>
      <c r="K88" s="6"/>
      <c r="L88" s="6"/>
    </row>
    <row r="89" spans="1:12">
      <c r="A89" s="1">
        <v>1761</v>
      </c>
      <c r="B89" s="23">
        <v>3485.6205088138086</v>
      </c>
      <c r="C89" s="75">
        <v>0.9</v>
      </c>
      <c r="D89" s="35">
        <f t="shared" si="4"/>
        <v>3872.911676459787</v>
      </c>
      <c r="E89" s="75">
        <v>0.9</v>
      </c>
      <c r="F89" s="23">
        <v>2765.6930000000002</v>
      </c>
      <c r="G89" s="75">
        <v>0.9</v>
      </c>
      <c r="H89" s="35">
        <f t="shared" si="3"/>
        <v>3072.9922222222222</v>
      </c>
      <c r="I89" s="46"/>
      <c r="J89" s="24"/>
      <c r="K89" s="6"/>
      <c r="L89" s="6"/>
    </row>
    <row r="90" spans="1:12">
      <c r="A90" s="1">
        <v>1762</v>
      </c>
      <c r="B90" s="23">
        <v>3060.2797012556284</v>
      </c>
      <c r="C90" s="75">
        <v>0.9</v>
      </c>
      <c r="D90" s="35">
        <f t="shared" si="4"/>
        <v>3400.3107791729203</v>
      </c>
      <c r="E90" s="75">
        <v>0.9</v>
      </c>
      <c r="F90" s="23">
        <v>2592.346</v>
      </c>
      <c r="G90" s="75">
        <v>0.9</v>
      </c>
      <c r="H90" s="35">
        <f t="shared" ref="H90:H109" si="5">F90/0.9</f>
        <v>2880.3844444444444</v>
      </c>
      <c r="I90" s="46"/>
      <c r="J90" s="24"/>
      <c r="K90" s="6"/>
      <c r="L90" s="6"/>
    </row>
    <row r="91" spans="1:12">
      <c r="A91" s="1">
        <v>1763</v>
      </c>
      <c r="B91" s="23">
        <v>3714.8769765306906</v>
      </c>
      <c r="C91" s="75">
        <v>0.9</v>
      </c>
      <c r="D91" s="35">
        <f t="shared" si="4"/>
        <v>4127.6410850341008</v>
      </c>
      <c r="E91" s="75">
        <v>0.9</v>
      </c>
      <c r="F91" s="23">
        <v>3125.7719999999999</v>
      </c>
      <c r="G91" s="75">
        <v>0.9</v>
      </c>
      <c r="H91" s="35">
        <f t="shared" si="5"/>
        <v>3473.08</v>
      </c>
      <c r="I91" s="46"/>
      <c r="J91" s="24"/>
      <c r="K91" s="6"/>
      <c r="L91" s="6"/>
    </row>
    <row r="92" spans="1:12">
      <c r="A92" s="1">
        <v>1764</v>
      </c>
      <c r="B92" s="23">
        <v>4688.0781014202439</v>
      </c>
      <c r="C92" s="75">
        <v>0.9</v>
      </c>
      <c r="D92" s="35">
        <f t="shared" si="4"/>
        <v>5208.9756682447151</v>
      </c>
      <c r="E92" s="75">
        <v>0.9</v>
      </c>
      <c r="F92" s="23">
        <v>3813.8989999999999</v>
      </c>
      <c r="G92" s="75">
        <v>0.9</v>
      </c>
      <c r="H92" s="35">
        <f t="shared" si="5"/>
        <v>4237.6655555555553</v>
      </c>
      <c r="I92" s="46"/>
      <c r="J92" s="24"/>
      <c r="K92" s="6"/>
      <c r="L92" s="6"/>
    </row>
    <row r="93" spans="1:12">
      <c r="A93" s="1">
        <v>1765</v>
      </c>
      <c r="B93" s="23">
        <v>4121.5375639078538</v>
      </c>
      <c r="C93" s="75">
        <v>0.9</v>
      </c>
      <c r="D93" s="35">
        <f t="shared" si="4"/>
        <v>4579.4861821198374</v>
      </c>
      <c r="E93" s="75">
        <v>0.9</v>
      </c>
      <c r="F93" s="23">
        <v>3365.3519999999999</v>
      </c>
      <c r="G93" s="75">
        <v>0.9</v>
      </c>
      <c r="H93" s="35">
        <f t="shared" si="5"/>
        <v>3739.2799999999997</v>
      </c>
      <c r="I93" s="46"/>
      <c r="J93" s="24"/>
      <c r="K93" s="6"/>
      <c r="L93" s="6"/>
    </row>
    <row r="94" spans="1:12">
      <c r="A94" s="1">
        <v>1766</v>
      </c>
      <c r="B94" s="23">
        <v>2630.622359719242</v>
      </c>
      <c r="C94" s="75">
        <v>0.9</v>
      </c>
      <c r="D94" s="35">
        <f t="shared" si="4"/>
        <v>2922.9137330213798</v>
      </c>
      <c r="E94" s="75">
        <v>0.9</v>
      </c>
      <c r="F94" s="23">
        <v>2239.0300000000002</v>
      </c>
      <c r="G94" s="75">
        <v>0.9</v>
      </c>
      <c r="H94" s="35">
        <f t="shared" si="5"/>
        <v>2487.8111111111111</v>
      </c>
      <c r="I94" s="46"/>
      <c r="J94" s="24"/>
      <c r="K94" s="6"/>
      <c r="L94" s="6"/>
    </row>
    <row r="95" spans="1:12">
      <c r="A95" s="1">
        <v>1767</v>
      </c>
      <c r="B95" s="23">
        <v>3196.5610943008278</v>
      </c>
      <c r="C95" s="75">
        <v>0.9</v>
      </c>
      <c r="D95" s="35">
        <f t="shared" si="4"/>
        <v>3551.734549223142</v>
      </c>
      <c r="E95" s="75">
        <v>0.9</v>
      </c>
      <c r="F95" s="23">
        <v>2576.09</v>
      </c>
      <c r="G95" s="75">
        <v>0.9</v>
      </c>
      <c r="H95" s="35">
        <f t="shared" si="5"/>
        <v>2862.3222222222225</v>
      </c>
      <c r="I95" s="46"/>
      <c r="J95" s="24"/>
      <c r="K95" s="6"/>
      <c r="L95" s="6"/>
    </row>
    <row r="96" spans="1:12">
      <c r="A96" s="1">
        <v>1768</v>
      </c>
      <c r="B96" s="23">
        <v>2317.9495850055132</v>
      </c>
      <c r="C96" s="75">
        <v>0.9</v>
      </c>
      <c r="D96" s="35">
        <f t="shared" si="4"/>
        <v>2575.4995388950147</v>
      </c>
      <c r="E96" s="75">
        <v>0.9</v>
      </c>
      <c r="F96" s="23">
        <v>1991.11</v>
      </c>
      <c r="G96" s="75">
        <v>0.9</v>
      </c>
      <c r="H96" s="35">
        <f t="shared" si="5"/>
        <v>2212.3444444444444</v>
      </c>
      <c r="I96" s="46"/>
      <c r="J96" s="24"/>
      <c r="K96" s="6"/>
      <c r="L96" s="6"/>
    </row>
    <row r="97" spans="1:12">
      <c r="A97" s="1">
        <v>1769</v>
      </c>
      <c r="B97" s="23">
        <v>2987.1752708493532</v>
      </c>
      <c r="C97" s="75">
        <v>0.9</v>
      </c>
      <c r="D97" s="35">
        <f t="shared" si="4"/>
        <v>3319.083634277059</v>
      </c>
      <c r="E97" s="75">
        <v>0.9</v>
      </c>
      <c r="F97" s="23">
        <v>2564.2518999999998</v>
      </c>
      <c r="G97" s="75">
        <v>0.9</v>
      </c>
      <c r="H97" s="35">
        <f t="shared" si="5"/>
        <v>2849.1687777777774</v>
      </c>
      <c r="I97" s="46"/>
      <c r="J97" s="24"/>
      <c r="K97" s="6"/>
      <c r="L97" s="6"/>
    </row>
    <row r="98" spans="1:12">
      <c r="A98" s="1">
        <v>1770</v>
      </c>
      <c r="B98" s="23">
        <v>3500.0726152750021</v>
      </c>
      <c r="C98" s="75">
        <v>0.9</v>
      </c>
      <c r="D98" s="35">
        <f t="shared" si="4"/>
        <v>3888.9695725277802</v>
      </c>
      <c r="E98" s="75">
        <v>0.9</v>
      </c>
      <c r="F98" s="23">
        <v>3032.2564999999991</v>
      </c>
      <c r="G98" s="75">
        <v>0.9</v>
      </c>
      <c r="H98" s="35">
        <f t="shared" si="5"/>
        <v>3369.1738888888876</v>
      </c>
      <c r="I98" s="46"/>
      <c r="J98" s="24"/>
      <c r="K98" s="6"/>
      <c r="L98" s="6"/>
    </row>
    <row r="99" spans="1:12">
      <c r="A99" s="1">
        <v>1771</v>
      </c>
      <c r="B99" s="23">
        <v>3434.7401456789344</v>
      </c>
      <c r="C99" s="75">
        <v>0.9</v>
      </c>
      <c r="D99" s="35">
        <f t="shared" si="4"/>
        <v>3816.3779396432601</v>
      </c>
      <c r="E99" s="75">
        <v>0.9</v>
      </c>
      <c r="F99" s="23">
        <v>2975.7021000000004</v>
      </c>
      <c r="G99" s="75">
        <v>0.9</v>
      </c>
      <c r="H99" s="35">
        <f t="shared" si="5"/>
        <v>3306.3356666666668</v>
      </c>
      <c r="I99" s="46"/>
      <c r="J99" s="24"/>
      <c r="K99" s="6"/>
      <c r="L99" s="6"/>
    </row>
    <row r="100" spans="1:12">
      <c r="A100" s="1">
        <v>1772</v>
      </c>
      <c r="B100" s="23">
        <v>4382.0316395282252</v>
      </c>
      <c r="C100" s="75">
        <v>0.9</v>
      </c>
      <c r="D100" s="35">
        <f t="shared" si="4"/>
        <v>4868.9240439202504</v>
      </c>
      <c r="E100" s="75">
        <v>0.9</v>
      </c>
      <c r="F100" s="23">
        <v>3603.3759</v>
      </c>
      <c r="G100" s="75">
        <v>0.9</v>
      </c>
      <c r="H100" s="35">
        <f t="shared" si="5"/>
        <v>4003.7509999999997</v>
      </c>
      <c r="I100" s="46"/>
      <c r="J100" s="24"/>
      <c r="K100" s="6"/>
      <c r="L100" s="6"/>
    </row>
    <row r="101" spans="1:12">
      <c r="A101" s="1">
        <v>1773</v>
      </c>
      <c r="B101" s="23">
        <v>5086.8430239962754</v>
      </c>
      <c r="C101" s="75">
        <v>0.9</v>
      </c>
      <c r="D101" s="35">
        <f t="shared" si="4"/>
        <v>5652.0478044403062</v>
      </c>
      <c r="E101" s="75">
        <v>0.9</v>
      </c>
      <c r="F101" s="23">
        <v>4351.1765000000005</v>
      </c>
      <c r="G101" s="75">
        <v>0.9</v>
      </c>
      <c r="H101" s="35">
        <f t="shared" si="5"/>
        <v>4834.6405555555557</v>
      </c>
      <c r="I101" s="46"/>
      <c r="J101" s="24"/>
      <c r="K101" s="6"/>
      <c r="L101" s="6"/>
    </row>
    <row r="102" spans="1:12">
      <c r="A102" s="1">
        <v>1774</v>
      </c>
      <c r="B102" s="23">
        <v>6045.2377464538913</v>
      </c>
      <c r="C102" s="75">
        <v>0.9</v>
      </c>
      <c r="D102" s="35">
        <f t="shared" si="4"/>
        <v>6716.9308293932127</v>
      </c>
      <c r="E102" s="75">
        <v>0.9</v>
      </c>
      <c r="F102" s="23">
        <v>5142.76</v>
      </c>
      <c r="G102" s="75">
        <v>0.9</v>
      </c>
      <c r="H102" s="35">
        <f t="shared" si="5"/>
        <v>5714.1777777777779</v>
      </c>
      <c r="I102" s="46"/>
      <c r="J102" s="24"/>
      <c r="K102" s="6"/>
      <c r="L102" s="6"/>
    </row>
    <row r="103" spans="1:12">
      <c r="A103" s="1">
        <v>1775</v>
      </c>
      <c r="B103" s="23">
        <v>2714.4126644796752</v>
      </c>
      <c r="C103" s="75">
        <v>0.9</v>
      </c>
      <c r="D103" s="35">
        <f t="shared" si="4"/>
        <v>3016.0140716440833</v>
      </c>
      <c r="E103" s="75">
        <v>0.9</v>
      </c>
      <c r="F103" s="23">
        <v>2286.4299999999998</v>
      </c>
      <c r="G103" s="75">
        <v>0.9</v>
      </c>
      <c r="H103" s="35">
        <f t="shared" si="5"/>
        <v>2540.4777777777776</v>
      </c>
      <c r="I103" s="46"/>
      <c r="J103" s="24"/>
      <c r="K103" s="6"/>
      <c r="L103" s="6"/>
    </row>
    <row r="104" spans="1:12">
      <c r="A104" s="1">
        <v>1776</v>
      </c>
      <c r="B104" s="23">
        <v>542.52767962308599</v>
      </c>
      <c r="C104" s="75">
        <v>0.9</v>
      </c>
      <c r="D104" s="35">
        <f t="shared" si="4"/>
        <v>602.80853291454002</v>
      </c>
      <c r="E104" s="75">
        <v>0.9</v>
      </c>
      <c r="F104" s="23">
        <v>459.27599999999995</v>
      </c>
      <c r="G104" s="75">
        <v>0.9</v>
      </c>
      <c r="H104" s="35">
        <f t="shared" si="5"/>
        <v>510.30666666666662</v>
      </c>
      <c r="I104" s="46"/>
      <c r="J104" s="24"/>
      <c r="K104" s="6"/>
      <c r="L104" s="6"/>
    </row>
    <row r="105" spans="1:12">
      <c r="A105" s="1">
        <v>1777</v>
      </c>
      <c r="B105" s="23">
        <v>0</v>
      </c>
      <c r="C105" s="75"/>
      <c r="D105" s="35">
        <f t="shared" si="4"/>
        <v>0</v>
      </c>
      <c r="E105" s="75"/>
      <c r="F105" s="23">
        <v>0</v>
      </c>
      <c r="G105" s="75"/>
      <c r="H105" s="35">
        <f t="shared" si="5"/>
        <v>0</v>
      </c>
      <c r="I105" s="46"/>
      <c r="J105" s="24"/>
      <c r="K105" s="6"/>
      <c r="L105" s="6"/>
    </row>
    <row r="106" spans="1:12">
      <c r="A106" s="1">
        <v>1778</v>
      </c>
      <c r="B106" s="23">
        <v>148.5</v>
      </c>
      <c r="C106" s="75">
        <v>0.9</v>
      </c>
      <c r="D106" s="35">
        <f t="shared" si="4"/>
        <v>165</v>
      </c>
      <c r="E106" s="75">
        <v>0.9</v>
      </c>
      <c r="F106" s="23">
        <v>126.0765</v>
      </c>
      <c r="G106" s="75">
        <v>0.9</v>
      </c>
      <c r="H106" s="35">
        <f t="shared" si="5"/>
        <v>140.08499999999998</v>
      </c>
      <c r="I106" s="21"/>
      <c r="J106" s="24"/>
      <c r="K106" s="6"/>
      <c r="L106" s="6"/>
    </row>
    <row r="107" spans="1:12">
      <c r="A107" s="1">
        <v>1779</v>
      </c>
      <c r="B107" s="23">
        <v>0</v>
      </c>
      <c r="C107" s="75"/>
      <c r="D107" s="35">
        <f t="shared" si="4"/>
        <v>0</v>
      </c>
      <c r="E107" s="75"/>
      <c r="F107" s="23">
        <v>0</v>
      </c>
      <c r="G107" s="75"/>
      <c r="H107" s="35">
        <f t="shared" si="5"/>
        <v>0</v>
      </c>
      <c r="I107" s="21"/>
      <c r="J107" s="24"/>
      <c r="K107" s="6"/>
      <c r="L107" s="6"/>
    </row>
    <row r="108" spans="1:12">
      <c r="A108" s="1">
        <v>1780</v>
      </c>
      <c r="B108" s="23">
        <v>0</v>
      </c>
      <c r="C108" s="75"/>
      <c r="D108" s="35">
        <f t="shared" si="4"/>
        <v>0</v>
      </c>
      <c r="E108" s="75"/>
      <c r="F108" s="23">
        <v>0</v>
      </c>
      <c r="G108" s="75"/>
      <c r="H108" s="35">
        <f t="shared" si="5"/>
        <v>0</v>
      </c>
      <c r="I108" s="21"/>
      <c r="J108" s="24"/>
      <c r="K108" s="6"/>
      <c r="L108" s="6"/>
    </row>
    <row r="109" spans="1:12">
      <c r="A109" s="1">
        <v>1781</v>
      </c>
      <c r="B109" s="23">
        <v>0</v>
      </c>
      <c r="C109" s="75"/>
      <c r="D109" s="35">
        <f t="shared" si="4"/>
        <v>0</v>
      </c>
      <c r="E109" s="75"/>
      <c r="F109" s="23">
        <v>0</v>
      </c>
      <c r="G109" s="75"/>
      <c r="H109" s="35">
        <f t="shared" si="5"/>
        <v>0</v>
      </c>
      <c r="I109" s="21"/>
      <c r="J109" s="24"/>
      <c r="K109" s="6"/>
      <c r="L109" s="6"/>
    </row>
    <row r="110" spans="1:12">
      <c r="A110" s="1">
        <v>1782</v>
      </c>
      <c r="B110" s="23">
        <v>254.52767962308599</v>
      </c>
      <c r="C110" s="75">
        <v>0.8</v>
      </c>
      <c r="D110" s="35">
        <f>B110/0.8</f>
        <v>318.15959952885748</v>
      </c>
      <c r="E110" s="75">
        <v>0.8</v>
      </c>
      <c r="F110" s="23">
        <v>216.09399999999999</v>
      </c>
      <c r="G110" s="75">
        <v>0.8</v>
      </c>
      <c r="H110" s="35">
        <f t="shared" ref="H110:H136" si="6">F110/0.8</f>
        <v>270.11749999999995</v>
      </c>
      <c r="I110" s="46"/>
      <c r="J110" s="24"/>
      <c r="K110" s="6"/>
      <c r="L110" s="6"/>
    </row>
    <row r="111" spans="1:12">
      <c r="A111" s="1">
        <v>1783</v>
      </c>
      <c r="B111" s="23">
        <v>896.41359223300969</v>
      </c>
      <c r="C111" s="75">
        <v>0.8</v>
      </c>
      <c r="D111" s="35">
        <f t="shared" ref="D111:D157" si="7">B111/0.8</f>
        <v>1120.5169902912621</v>
      </c>
      <c r="E111" s="75">
        <v>0.8</v>
      </c>
      <c r="F111" s="23">
        <v>751.31179999999995</v>
      </c>
      <c r="G111" s="75">
        <v>0.8</v>
      </c>
      <c r="H111" s="35">
        <f t="shared" si="6"/>
        <v>939.13974999999994</v>
      </c>
      <c r="I111" s="46"/>
      <c r="J111" s="24"/>
      <c r="K111" s="6"/>
      <c r="L111" s="6"/>
    </row>
    <row r="112" spans="1:12">
      <c r="A112" s="1">
        <v>1784</v>
      </c>
      <c r="B112" s="23">
        <v>890.08139257973335</v>
      </c>
      <c r="C112" s="75">
        <v>0.8</v>
      </c>
      <c r="D112" s="35">
        <f t="shared" si="7"/>
        <v>1112.6017407246666</v>
      </c>
      <c r="E112" s="75">
        <v>0.8</v>
      </c>
      <c r="F112" s="23">
        <v>744.67580000000009</v>
      </c>
      <c r="G112" s="75">
        <v>0.8</v>
      </c>
      <c r="H112" s="35">
        <f t="shared" si="6"/>
        <v>930.84475000000009</v>
      </c>
      <c r="I112" s="46"/>
      <c r="J112" s="24"/>
      <c r="K112" s="6"/>
      <c r="L112" s="6"/>
    </row>
    <row r="113" spans="1:12">
      <c r="A113" s="1">
        <v>1785</v>
      </c>
      <c r="B113" s="23">
        <v>2210.3477161886581</v>
      </c>
      <c r="C113" s="75">
        <v>0.8</v>
      </c>
      <c r="D113" s="35">
        <f t="shared" si="7"/>
        <v>2762.9346452358222</v>
      </c>
      <c r="E113" s="75">
        <v>0.8</v>
      </c>
      <c r="F113" s="23">
        <v>1910.0225999999998</v>
      </c>
      <c r="G113" s="75">
        <v>0.8</v>
      </c>
      <c r="H113" s="35">
        <f t="shared" si="6"/>
        <v>2387.5282499999994</v>
      </c>
      <c r="I113" s="46"/>
      <c r="J113" s="24"/>
      <c r="K113" s="6"/>
      <c r="L113" s="6"/>
    </row>
    <row r="114" spans="1:12">
      <c r="A114" s="1">
        <v>1786</v>
      </c>
      <c r="B114" s="23">
        <v>1573.251178995881</v>
      </c>
      <c r="C114" s="75">
        <v>0.8</v>
      </c>
      <c r="D114" s="35">
        <f t="shared" si="7"/>
        <v>1966.5639737448512</v>
      </c>
      <c r="E114" s="75">
        <v>0.8</v>
      </c>
      <c r="F114" s="23">
        <v>1268.373</v>
      </c>
      <c r="G114" s="75">
        <v>0.8</v>
      </c>
      <c r="H114" s="35">
        <f t="shared" si="6"/>
        <v>1585.4662499999999</v>
      </c>
      <c r="I114" s="46"/>
      <c r="J114" s="24"/>
      <c r="K114" s="6"/>
      <c r="L114" s="6"/>
    </row>
    <row r="115" spans="1:12">
      <c r="A115" s="1">
        <v>1787</v>
      </c>
      <c r="B115" s="23">
        <v>1924.5408526266885</v>
      </c>
      <c r="C115" s="75">
        <v>0.8</v>
      </c>
      <c r="D115" s="35">
        <f t="shared" si="7"/>
        <v>2405.6760657833606</v>
      </c>
      <c r="E115" s="75">
        <v>0.8</v>
      </c>
      <c r="F115" s="23">
        <v>1666.4279999999999</v>
      </c>
      <c r="G115" s="75">
        <v>0.8</v>
      </c>
      <c r="H115" s="35">
        <f t="shared" si="6"/>
        <v>2083.0349999999999</v>
      </c>
      <c r="I115" s="46"/>
      <c r="J115" s="24"/>
      <c r="K115" s="6"/>
      <c r="L115" s="6"/>
    </row>
    <row r="116" spans="1:12">
      <c r="A116" s="1">
        <v>1788</v>
      </c>
      <c r="B116" s="23">
        <v>795.71700001143563</v>
      </c>
      <c r="C116" s="75">
        <v>0.8</v>
      </c>
      <c r="D116" s="35">
        <f t="shared" si="7"/>
        <v>994.64625001429454</v>
      </c>
      <c r="E116" s="75">
        <v>0.8</v>
      </c>
      <c r="F116" s="23">
        <v>668.33600000000001</v>
      </c>
      <c r="G116" s="75">
        <v>0.8</v>
      </c>
      <c r="H116" s="35">
        <f t="shared" si="6"/>
        <v>835.42</v>
      </c>
      <c r="I116" s="46"/>
      <c r="J116" s="24"/>
      <c r="K116" s="6"/>
      <c r="L116" s="6"/>
    </row>
    <row r="117" spans="1:12">
      <c r="A117" s="1">
        <v>1789</v>
      </c>
      <c r="B117" s="23">
        <v>2038.5945749324467</v>
      </c>
      <c r="C117" s="75">
        <v>0.8</v>
      </c>
      <c r="D117" s="35">
        <f t="shared" si="7"/>
        <v>2548.2432186655583</v>
      </c>
      <c r="E117" s="75">
        <v>0.8</v>
      </c>
      <c r="F117" s="23">
        <v>1713.8974999999998</v>
      </c>
      <c r="G117" s="75">
        <v>0.8</v>
      </c>
      <c r="H117" s="35">
        <f t="shared" si="6"/>
        <v>2142.3718749999998</v>
      </c>
      <c r="I117" s="46"/>
      <c r="J117" s="24"/>
      <c r="K117" s="6"/>
      <c r="L117" s="6"/>
    </row>
    <row r="118" spans="1:12">
      <c r="A118" s="1">
        <v>1790</v>
      </c>
      <c r="B118" s="23">
        <v>2480.8641079014519</v>
      </c>
      <c r="C118" s="75">
        <v>0.8</v>
      </c>
      <c r="D118" s="35">
        <f t="shared" si="7"/>
        <v>3101.0801348768146</v>
      </c>
      <c r="E118" s="75">
        <v>0.8</v>
      </c>
      <c r="F118" s="23">
        <v>2118.0070000000001</v>
      </c>
      <c r="G118" s="75">
        <v>0.8</v>
      </c>
      <c r="H118" s="35">
        <f t="shared" si="6"/>
        <v>2647.50875</v>
      </c>
      <c r="I118" s="46"/>
      <c r="J118" s="24"/>
      <c r="K118" s="6"/>
      <c r="L118" s="6"/>
    </row>
    <row r="119" spans="1:12">
      <c r="A119" s="1">
        <v>1791</v>
      </c>
      <c r="B119" s="23">
        <v>2387.0649456914743</v>
      </c>
      <c r="C119" s="75">
        <v>0.8</v>
      </c>
      <c r="D119" s="35">
        <f t="shared" si="7"/>
        <v>2983.8311821143429</v>
      </c>
      <c r="E119" s="75">
        <v>0.8</v>
      </c>
      <c r="F119" s="23">
        <v>2029.6870000000001</v>
      </c>
      <c r="G119" s="75">
        <v>0.8</v>
      </c>
      <c r="H119" s="35">
        <f t="shared" si="6"/>
        <v>2537.1087499999999</v>
      </c>
      <c r="I119" s="46"/>
      <c r="J119" s="24"/>
      <c r="K119" s="6"/>
      <c r="L119" s="6"/>
    </row>
    <row r="120" spans="1:12">
      <c r="A120" s="1">
        <v>1792</v>
      </c>
      <c r="B120" s="23">
        <v>5007.2162236051463</v>
      </c>
      <c r="C120" s="75">
        <v>0.8</v>
      </c>
      <c r="D120" s="35">
        <f t="shared" si="7"/>
        <v>6259.0202795064324</v>
      </c>
      <c r="E120" s="75">
        <v>0.8</v>
      </c>
      <c r="F120" s="23">
        <v>4202.4183000000003</v>
      </c>
      <c r="G120" s="75">
        <v>0.8</v>
      </c>
      <c r="H120" s="35">
        <f t="shared" si="6"/>
        <v>5253.0228749999997</v>
      </c>
      <c r="I120" s="46"/>
      <c r="J120" s="24"/>
      <c r="K120" s="6"/>
      <c r="L120" s="6"/>
    </row>
    <row r="121" spans="1:12">
      <c r="A121" s="1">
        <v>1793</v>
      </c>
      <c r="B121" s="23">
        <v>4001.9999775673837</v>
      </c>
      <c r="C121" s="75">
        <v>0.8</v>
      </c>
      <c r="D121" s="35">
        <f t="shared" si="7"/>
        <v>5002.4999719592297</v>
      </c>
      <c r="E121" s="75">
        <v>0.8</v>
      </c>
      <c r="F121" s="23">
        <v>2920.3309999999997</v>
      </c>
      <c r="G121" s="75">
        <v>0.8</v>
      </c>
      <c r="H121" s="35">
        <f t="shared" si="6"/>
        <v>3650.4137499999993</v>
      </c>
      <c r="I121" s="46"/>
      <c r="J121" s="24"/>
      <c r="K121" s="6"/>
      <c r="L121" s="6"/>
    </row>
    <row r="122" spans="1:12">
      <c r="A122" s="1">
        <v>1794</v>
      </c>
      <c r="B122" s="23">
        <v>3192.445844884061</v>
      </c>
      <c r="C122" s="75">
        <v>0.8</v>
      </c>
      <c r="D122" s="35">
        <f t="shared" si="7"/>
        <v>3990.5573061050759</v>
      </c>
      <c r="E122" s="75">
        <v>0.8</v>
      </c>
      <c r="F122" s="23">
        <v>2671.5910000000003</v>
      </c>
      <c r="G122" s="75">
        <v>0.8</v>
      </c>
      <c r="H122" s="35">
        <f t="shared" si="6"/>
        <v>3339.4887500000004</v>
      </c>
      <c r="I122" s="46"/>
      <c r="J122" s="24"/>
      <c r="K122" s="6"/>
      <c r="L122" s="6"/>
    </row>
    <row r="123" spans="1:12">
      <c r="A123" s="1">
        <v>1795</v>
      </c>
      <c r="B123" s="23">
        <v>4291.2547551762736</v>
      </c>
      <c r="C123" s="75">
        <v>0.8</v>
      </c>
      <c r="D123" s="35">
        <f t="shared" si="7"/>
        <v>5364.0684439703418</v>
      </c>
      <c r="E123" s="75">
        <v>0.8</v>
      </c>
      <c r="F123" s="23">
        <v>3775.6535999999992</v>
      </c>
      <c r="G123" s="75">
        <v>0.8</v>
      </c>
      <c r="H123" s="35">
        <f t="shared" si="6"/>
        <v>4719.5669999999991</v>
      </c>
      <c r="I123" s="46"/>
      <c r="J123" s="24"/>
      <c r="K123" s="6"/>
      <c r="L123" s="6"/>
    </row>
    <row r="124" spans="1:12">
      <c r="A124" s="1">
        <v>1796</v>
      </c>
      <c r="B124" s="23">
        <v>6075.2662356253841</v>
      </c>
      <c r="C124" s="75">
        <v>0.8</v>
      </c>
      <c r="D124" s="35">
        <f t="shared" si="7"/>
        <v>7594.0827945317296</v>
      </c>
      <c r="E124" s="75">
        <v>0.8</v>
      </c>
      <c r="F124" s="23">
        <v>5196.7204999999994</v>
      </c>
      <c r="G124" s="75">
        <v>0.8</v>
      </c>
      <c r="H124" s="35">
        <f t="shared" si="6"/>
        <v>6495.9006249999993</v>
      </c>
      <c r="I124" s="46"/>
      <c r="J124" s="24"/>
      <c r="K124" s="6"/>
      <c r="L124" s="6"/>
    </row>
    <row r="125" spans="1:12">
      <c r="A125" s="1">
        <v>1797</v>
      </c>
      <c r="B125" s="23">
        <v>4917.0921745445676</v>
      </c>
      <c r="C125" s="75">
        <v>0.8</v>
      </c>
      <c r="D125" s="35">
        <f t="shared" si="7"/>
        <v>6146.3652181807092</v>
      </c>
      <c r="E125" s="75">
        <v>0.8</v>
      </c>
      <c r="F125" s="23">
        <v>4133.7137999999995</v>
      </c>
      <c r="G125" s="75">
        <v>0.8</v>
      </c>
      <c r="H125" s="35">
        <f t="shared" si="6"/>
        <v>5167.142249999999</v>
      </c>
      <c r="I125" s="46"/>
      <c r="J125" s="24"/>
      <c r="K125" s="6"/>
      <c r="L125" s="6"/>
    </row>
    <row r="126" spans="1:12">
      <c r="A126" s="1">
        <v>1798</v>
      </c>
      <c r="B126" s="23">
        <v>1749.7778319815968</v>
      </c>
      <c r="C126" s="75">
        <v>0.8</v>
      </c>
      <c r="D126" s="35">
        <f t="shared" si="7"/>
        <v>2187.2222899769959</v>
      </c>
      <c r="E126" s="75">
        <v>0.8</v>
      </c>
      <c r="F126" s="23">
        <v>1547.91</v>
      </c>
      <c r="G126" s="75">
        <v>0.8</v>
      </c>
      <c r="H126" s="35">
        <f t="shared" si="6"/>
        <v>1934.8875</v>
      </c>
      <c r="I126" s="46"/>
      <c r="J126" s="24"/>
      <c r="K126" s="6"/>
      <c r="L126" s="6"/>
    </row>
    <row r="127" spans="1:12">
      <c r="A127" s="1">
        <v>1799</v>
      </c>
      <c r="B127" s="23">
        <v>3930.3357935621698</v>
      </c>
      <c r="C127" s="75">
        <v>0.8</v>
      </c>
      <c r="D127" s="35">
        <f t="shared" si="7"/>
        <v>4912.9197419527118</v>
      </c>
      <c r="E127" s="75">
        <v>0.8</v>
      </c>
      <c r="F127" s="23">
        <v>3318.8689999999992</v>
      </c>
      <c r="G127" s="75">
        <v>0.8</v>
      </c>
      <c r="H127" s="35">
        <f t="shared" si="6"/>
        <v>4148.5862499999985</v>
      </c>
      <c r="I127" s="46"/>
      <c r="J127" s="24"/>
      <c r="K127" s="6"/>
      <c r="L127" s="6"/>
    </row>
    <row r="128" spans="1:12">
      <c r="A128" s="1">
        <v>1800</v>
      </c>
      <c r="B128" s="23">
        <v>4729.9062291510254</v>
      </c>
      <c r="C128" s="75">
        <v>0.8</v>
      </c>
      <c r="D128" s="35">
        <f t="shared" si="7"/>
        <v>5912.3827864387813</v>
      </c>
      <c r="E128" s="75">
        <v>0.8</v>
      </c>
      <c r="F128" s="23">
        <v>3909.11</v>
      </c>
      <c r="G128" s="75">
        <v>0.8</v>
      </c>
      <c r="H128" s="35">
        <f t="shared" si="6"/>
        <v>4886.3874999999998</v>
      </c>
      <c r="I128" s="46"/>
      <c r="J128" s="24"/>
      <c r="K128" s="6"/>
      <c r="L128" s="6"/>
    </row>
    <row r="129" spans="1:12">
      <c r="A129" s="1">
        <v>1801</v>
      </c>
      <c r="B129" s="23">
        <v>2169.3642604745078</v>
      </c>
      <c r="C129" s="75">
        <v>0.8</v>
      </c>
      <c r="D129" s="35">
        <f t="shared" si="7"/>
        <v>2711.7053255931346</v>
      </c>
      <c r="E129" s="75">
        <v>0.8</v>
      </c>
      <c r="F129" s="23">
        <v>1863.4334000000001</v>
      </c>
      <c r="G129" s="75">
        <v>0.8</v>
      </c>
      <c r="H129" s="35">
        <f t="shared" si="6"/>
        <v>2329.2917499999999</v>
      </c>
      <c r="I129" s="46"/>
      <c r="J129" s="24"/>
      <c r="K129" s="6"/>
      <c r="L129" s="6"/>
    </row>
    <row r="130" spans="1:12">
      <c r="A130" s="1">
        <v>1802</v>
      </c>
      <c r="B130" s="23">
        <v>4484.5952213744431</v>
      </c>
      <c r="C130" s="75">
        <v>0.8</v>
      </c>
      <c r="D130" s="35">
        <f t="shared" si="7"/>
        <v>5605.7440267180536</v>
      </c>
      <c r="E130" s="75">
        <v>0.8</v>
      </c>
      <c r="F130" s="23">
        <v>3930.1075000000001</v>
      </c>
      <c r="G130" s="75">
        <v>0.8</v>
      </c>
      <c r="H130" s="35">
        <f t="shared" si="6"/>
        <v>4912.6343749999996</v>
      </c>
      <c r="I130" s="46"/>
      <c r="J130" s="24"/>
      <c r="K130" s="6"/>
      <c r="L130" s="6"/>
    </row>
    <row r="131" spans="1:12">
      <c r="A131" s="1">
        <v>1803</v>
      </c>
      <c r="B131" s="23">
        <v>5378.6097500124024</v>
      </c>
      <c r="C131" s="75">
        <v>0.8</v>
      </c>
      <c r="D131" s="35">
        <f t="shared" si="7"/>
        <v>6723.2621875155028</v>
      </c>
      <c r="E131" s="75">
        <v>0.8</v>
      </c>
      <c r="F131" s="23">
        <v>4410.6468000000004</v>
      </c>
      <c r="G131" s="75">
        <v>0.8</v>
      </c>
      <c r="H131" s="35">
        <f t="shared" si="6"/>
        <v>5513.3085000000001</v>
      </c>
      <c r="I131" s="46"/>
      <c r="J131" s="24"/>
      <c r="K131" s="6"/>
      <c r="L131" s="6"/>
    </row>
    <row r="132" spans="1:12">
      <c r="A132" s="1">
        <v>1804</v>
      </c>
      <c r="B132" s="23">
        <v>9014.7037039522565</v>
      </c>
      <c r="C132" s="75">
        <v>0.8</v>
      </c>
      <c r="D132" s="35">
        <f t="shared" si="7"/>
        <v>11268.37962994032</v>
      </c>
      <c r="E132" s="75">
        <v>0.8</v>
      </c>
      <c r="F132" s="23">
        <v>6979.7325999999975</v>
      </c>
      <c r="G132" s="75">
        <v>0.8</v>
      </c>
      <c r="H132" s="35">
        <f t="shared" si="6"/>
        <v>8724.6657499999965</v>
      </c>
      <c r="I132" s="46"/>
      <c r="J132" s="24"/>
      <c r="K132" s="6"/>
      <c r="L132" s="6"/>
    </row>
    <row r="133" spans="1:12">
      <c r="A133" s="1">
        <v>1805</v>
      </c>
      <c r="B133" s="23">
        <v>12260.797727412244</v>
      </c>
      <c r="C133" s="75">
        <v>0.8</v>
      </c>
      <c r="D133" s="35">
        <f t="shared" si="7"/>
        <v>15325.997159265304</v>
      </c>
      <c r="E133" s="75">
        <v>0.8</v>
      </c>
      <c r="F133" s="23">
        <v>10151.501</v>
      </c>
      <c r="G133" s="75">
        <v>0.8</v>
      </c>
      <c r="H133" s="35">
        <f t="shared" si="6"/>
        <v>12689.376249999999</v>
      </c>
      <c r="I133" s="46"/>
      <c r="J133" s="24"/>
      <c r="K133" s="6"/>
      <c r="L133" s="6"/>
    </row>
    <row r="134" spans="1:12">
      <c r="A134" s="1">
        <v>1806</v>
      </c>
      <c r="B134" s="23">
        <v>16699.247534162172</v>
      </c>
      <c r="C134" s="75">
        <v>0.8</v>
      </c>
      <c r="D134" s="35">
        <f t="shared" si="7"/>
        <v>20874.059417702712</v>
      </c>
      <c r="E134" s="75">
        <v>0.8</v>
      </c>
      <c r="F134" s="23">
        <v>13823.776400000001</v>
      </c>
      <c r="G134" s="75">
        <v>0.8</v>
      </c>
      <c r="H134" s="35">
        <f t="shared" si="6"/>
        <v>17279.720499999999</v>
      </c>
      <c r="I134" s="46"/>
      <c r="J134" s="24"/>
      <c r="K134" s="6"/>
      <c r="L134" s="6"/>
    </row>
    <row r="135" spans="1:12">
      <c r="A135" s="1">
        <v>1807</v>
      </c>
      <c r="B135" s="23">
        <v>28972.621540966637</v>
      </c>
      <c r="C135" s="75">
        <v>0.8</v>
      </c>
      <c r="D135" s="35">
        <f t="shared" si="7"/>
        <v>36215.776926208295</v>
      </c>
      <c r="E135" s="75">
        <v>0.8</v>
      </c>
      <c r="F135" s="23">
        <v>23739.97529999998</v>
      </c>
      <c r="G135" s="75">
        <v>0.8</v>
      </c>
      <c r="H135" s="35">
        <f t="shared" si="6"/>
        <v>29674.969124999974</v>
      </c>
      <c r="I135" s="46"/>
      <c r="J135" s="24"/>
      <c r="K135" s="6"/>
      <c r="L135" s="6"/>
    </row>
    <row r="136" spans="1:12">
      <c r="A136" s="1">
        <v>1808</v>
      </c>
      <c r="B136" s="23">
        <v>2521.104422578821</v>
      </c>
      <c r="C136" s="75">
        <v>0.8</v>
      </c>
      <c r="D136" s="35">
        <f t="shared" si="7"/>
        <v>3151.3805282235262</v>
      </c>
      <c r="E136" s="75">
        <v>0.8</v>
      </c>
      <c r="F136" s="23">
        <v>2068.9325000000003</v>
      </c>
      <c r="G136" s="75">
        <v>0.8</v>
      </c>
      <c r="H136" s="35">
        <f t="shared" si="6"/>
        <v>2586.1656250000001</v>
      </c>
      <c r="I136" s="46"/>
      <c r="J136" s="24"/>
      <c r="K136" s="6"/>
      <c r="L136" s="6"/>
    </row>
    <row r="137" spans="1:12">
      <c r="A137" s="1">
        <v>1809</v>
      </c>
      <c r="B137" s="23">
        <v>297.27357217808424</v>
      </c>
      <c r="C137" s="75">
        <v>0.8</v>
      </c>
      <c r="D137" s="106">
        <v>500</v>
      </c>
      <c r="E137" s="75">
        <v>0.8</v>
      </c>
      <c r="F137" s="23">
        <v>271</v>
      </c>
      <c r="G137" s="75">
        <v>0.8</v>
      </c>
      <c r="H137" s="106">
        <f>D137*0.82</f>
        <v>410</v>
      </c>
      <c r="I137" s="46"/>
      <c r="J137" s="24"/>
      <c r="K137" s="6"/>
      <c r="L137" s="6"/>
    </row>
    <row r="138" spans="1:12">
      <c r="A138" s="1">
        <v>1810</v>
      </c>
      <c r="B138" s="23">
        <v>1240.4182705833998</v>
      </c>
      <c r="C138" s="75">
        <v>0.8</v>
      </c>
      <c r="D138" s="35">
        <f t="shared" si="7"/>
        <v>1550.5228382292496</v>
      </c>
      <c r="E138" s="75">
        <v>0.8</v>
      </c>
      <c r="F138" s="23">
        <v>1105</v>
      </c>
      <c r="G138" s="75">
        <v>0.8</v>
      </c>
      <c r="H138" s="35">
        <f>F138/0.8</f>
        <v>1381.25</v>
      </c>
      <c r="I138" s="46"/>
      <c r="J138" s="24"/>
      <c r="K138" s="6"/>
      <c r="L138" s="6"/>
    </row>
    <row r="139" spans="1:12">
      <c r="A139" s="1">
        <v>1811</v>
      </c>
      <c r="B139" s="23">
        <v>620.85714285714289</v>
      </c>
      <c r="C139" s="75">
        <v>0.8</v>
      </c>
      <c r="D139" s="35">
        <f t="shared" si="7"/>
        <v>776.07142857142856</v>
      </c>
      <c r="E139" s="75">
        <v>0.8</v>
      </c>
      <c r="F139" s="23">
        <v>400</v>
      </c>
      <c r="G139" s="75">
        <v>0.8</v>
      </c>
      <c r="H139" s="35">
        <f>F139/0.8</f>
        <v>500</v>
      </c>
      <c r="I139" s="46"/>
      <c r="J139" s="24"/>
      <c r="K139" s="6"/>
      <c r="L139" s="6"/>
    </row>
    <row r="140" spans="1:12">
      <c r="A140" s="1">
        <v>1812</v>
      </c>
      <c r="B140" s="23">
        <v>197.77790304396842</v>
      </c>
      <c r="C140" s="75"/>
      <c r="D140" s="106">
        <v>500</v>
      </c>
      <c r="E140" s="48"/>
      <c r="F140" s="23">
        <v>183</v>
      </c>
      <c r="G140" s="61">
        <v>0.82</v>
      </c>
      <c r="H140" s="106">
        <f>D140*0.82</f>
        <v>410</v>
      </c>
      <c r="I140" s="46"/>
      <c r="J140" s="24"/>
      <c r="K140" s="6"/>
      <c r="L140" s="6"/>
    </row>
    <row r="141" spans="1:12">
      <c r="A141" s="1">
        <v>1813</v>
      </c>
      <c r="B141" s="23">
        <v>0</v>
      </c>
      <c r="C141" s="75"/>
      <c r="D141" s="106">
        <v>500</v>
      </c>
      <c r="E141" s="48"/>
      <c r="F141" s="23">
        <v>0</v>
      </c>
      <c r="G141" s="61">
        <v>0.82</v>
      </c>
      <c r="H141" s="106">
        <f>D141*0.82</f>
        <v>410</v>
      </c>
      <c r="I141" s="46"/>
      <c r="J141" s="24"/>
      <c r="K141" s="6"/>
      <c r="L141" s="6"/>
    </row>
    <row r="142" spans="1:12">
      <c r="A142" s="1">
        <v>1814</v>
      </c>
      <c r="B142" s="23">
        <v>0</v>
      </c>
      <c r="C142" s="75"/>
      <c r="D142" s="106">
        <v>500</v>
      </c>
      <c r="E142" s="48"/>
      <c r="F142" s="23">
        <v>0</v>
      </c>
      <c r="G142" s="61">
        <v>0.82</v>
      </c>
      <c r="H142" s="106">
        <f t="shared" ref="H142:H148" si="8">D142*0.82</f>
        <v>410</v>
      </c>
      <c r="I142" s="46"/>
      <c r="J142" s="24"/>
      <c r="K142" s="6"/>
      <c r="L142" s="6"/>
    </row>
    <row r="143" spans="1:12">
      <c r="A143" s="1">
        <v>1815</v>
      </c>
      <c r="B143" s="23">
        <v>0</v>
      </c>
      <c r="C143" s="75"/>
      <c r="D143" s="106">
        <v>500</v>
      </c>
      <c r="E143" s="48"/>
      <c r="F143" s="23">
        <v>0</v>
      </c>
      <c r="G143" s="61">
        <v>0.82</v>
      </c>
      <c r="H143" s="106">
        <f t="shared" si="8"/>
        <v>410</v>
      </c>
      <c r="I143" s="46"/>
      <c r="J143" s="24"/>
      <c r="K143" s="6"/>
      <c r="L143" s="6"/>
    </row>
    <row r="144" spans="1:12">
      <c r="A144" s="1">
        <v>1816</v>
      </c>
      <c r="B144" s="23">
        <v>0</v>
      </c>
      <c r="C144" s="75"/>
      <c r="D144" s="106">
        <v>500</v>
      </c>
      <c r="E144" s="48"/>
      <c r="F144" s="23">
        <v>0</v>
      </c>
      <c r="G144" s="61">
        <v>0.82</v>
      </c>
      <c r="H144" s="106">
        <f t="shared" si="8"/>
        <v>410</v>
      </c>
      <c r="I144" s="46"/>
      <c r="J144" s="24"/>
      <c r="K144" s="6"/>
      <c r="L144" s="6"/>
    </row>
    <row r="145" spans="1:20">
      <c r="A145" s="1">
        <v>1817</v>
      </c>
      <c r="B145" s="23">
        <v>0</v>
      </c>
      <c r="C145" s="75"/>
      <c r="D145" s="106">
        <v>500</v>
      </c>
      <c r="E145" s="48"/>
      <c r="F145" s="23">
        <v>0</v>
      </c>
      <c r="G145" s="61">
        <v>0.82</v>
      </c>
      <c r="H145" s="106">
        <f t="shared" si="8"/>
        <v>410</v>
      </c>
      <c r="I145" s="46"/>
      <c r="J145" s="24"/>
      <c r="K145" s="6"/>
      <c r="L145" s="6"/>
    </row>
    <row r="146" spans="1:20">
      <c r="A146" s="1">
        <v>1818</v>
      </c>
      <c r="B146" s="23">
        <v>0</v>
      </c>
      <c r="C146" s="75"/>
      <c r="D146" s="106">
        <v>500</v>
      </c>
      <c r="E146" s="48"/>
      <c r="F146" s="23">
        <v>0</v>
      </c>
      <c r="G146" s="61">
        <v>0.82</v>
      </c>
      <c r="H146" s="106">
        <f t="shared" si="8"/>
        <v>410</v>
      </c>
      <c r="I146" s="46"/>
      <c r="J146" s="24"/>
      <c r="K146" s="6"/>
      <c r="L146" s="6"/>
    </row>
    <row r="147" spans="1:20">
      <c r="A147" s="1">
        <v>1819</v>
      </c>
      <c r="B147" s="23">
        <v>0</v>
      </c>
      <c r="C147" s="75"/>
      <c r="D147" s="106">
        <v>500</v>
      </c>
      <c r="E147" s="48"/>
      <c r="F147" s="23">
        <v>0</v>
      </c>
      <c r="G147" s="61">
        <v>0.82</v>
      </c>
      <c r="H147" s="106">
        <f t="shared" si="8"/>
        <v>410</v>
      </c>
      <c r="I147" s="46"/>
      <c r="J147" s="24"/>
      <c r="K147" s="6"/>
      <c r="L147" s="6"/>
    </row>
    <row r="148" spans="1:20">
      <c r="A148" s="1">
        <v>1820</v>
      </c>
      <c r="B148" s="23">
        <v>331</v>
      </c>
      <c r="C148" s="75"/>
      <c r="D148" s="106">
        <v>500</v>
      </c>
      <c r="E148" s="48"/>
      <c r="F148" s="23">
        <v>259</v>
      </c>
      <c r="G148" s="61">
        <v>0.82</v>
      </c>
      <c r="H148" s="35">
        <f t="shared" si="8"/>
        <v>410</v>
      </c>
      <c r="I148" s="46"/>
      <c r="J148" s="24"/>
      <c r="K148" s="6"/>
      <c r="L148" s="6"/>
    </row>
    <row r="149" spans="1:20">
      <c r="A149" s="27">
        <v>1821</v>
      </c>
      <c r="B149" s="23">
        <v>129.14285714285714</v>
      </c>
      <c r="C149" s="75">
        <v>0.8</v>
      </c>
      <c r="D149" s="35">
        <f t="shared" si="7"/>
        <v>161.42857142857142</v>
      </c>
      <c r="E149" s="48"/>
      <c r="F149" s="23">
        <v>113</v>
      </c>
      <c r="G149" s="75">
        <v>0.8</v>
      </c>
      <c r="H149" s="35">
        <f>F149/0.8</f>
        <v>141.25</v>
      </c>
      <c r="I149" s="21"/>
      <c r="J149" s="24"/>
      <c r="K149" s="6"/>
      <c r="L149" s="6"/>
    </row>
    <row r="150" spans="1:20">
      <c r="A150" s="27">
        <v>1822</v>
      </c>
      <c r="B150" s="23">
        <v>0</v>
      </c>
      <c r="C150" s="75"/>
      <c r="D150" s="35">
        <v>0</v>
      </c>
      <c r="E150" s="48"/>
      <c r="F150" s="23">
        <v>0</v>
      </c>
      <c r="G150" s="75"/>
      <c r="H150" s="35">
        <v>0</v>
      </c>
      <c r="I150" s="21"/>
      <c r="J150" s="24"/>
      <c r="K150" s="6"/>
      <c r="L150" s="6"/>
    </row>
    <row r="151" spans="1:20">
      <c r="A151" s="27">
        <v>1823</v>
      </c>
      <c r="B151" s="23">
        <v>0</v>
      </c>
      <c r="C151" s="75"/>
      <c r="D151" s="35">
        <v>0</v>
      </c>
      <c r="E151" s="48"/>
      <c r="F151" s="23">
        <v>0</v>
      </c>
      <c r="G151" s="75"/>
      <c r="H151" s="35">
        <v>0</v>
      </c>
      <c r="I151" s="21"/>
      <c r="J151" s="24"/>
      <c r="K151" s="6"/>
      <c r="L151" s="6"/>
    </row>
    <row r="152" spans="1:20">
      <c r="A152" s="27">
        <v>1824</v>
      </c>
      <c r="B152" s="23">
        <v>148.5</v>
      </c>
      <c r="C152" s="75">
        <v>0.8</v>
      </c>
      <c r="D152" s="35">
        <f t="shared" si="7"/>
        <v>185.625</v>
      </c>
      <c r="E152" s="48"/>
      <c r="F152" s="23">
        <v>126.0765</v>
      </c>
      <c r="G152" s="75">
        <v>0.8</v>
      </c>
      <c r="H152" s="35">
        <f>F152/0.8</f>
        <v>157.59562499999998</v>
      </c>
      <c r="I152" s="21"/>
      <c r="J152" s="24"/>
      <c r="K152" s="6"/>
      <c r="L152" s="6"/>
    </row>
    <row r="153" spans="1:20">
      <c r="A153" s="27">
        <v>1825</v>
      </c>
      <c r="B153" s="23">
        <v>0</v>
      </c>
      <c r="C153" s="75"/>
      <c r="D153" s="35">
        <v>0</v>
      </c>
      <c r="E153" s="48"/>
      <c r="F153" s="23">
        <v>0</v>
      </c>
      <c r="G153" s="75"/>
      <c r="H153" s="35">
        <v>0</v>
      </c>
      <c r="I153" s="21"/>
      <c r="J153" s="24"/>
      <c r="K153" s="6"/>
      <c r="L153" s="6"/>
    </row>
    <row r="154" spans="1:20">
      <c r="A154" s="27">
        <v>1826</v>
      </c>
      <c r="B154" s="23">
        <v>0</v>
      </c>
      <c r="C154" s="75"/>
      <c r="D154" s="35">
        <v>0</v>
      </c>
      <c r="E154" s="48"/>
      <c r="F154" s="23">
        <v>0</v>
      </c>
      <c r="G154" s="75"/>
      <c r="H154" s="35">
        <v>0</v>
      </c>
      <c r="I154" s="21"/>
      <c r="J154" s="24"/>
      <c r="K154" s="6"/>
      <c r="L154" s="6"/>
    </row>
    <row r="155" spans="1:20">
      <c r="A155" s="27">
        <v>1827</v>
      </c>
      <c r="B155" s="23">
        <v>352.1</v>
      </c>
      <c r="C155" s="75">
        <v>0.8</v>
      </c>
      <c r="D155" s="35">
        <f t="shared" si="7"/>
        <v>440.125</v>
      </c>
      <c r="E155" s="48"/>
      <c r="F155" s="23">
        <v>324.98830000000004</v>
      </c>
      <c r="G155" s="75">
        <v>0.8</v>
      </c>
      <c r="H155" s="35">
        <f>F155/0.8</f>
        <v>406.23537500000003</v>
      </c>
      <c r="I155" s="21"/>
      <c r="J155" s="24"/>
      <c r="K155" s="6"/>
      <c r="L155" s="6"/>
    </row>
    <row r="156" spans="1:20">
      <c r="A156" s="27">
        <v>1828</v>
      </c>
      <c r="B156" s="23">
        <v>0</v>
      </c>
      <c r="C156" s="75"/>
      <c r="D156" s="35">
        <v>0</v>
      </c>
      <c r="E156" s="48"/>
      <c r="F156" s="23">
        <v>0</v>
      </c>
      <c r="G156" s="75"/>
      <c r="H156" s="35">
        <v>0</v>
      </c>
      <c r="I156" s="21"/>
      <c r="J156" s="24"/>
      <c r="K156" s="6"/>
      <c r="L156" s="6"/>
      <c r="N156" s="2"/>
      <c r="O156" s="2"/>
      <c r="P156" s="2"/>
      <c r="Q156" s="2"/>
      <c r="R156" s="2"/>
      <c r="S156" s="2"/>
      <c r="T156" s="2"/>
    </row>
    <row r="157" spans="1:20">
      <c r="A157" s="27">
        <v>1829</v>
      </c>
      <c r="B157" s="23">
        <v>1128.2</v>
      </c>
      <c r="C157" s="75">
        <v>0.8</v>
      </c>
      <c r="D157" s="35">
        <f t="shared" si="7"/>
        <v>1410.25</v>
      </c>
      <c r="E157" s="48"/>
      <c r="F157" s="23">
        <v>1005.0708</v>
      </c>
      <c r="G157" s="75">
        <v>0.8</v>
      </c>
      <c r="H157" s="35">
        <f>F157/0.8</f>
        <v>1256.3384999999998</v>
      </c>
      <c r="I157" s="21"/>
      <c r="J157" s="24"/>
      <c r="K157" s="6"/>
      <c r="L157" s="6"/>
      <c r="N157" s="2"/>
      <c r="O157" s="2"/>
      <c r="P157" s="2"/>
      <c r="Q157" s="2"/>
      <c r="R157" s="2"/>
      <c r="S157" s="2"/>
      <c r="T157" s="2"/>
    </row>
    <row r="158" spans="1:20">
      <c r="A158" s="27">
        <v>1858</v>
      </c>
      <c r="B158" s="23">
        <v>350</v>
      </c>
      <c r="C158" s="75">
        <v>1</v>
      </c>
      <c r="D158" s="35">
        <f>B158</f>
        <v>350</v>
      </c>
      <c r="E158" s="48"/>
      <c r="F158" s="23">
        <v>302.75</v>
      </c>
      <c r="G158" s="75">
        <v>1</v>
      </c>
      <c r="H158" s="35">
        <f>F158</f>
        <v>302.75</v>
      </c>
      <c r="I158" s="21"/>
      <c r="J158" s="21"/>
      <c r="K158" s="13"/>
      <c r="N158" s="2"/>
      <c r="O158" s="2"/>
      <c r="P158" s="2"/>
      <c r="Q158" s="2"/>
      <c r="R158" s="18"/>
      <c r="S158" s="18"/>
      <c r="T158" s="2"/>
    </row>
    <row r="159" spans="1:20">
      <c r="A159" s="27">
        <v>1860</v>
      </c>
      <c r="B159" s="23">
        <v>126</v>
      </c>
      <c r="C159" s="75">
        <v>1</v>
      </c>
      <c r="D159" s="35">
        <f>B159</f>
        <v>126</v>
      </c>
      <c r="E159" s="48"/>
      <c r="F159" s="23">
        <v>110</v>
      </c>
      <c r="G159" s="75">
        <v>1</v>
      </c>
      <c r="H159" s="35">
        <f>F159</f>
        <v>110</v>
      </c>
      <c r="I159" s="21"/>
      <c r="J159" s="21"/>
      <c r="K159" s="13"/>
      <c r="N159" s="2"/>
      <c r="O159" s="2"/>
      <c r="P159" s="2"/>
      <c r="Q159" s="2"/>
      <c r="R159" s="18"/>
      <c r="S159" s="18"/>
      <c r="T159" s="2"/>
    </row>
    <row r="160" spans="1:20">
      <c r="A160" s="1" t="s">
        <v>83</v>
      </c>
      <c r="B160" s="24">
        <f>SUM(B4:B140)</f>
        <v>250021.68149894418</v>
      </c>
      <c r="C160" s="75"/>
      <c r="D160" s="24">
        <f>SUM(D4:D159)</f>
        <v>305346.61651928839</v>
      </c>
      <c r="E160" s="48"/>
      <c r="F160" s="24">
        <f>SUM(F4:F157)</f>
        <v>208796.35419999991</v>
      </c>
      <c r="G160" s="61"/>
      <c r="H160" s="24">
        <f>SUM(H4:H159)</f>
        <v>252658.16711111111</v>
      </c>
      <c r="I160" s="21"/>
      <c r="J160" s="21"/>
    </row>
    <row r="161" spans="1:10">
      <c r="A161" s="21"/>
      <c r="B161" s="21"/>
      <c r="C161" s="75"/>
      <c r="D161" s="21"/>
      <c r="E161" s="85"/>
      <c r="F161" s="21"/>
      <c r="G161" s="61"/>
      <c r="H161" s="21"/>
      <c r="I161" s="21"/>
      <c r="J161" s="21"/>
    </row>
    <row r="162" spans="1:10">
      <c r="A162" s="21"/>
      <c r="B162" s="21"/>
      <c r="C162" s="75"/>
      <c r="D162" s="10"/>
      <c r="E162" s="64"/>
      <c r="F162" s="21"/>
      <c r="G162" s="62"/>
      <c r="H162" s="10"/>
      <c r="I162" s="21"/>
      <c r="J162" s="21"/>
    </row>
    <row r="163" spans="1:10">
      <c r="A163" s="21"/>
      <c r="B163" s="21" t="s">
        <v>250</v>
      </c>
      <c r="C163" s="75"/>
      <c r="D163" s="21"/>
      <c r="E163" s="85"/>
      <c r="F163" s="21"/>
      <c r="G163" s="61"/>
      <c r="H163" s="21"/>
      <c r="I163" s="21"/>
      <c r="J163" s="21"/>
    </row>
    <row r="164" spans="1:10">
      <c r="A164" s="21"/>
      <c r="B164" s="21"/>
      <c r="C164" s="75"/>
      <c r="D164" s="21"/>
      <c r="E164" s="85"/>
      <c r="F164" s="21"/>
      <c r="G164" s="61"/>
      <c r="H164" s="21"/>
      <c r="I164" s="21"/>
      <c r="J164" s="21"/>
    </row>
    <row r="165" spans="1:10">
      <c r="A165" s="21"/>
      <c r="B165" s="21" t="s">
        <v>284</v>
      </c>
      <c r="C165" s="75"/>
      <c r="D165" s="21"/>
      <c r="E165" s="85"/>
      <c r="F165" s="21"/>
      <c r="G165" s="61"/>
      <c r="H165" s="21"/>
      <c r="I165" s="21"/>
      <c r="J165" s="21"/>
    </row>
    <row r="166" spans="1:10">
      <c r="A166" s="21"/>
      <c r="B166" s="21"/>
      <c r="C166" s="75"/>
      <c r="D166" s="21"/>
      <c r="E166" s="85"/>
      <c r="F166" s="21"/>
      <c r="G166" s="61"/>
      <c r="H166" s="21"/>
      <c r="I166" s="21"/>
      <c r="J166" s="21"/>
    </row>
    <row r="167" spans="1:10">
      <c r="A167" s="21"/>
      <c r="B167" s="21"/>
      <c r="C167" s="75"/>
      <c r="D167" s="21"/>
      <c r="E167" s="85"/>
      <c r="F167" s="21"/>
      <c r="G167" s="61"/>
      <c r="H167" s="21"/>
      <c r="I167" s="21"/>
      <c r="J167" s="21"/>
    </row>
    <row r="168" spans="1:10">
      <c r="A168" s="21"/>
      <c r="B168" s="21"/>
      <c r="C168" s="75"/>
      <c r="D168" s="21"/>
      <c r="E168" s="85"/>
      <c r="F168" s="21"/>
      <c r="G168" s="61"/>
      <c r="H168" s="21"/>
      <c r="I168" s="21"/>
      <c r="J168" s="21"/>
    </row>
    <row r="169" spans="1:10">
      <c r="A169" s="21"/>
      <c r="B169" s="21"/>
      <c r="C169" s="75"/>
      <c r="D169" s="21"/>
      <c r="E169" s="85"/>
      <c r="F169" s="21"/>
      <c r="G169" s="61"/>
      <c r="H169" s="21"/>
      <c r="I169" s="21"/>
      <c r="J169" s="21"/>
    </row>
    <row r="170" spans="1:10">
      <c r="A170" s="21"/>
      <c r="B170" s="21"/>
      <c r="C170" s="75"/>
      <c r="D170" s="21"/>
      <c r="E170" s="85"/>
      <c r="F170" s="21"/>
      <c r="G170" s="61"/>
      <c r="H170" s="21"/>
      <c r="I170" s="21"/>
      <c r="J170" s="21"/>
    </row>
    <row r="171" spans="1:10">
      <c r="A171" s="21"/>
      <c r="B171" s="21"/>
      <c r="C171" s="75"/>
      <c r="D171" s="21"/>
      <c r="E171" s="85"/>
      <c r="F171" s="21"/>
      <c r="G171" s="61"/>
      <c r="H171" s="21"/>
      <c r="I171" s="21"/>
      <c r="J171" s="21"/>
    </row>
    <row r="172" spans="1:10">
      <c r="A172" s="21"/>
      <c r="B172" s="21"/>
      <c r="C172" s="75"/>
      <c r="D172" s="21"/>
      <c r="E172" s="85"/>
      <c r="F172" s="21"/>
      <c r="G172" s="61"/>
      <c r="H172" s="21"/>
      <c r="I172" s="21"/>
      <c r="J172" s="21"/>
    </row>
    <row r="173" spans="1:10">
      <c r="A173" s="21"/>
      <c r="B173" s="21"/>
      <c r="C173" s="75"/>
      <c r="D173" s="21"/>
      <c r="E173" s="85"/>
      <c r="F173" s="21"/>
      <c r="G173" s="61"/>
      <c r="H173" s="21"/>
      <c r="I173" s="21"/>
      <c r="J173" s="21"/>
    </row>
    <row r="174" spans="1:10">
      <c r="A174" s="21"/>
      <c r="B174" s="21"/>
      <c r="C174" s="75"/>
      <c r="D174" s="21"/>
      <c r="E174" s="85"/>
      <c r="F174" s="21"/>
      <c r="G174" s="61"/>
      <c r="H174" s="21"/>
      <c r="I174" s="21"/>
      <c r="J174" s="21"/>
    </row>
    <row r="175" spans="1:10">
      <c r="A175" s="21"/>
      <c r="B175" s="21"/>
      <c r="C175" s="75"/>
      <c r="D175" s="21"/>
      <c r="E175" s="85"/>
      <c r="F175" s="21"/>
      <c r="G175" s="61"/>
      <c r="H175" s="21"/>
      <c r="I175" s="21"/>
      <c r="J175" s="21"/>
    </row>
    <row r="176" spans="1:10">
      <c r="A176" s="21"/>
      <c r="B176" s="21"/>
      <c r="C176" s="75"/>
      <c r="D176" s="21"/>
      <c r="E176" s="85"/>
      <c r="F176" s="21"/>
      <c r="G176" s="61"/>
      <c r="H176" s="21"/>
      <c r="I176" s="21"/>
      <c r="J176" s="21"/>
    </row>
    <row r="177" spans="1:10">
      <c r="A177" s="21"/>
      <c r="B177" s="21"/>
      <c r="C177" s="75"/>
      <c r="D177" s="21"/>
      <c r="E177" s="85"/>
      <c r="F177" s="21"/>
      <c r="G177" s="61"/>
      <c r="H177" s="21"/>
      <c r="I177" s="21"/>
      <c r="J177" s="21"/>
    </row>
    <row r="178" spans="1:10">
      <c r="A178" s="21"/>
      <c r="B178" s="21"/>
      <c r="C178" s="75"/>
      <c r="D178" s="21"/>
      <c r="E178" s="85"/>
      <c r="F178" s="21"/>
      <c r="G178" s="61"/>
      <c r="H178" s="21"/>
      <c r="I178" s="21"/>
      <c r="J178" s="21"/>
    </row>
    <row r="179" spans="1:10">
      <c r="A179" s="21"/>
      <c r="B179" s="21"/>
      <c r="C179" s="75"/>
      <c r="D179" s="21"/>
      <c r="E179" s="85"/>
      <c r="F179" s="21"/>
      <c r="G179" s="61"/>
      <c r="H179" s="21"/>
      <c r="I179" s="21"/>
      <c r="J179" s="21"/>
    </row>
    <row r="180" spans="1:10">
      <c r="A180" s="21"/>
      <c r="B180" s="21"/>
      <c r="C180" s="75"/>
      <c r="D180" s="21"/>
      <c r="E180" s="85"/>
      <c r="F180" s="21"/>
      <c r="G180" s="61"/>
      <c r="H180" s="21"/>
      <c r="I180" s="21"/>
      <c r="J180" s="21"/>
    </row>
    <row r="181" spans="1:10">
      <c r="A181" s="21"/>
      <c r="B181" s="21"/>
      <c r="C181" s="75"/>
      <c r="D181" s="21"/>
      <c r="E181" s="85"/>
      <c r="F181" s="21"/>
      <c r="G181" s="61"/>
      <c r="H181" s="21"/>
      <c r="I181" s="21"/>
      <c r="J181" s="21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16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" sqref="B1"/>
    </sheetView>
  </sheetViews>
  <sheetFormatPr defaultRowHeight="12.75"/>
  <cols>
    <col min="3" max="3" width="9.140625" style="59"/>
    <col min="6" max="6" width="8.140625" customWidth="1"/>
  </cols>
  <sheetData>
    <row r="1" spans="1:22">
      <c r="B1" s="55" t="s">
        <v>379</v>
      </c>
      <c r="C1" s="75"/>
      <c r="D1" s="21"/>
      <c r="E1" s="21"/>
      <c r="F1" s="21"/>
      <c r="G1" s="21"/>
      <c r="H1" s="85"/>
      <c r="J1" s="85"/>
      <c r="K1" s="85"/>
      <c r="L1" s="85"/>
      <c r="M1" s="85"/>
      <c r="N1" s="85"/>
      <c r="O1" s="85"/>
      <c r="P1" s="85"/>
      <c r="Q1" s="85"/>
      <c r="R1" s="21"/>
      <c r="S1" s="21"/>
      <c r="T1" s="21"/>
      <c r="U1" s="21"/>
      <c r="V1" s="21"/>
    </row>
    <row r="2" spans="1:22">
      <c r="A2" s="1"/>
      <c r="B2" s="1" t="s">
        <v>52</v>
      </c>
      <c r="C2" s="60"/>
      <c r="D2" s="83" t="s">
        <v>289</v>
      </c>
      <c r="E2" s="163"/>
      <c r="F2" s="21"/>
      <c r="G2" s="21"/>
      <c r="H2" s="21"/>
      <c r="I2" s="1" t="s">
        <v>55</v>
      </c>
      <c r="J2" s="60"/>
      <c r="K2" s="83" t="s">
        <v>289</v>
      </c>
      <c r="L2" s="163"/>
      <c r="M2" s="21"/>
      <c r="N2" s="21"/>
      <c r="O2" s="21"/>
      <c r="P2" s="21"/>
      <c r="Q2" s="21"/>
      <c r="R2" s="21"/>
      <c r="S2" s="21"/>
      <c r="T2" s="21"/>
      <c r="U2" s="21"/>
      <c r="V2" s="21"/>
    </row>
    <row r="3" spans="1:22" ht="25.5">
      <c r="A3" s="1"/>
      <c r="B3" s="47" t="s">
        <v>201</v>
      </c>
      <c r="C3" s="107"/>
      <c r="D3" s="47" t="s">
        <v>202</v>
      </c>
      <c r="E3" s="47" t="s">
        <v>49</v>
      </c>
      <c r="F3" s="47" t="s">
        <v>48</v>
      </c>
      <c r="G3" s="111" t="s">
        <v>47</v>
      </c>
      <c r="H3" s="111"/>
      <c r="I3" s="47" t="s">
        <v>201</v>
      </c>
      <c r="J3" s="107"/>
      <c r="K3" s="47" t="s">
        <v>202</v>
      </c>
      <c r="L3" s="47" t="s">
        <v>49</v>
      </c>
      <c r="M3" s="47" t="s">
        <v>48</v>
      </c>
      <c r="N3" s="111" t="s">
        <v>47</v>
      </c>
      <c r="O3" s="21"/>
      <c r="P3" s="21"/>
      <c r="Q3" s="21"/>
      <c r="R3" s="21"/>
      <c r="S3" s="21"/>
      <c r="T3" s="21"/>
      <c r="U3" s="21"/>
      <c r="V3" s="21"/>
    </row>
    <row r="4" spans="1:22">
      <c r="A4" s="21"/>
      <c r="B4" s="1" t="s">
        <v>259</v>
      </c>
      <c r="C4" s="60" t="s">
        <v>53</v>
      </c>
      <c r="D4" s="1" t="s">
        <v>54</v>
      </c>
      <c r="E4" s="1" t="s">
        <v>259</v>
      </c>
      <c r="F4" s="1" t="s">
        <v>259</v>
      </c>
      <c r="G4" s="1" t="s">
        <v>54</v>
      </c>
      <c r="H4" s="21"/>
      <c r="I4" s="1" t="s">
        <v>259</v>
      </c>
      <c r="J4" s="60" t="s">
        <v>53</v>
      </c>
      <c r="K4" s="1" t="s">
        <v>54</v>
      </c>
      <c r="L4" s="1" t="s">
        <v>259</v>
      </c>
      <c r="M4" s="1" t="s">
        <v>259</v>
      </c>
      <c r="N4" s="1" t="s">
        <v>54</v>
      </c>
      <c r="O4" s="21"/>
      <c r="P4" s="21"/>
      <c r="Q4" s="21"/>
      <c r="R4" s="21"/>
      <c r="S4" s="21"/>
      <c r="T4" s="21"/>
      <c r="U4" s="21"/>
      <c r="V4" s="21"/>
    </row>
    <row r="5" spans="1:22">
      <c r="A5" s="25">
        <v>1641</v>
      </c>
      <c r="B5" s="23">
        <v>0</v>
      </c>
      <c r="C5" s="61"/>
      <c r="D5" s="24">
        <f>B5</f>
        <v>0</v>
      </c>
      <c r="E5" s="23">
        <v>150</v>
      </c>
      <c r="F5" s="23">
        <v>0</v>
      </c>
      <c r="G5" s="35">
        <f>SUM(D5:F5)</f>
        <v>150</v>
      </c>
      <c r="H5" s="24"/>
      <c r="I5" s="23">
        <v>0</v>
      </c>
      <c r="J5" s="24"/>
      <c r="K5" s="24">
        <v>0</v>
      </c>
      <c r="L5" s="23">
        <v>130</v>
      </c>
      <c r="M5" s="23"/>
      <c r="N5" s="35">
        <f>SUM(K5:M5)</f>
        <v>130</v>
      </c>
      <c r="O5" s="24"/>
      <c r="P5" s="21"/>
      <c r="Q5" s="21"/>
      <c r="R5" s="21"/>
      <c r="S5" s="21"/>
      <c r="T5" s="21"/>
      <c r="U5" s="21"/>
      <c r="V5" s="21"/>
    </row>
    <row r="6" spans="1:22">
      <c r="A6" s="25">
        <v>1642</v>
      </c>
      <c r="B6" s="23">
        <v>0</v>
      </c>
      <c r="C6" s="61"/>
      <c r="D6" s="24">
        <f t="shared" ref="D6:D37" si="0">B6</f>
        <v>0</v>
      </c>
      <c r="E6" s="23">
        <v>0</v>
      </c>
      <c r="F6" s="23">
        <v>0</v>
      </c>
      <c r="G6" s="35">
        <f t="shared" ref="G6:G69" si="1">SUM(D6:F6)</f>
        <v>0</v>
      </c>
      <c r="H6" s="24"/>
      <c r="I6" s="23">
        <v>0</v>
      </c>
      <c r="J6" s="24"/>
      <c r="K6" s="24">
        <v>0</v>
      </c>
      <c r="L6" s="23"/>
      <c r="M6" s="23"/>
      <c r="N6" s="35">
        <f t="shared" ref="N6:N69" si="2">SUM(K6:M6)</f>
        <v>0</v>
      </c>
      <c r="O6" s="24"/>
      <c r="P6" s="21"/>
      <c r="Q6" s="21"/>
      <c r="R6" s="21"/>
      <c r="S6" s="21"/>
      <c r="T6" s="21"/>
      <c r="U6" s="21"/>
      <c r="V6" s="21"/>
    </row>
    <row r="7" spans="1:22">
      <c r="A7" s="25">
        <v>1643</v>
      </c>
      <c r="B7" s="23">
        <v>0</v>
      </c>
      <c r="C7" s="61"/>
      <c r="D7" s="24">
        <f t="shared" si="0"/>
        <v>0</v>
      </c>
      <c r="E7" s="23">
        <v>0</v>
      </c>
      <c r="F7" s="23">
        <v>0</v>
      </c>
      <c r="G7" s="35">
        <f t="shared" si="1"/>
        <v>0</v>
      </c>
      <c r="H7" s="24"/>
      <c r="I7" s="23">
        <v>0</v>
      </c>
      <c r="J7" s="24"/>
      <c r="K7" s="24">
        <v>0</v>
      </c>
      <c r="L7" s="23"/>
      <c r="M7" s="23"/>
      <c r="N7" s="35">
        <f t="shared" si="2"/>
        <v>0</v>
      </c>
      <c r="O7" s="24"/>
      <c r="P7" s="21"/>
      <c r="Q7" s="21"/>
      <c r="R7" s="21"/>
      <c r="S7" s="21"/>
      <c r="T7" s="21"/>
      <c r="U7" s="21"/>
      <c r="V7" s="21"/>
    </row>
    <row r="8" spans="1:22">
      <c r="A8" s="25">
        <v>1644</v>
      </c>
      <c r="B8" s="23">
        <v>0</v>
      </c>
      <c r="C8" s="61"/>
      <c r="D8" s="24">
        <f t="shared" si="0"/>
        <v>0</v>
      </c>
      <c r="E8" s="23">
        <v>0</v>
      </c>
      <c r="F8" s="23">
        <v>0</v>
      </c>
      <c r="G8" s="35">
        <f t="shared" si="1"/>
        <v>0</v>
      </c>
      <c r="H8" s="24"/>
      <c r="I8" s="23">
        <v>0</v>
      </c>
      <c r="J8" s="24"/>
      <c r="K8" s="24">
        <v>0</v>
      </c>
      <c r="L8" s="23"/>
      <c r="M8" s="23"/>
      <c r="N8" s="35">
        <f t="shared" si="2"/>
        <v>0</v>
      </c>
      <c r="O8" s="24"/>
      <c r="P8" s="21"/>
      <c r="Q8" s="21"/>
      <c r="R8" s="21"/>
      <c r="S8" s="21"/>
      <c r="T8" s="21"/>
      <c r="U8" s="21"/>
      <c r="V8" s="21"/>
    </row>
    <row r="9" spans="1:22">
      <c r="A9" s="25">
        <v>1645</v>
      </c>
      <c r="B9" s="23">
        <v>0</v>
      </c>
      <c r="C9" s="61"/>
      <c r="D9" s="24">
        <f t="shared" si="0"/>
        <v>0</v>
      </c>
      <c r="E9" s="23">
        <v>0</v>
      </c>
      <c r="F9" s="23">
        <v>0</v>
      </c>
      <c r="G9" s="35">
        <f t="shared" si="1"/>
        <v>0</v>
      </c>
      <c r="H9" s="24"/>
      <c r="I9" s="23">
        <v>0</v>
      </c>
      <c r="J9" s="24"/>
      <c r="K9" s="24">
        <v>0</v>
      </c>
      <c r="L9" s="23"/>
      <c r="M9" s="23"/>
      <c r="N9" s="35">
        <f t="shared" si="2"/>
        <v>0</v>
      </c>
      <c r="O9" s="24"/>
      <c r="P9" s="21"/>
      <c r="Q9" s="21"/>
      <c r="R9" s="21"/>
      <c r="S9" s="21"/>
      <c r="T9" s="21"/>
      <c r="U9" s="21"/>
      <c r="V9" s="21"/>
    </row>
    <row r="10" spans="1:22">
      <c r="A10" s="25">
        <v>1646</v>
      </c>
      <c r="B10" s="23">
        <v>0</v>
      </c>
      <c r="C10" s="61"/>
      <c r="D10" s="24">
        <f t="shared" si="0"/>
        <v>0</v>
      </c>
      <c r="E10" s="23">
        <v>0</v>
      </c>
      <c r="F10" s="23">
        <v>260</v>
      </c>
      <c r="G10" s="35">
        <f t="shared" si="1"/>
        <v>260</v>
      </c>
      <c r="H10" s="24"/>
      <c r="I10" s="23">
        <v>0</v>
      </c>
      <c r="J10" s="24"/>
      <c r="K10" s="24">
        <v>0</v>
      </c>
      <c r="L10" s="23"/>
      <c r="M10" s="23">
        <v>212</v>
      </c>
      <c r="N10" s="35">
        <f t="shared" si="2"/>
        <v>212</v>
      </c>
      <c r="O10" s="24"/>
      <c r="P10" s="21"/>
      <c r="Q10" s="21"/>
      <c r="R10" s="21"/>
      <c r="S10" s="21"/>
      <c r="T10" s="21"/>
      <c r="U10" s="21"/>
      <c r="V10" s="21"/>
    </row>
    <row r="11" spans="1:22">
      <c r="A11" s="25">
        <v>1647</v>
      </c>
      <c r="B11" s="23">
        <v>643.1</v>
      </c>
      <c r="C11" s="61">
        <v>1</v>
      </c>
      <c r="D11" s="24">
        <f t="shared" si="0"/>
        <v>643.1</v>
      </c>
      <c r="E11" s="23">
        <v>0</v>
      </c>
      <c r="F11" s="23">
        <v>0</v>
      </c>
      <c r="G11" s="35">
        <f t="shared" si="1"/>
        <v>643.1</v>
      </c>
      <c r="H11" s="24"/>
      <c r="I11" s="23">
        <v>494</v>
      </c>
      <c r="J11" s="61">
        <v>1</v>
      </c>
      <c r="K11" s="24">
        <f>I11</f>
        <v>494</v>
      </c>
      <c r="L11" s="23"/>
      <c r="M11" s="23"/>
      <c r="N11" s="35">
        <f t="shared" si="2"/>
        <v>494</v>
      </c>
      <c r="O11" s="24"/>
      <c r="P11" s="21"/>
      <c r="Q11" s="21"/>
      <c r="R11" s="21"/>
      <c r="S11" s="21"/>
      <c r="T11" s="21"/>
      <c r="U11" s="21"/>
      <c r="V11" s="21"/>
    </row>
    <row r="12" spans="1:22">
      <c r="A12" s="25">
        <v>1648</v>
      </c>
      <c r="B12" s="23">
        <v>0</v>
      </c>
      <c r="C12" s="61"/>
      <c r="D12" s="24">
        <f t="shared" si="0"/>
        <v>0</v>
      </c>
      <c r="E12" s="23">
        <v>0</v>
      </c>
      <c r="F12" s="23">
        <v>0</v>
      </c>
      <c r="G12" s="35">
        <f t="shared" si="1"/>
        <v>0</v>
      </c>
      <c r="H12" s="24"/>
      <c r="I12" s="23">
        <f t="shared" ref="I12:I42" si="3">H12</f>
        <v>0</v>
      </c>
      <c r="J12" s="61"/>
      <c r="K12" s="24">
        <f t="shared" ref="K12:K53" si="4">I12</f>
        <v>0</v>
      </c>
      <c r="L12" s="23"/>
      <c r="M12" s="23"/>
      <c r="N12" s="35">
        <f t="shared" si="2"/>
        <v>0</v>
      </c>
      <c r="O12" s="24"/>
      <c r="P12" s="21"/>
      <c r="Q12" s="21"/>
      <c r="R12" s="21"/>
      <c r="S12" s="21"/>
      <c r="T12" s="21"/>
      <c r="U12" s="21"/>
      <c r="V12" s="21"/>
    </row>
    <row r="13" spans="1:22">
      <c r="A13" s="25">
        <v>1649</v>
      </c>
      <c r="B13" s="23">
        <v>0</v>
      </c>
      <c r="C13" s="61"/>
      <c r="D13" s="24">
        <f t="shared" si="0"/>
        <v>0</v>
      </c>
      <c r="E13" s="23">
        <v>0</v>
      </c>
      <c r="F13" s="23">
        <v>0</v>
      </c>
      <c r="G13" s="35">
        <f t="shared" si="1"/>
        <v>0</v>
      </c>
      <c r="H13" s="24"/>
      <c r="I13" s="23">
        <f t="shared" si="3"/>
        <v>0</v>
      </c>
      <c r="J13" s="61"/>
      <c r="K13" s="24">
        <f t="shared" si="4"/>
        <v>0</v>
      </c>
      <c r="L13" s="23"/>
      <c r="M13" s="23"/>
      <c r="N13" s="35">
        <f t="shared" si="2"/>
        <v>0</v>
      </c>
      <c r="O13" s="24"/>
      <c r="P13" s="21"/>
      <c r="Q13" s="21"/>
      <c r="R13" s="21"/>
      <c r="S13" s="21"/>
      <c r="T13" s="21"/>
      <c r="U13" s="21"/>
      <c r="V13" s="21"/>
    </row>
    <row r="14" spans="1:22">
      <c r="A14" s="25">
        <v>1650</v>
      </c>
      <c r="B14" s="23">
        <v>0</v>
      </c>
      <c r="C14" s="61"/>
      <c r="D14" s="24">
        <f t="shared" si="0"/>
        <v>0</v>
      </c>
      <c r="E14" s="23">
        <v>0</v>
      </c>
      <c r="F14" s="23">
        <v>0</v>
      </c>
      <c r="G14" s="35">
        <f t="shared" si="1"/>
        <v>0</v>
      </c>
      <c r="H14" s="24"/>
      <c r="I14" s="23">
        <f t="shared" si="3"/>
        <v>0</v>
      </c>
      <c r="J14" s="61"/>
      <c r="K14" s="24">
        <f t="shared" si="4"/>
        <v>0</v>
      </c>
      <c r="L14" s="23"/>
      <c r="M14" s="23"/>
      <c r="N14" s="35">
        <f t="shared" si="2"/>
        <v>0</v>
      </c>
      <c r="O14" s="24"/>
      <c r="P14" s="21"/>
      <c r="Q14" s="21"/>
      <c r="R14" s="21"/>
      <c r="S14" s="21"/>
      <c r="T14" s="21"/>
      <c r="U14" s="21"/>
      <c r="V14" s="21"/>
    </row>
    <row r="15" spans="1:22">
      <c r="A15" s="25">
        <v>1651</v>
      </c>
      <c r="B15" s="23">
        <v>0</v>
      </c>
      <c r="C15" s="61"/>
      <c r="D15" s="24">
        <f t="shared" si="0"/>
        <v>0</v>
      </c>
      <c r="E15" s="23">
        <v>0</v>
      </c>
      <c r="F15" s="23">
        <v>0</v>
      </c>
      <c r="G15" s="35">
        <f t="shared" si="1"/>
        <v>0</v>
      </c>
      <c r="H15" s="24"/>
      <c r="I15" s="23">
        <f t="shared" si="3"/>
        <v>0</v>
      </c>
      <c r="J15" s="61"/>
      <c r="K15" s="24">
        <f t="shared" si="4"/>
        <v>0</v>
      </c>
      <c r="L15" s="23"/>
      <c r="M15" s="23"/>
      <c r="N15" s="35">
        <f t="shared" si="2"/>
        <v>0</v>
      </c>
      <c r="O15" s="24"/>
      <c r="P15" s="21"/>
      <c r="Q15" s="21"/>
      <c r="R15" s="21"/>
      <c r="S15" s="21"/>
      <c r="T15" s="21"/>
      <c r="U15" s="21"/>
      <c r="V15" s="21"/>
    </row>
    <row r="16" spans="1:22">
      <c r="A16" s="25">
        <v>1652</v>
      </c>
      <c r="B16" s="23">
        <v>0</v>
      </c>
      <c r="C16" s="61"/>
      <c r="D16" s="24">
        <f t="shared" si="0"/>
        <v>0</v>
      </c>
      <c r="E16" s="23">
        <v>0</v>
      </c>
      <c r="F16" s="23">
        <v>0</v>
      </c>
      <c r="G16" s="35">
        <f t="shared" si="1"/>
        <v>0</v>
      </c>
      <c r="H16" s="24"/>
      <c r="I16" s="23">
        <f t="shared" si="3"/>
        <v>0</v>
      </c>
      <c r="J16" s="61"/>
      <c r="K16" s="24">
        <f t="shared" si="4"/>
        <v>0</v>
      </c>
      <c r="L16" s="23"/>
      <c r="M16" s="23"/>
      <c r="N16" s="35">
        <f t="shared" si="2"/>
        <v>0</v>
      </c>
      <c r="O16" s="24"/>
      <c r="P16" s="21"/>
      <c r="Q16" s="21"/>
      <c r="R16" s="21"/>
      <c r="S16" s="21"/>
      <c r="T16" s="21"/>
      <c r="U16" s="21"/>
      <c r="V16" s="21"/>
    </row>
    <row r="17" spans="1:22">
      <c r="A17" s="25">
        <v>1653</v>
      </c>
      <c r="B17" s="23">
        <v>0</v>
      </c>
      <c r="C17" s="61"/>
      <c r="D17" s="24">
        <f t="shared" si="0"/>
        <v>0</v>
      </c>
      <c r="E17" s="23">
        <v>0</v>
      </c>
      <c r="F17" s="23">
        <v>0</v>
      </c>
      <c r="G17" s="35">
        <f t="shared" si="1"/>
        <v>0</v>
      </c>
      <c r="H17" s="24"/>
      <c r="I17" s="23">
        <f t="shared" si="3"/>
        <v>0</v>
      </c>
      <c r="J17" s="61"/>
      <c r="K17" s="24">
        <f t="shared" si="4"/>
        <v>0</v>
      </c>
      <c r="L17" s="23"/>
      <c r="M17" s="23"/>
      <c r="N17" s="35">
        <f t="shared" si="2"/>
        <v>0</v>
      </c>
      <c r="O17" s="24"/>
      <c r="P17" s="21"/>
      <c r="Q17" s="21"/>
      <c r="R17" s="21"/>
      <c r="S17" s="21"/>
      <c r="T17" s="21"/>
      <c r="U17" s="21"/>
      <c r="V17" s="21"/>
    </row>
    <row r="18" spans="1:22">
      <c r="A18" s="25">
        <v>1654</v>
      </c>
      <c r="B18" s="23">
        <v>0</v>
      </c>
      <c r="C18" s="61"/>
      <c r="D18" s="24">
        <f t="shared" si="0"/>
        <v>0</v>
      </c>
      <c r="E18" s="23">
        <v>0</v>
      </c>
      <c r="F18" s="23">
        <v>0</v>
      </c>
      <c r="G18" s="35">
        <f t="shared" si="1"/>
        <v>0</v>
      </c>
      <c r="H18" s="24"/>
      <c r="I18" s="23">
        <f t="shared" si="3"/>
        <v>0</v>
      </c>
      <c r="J18" s="61"/>
      <c r="K18" s="24">
        <f t="shared" si="4"/>
        <v>0</v>
      </c>
      <c r="L18" s="23"/>
      <c r="M18" s="23"/>
      <c r="N18" s="35">
        <f t="shared" si="2"/>
        <v>0</v>
      </c>
      <c r="O18" s="24"/>
      <c r="P18" s="21"/>
      <c r="Q18" s="21"/>
      <c r="R18" s="21"/>
      <c r="S18" s="21"/>
      <c r="T18" s="21"/>
      <c r="U18" s="21"/>
      <c r="V18" s="21"/>
    </row>
    <row r="19" spans="1:22">
      <c r="A19" s="25">
        <v>1655</v>
      </c>
      <c r="B19" s="23">
        <v>0</v>
      </c>
      <c r="C19" s="61"/>
      <c r="D19" s="24">
        <f t="shared" si="0"/>
        <v>0</v>
      </c>
      <c r="E19" s="23">
        <v>0</v>
      </c>
      <c r="F19" s="23">
        <v>0</v>
      </c>
      <c r="G19" s="35">
        <f t="shared" si="1"/>
        <v>0</v>
      </c>
      <c r="H19" s="24"/>
      <c r="I19" s="23">
        <f t="shared" si="3"/>
        <v>0</v>
      </c>
      <c r="J19" s="61"/>
      <c r="K19" s="24">
        <f t="shared" si="4"/>
        <v>0</v>
      </c>
      <c r="L19" s="23"/>
      <c r="M19" s="23"/>
      <c r="N19" s="35">
        <f t="shared" si="2"/>
        <v>0</v>
      </c>
      <c r="O19" s="24"/>
      <c r="P19" s="21"/>
      <c r="Q19" s="21" t="s">
        <v>287</v>
      </c>
      <c r="R19" s="21"/>
      <c r="S19" s="21"/>
      <c r="T19" s="21"/>
      <c r="U19" s="21"/>
      <c r="V19" s="21"/>
    </row>
    <row r="20" spans="1:22">
      <c r="A20" s="25">
        <v>1656</v>
      </c>
      <c r="B20" s="23">
        <v>0</v>
      </c>
      <c r="C20" s="61"/>
      <c r="D20" s="24">
        <f t="shared" si="0"/>
        <v>0</v>
      </c>
      <c r="E20" s="23">
        <v>0</v>
      </c>
      <c r="F20" s="23">
        <v>0</v>
      </c>
      <c r="G20" s="35">
        <f t="shared" si="1"/>
        <v>0</v>
      </c>
      <c r="H20" s="24"/>
      <c r="I20" s="23">
        <f t="shared" si="3"/>
        <v>0</v>
      </c>
      <c r="J20" s="61"/>
      <c r="K20" s="24">
        <f t="shared" si="4"/>
        <v>0</v>
      </c>
      <c r="L20" s="23"/>
      <c r="M20" s="23"/>
      <c r="N20" s="35">
        <f t="shared" si="2"/>
        <v>0</v>
      </c>
      <c r="O20" s="24"/>
      <c r="P20" s="21"/>
      <c r="Q20" s="21" t="s">
        <v>288</v>
      </c>
      <c r="R20" s="21"/>
      <c r="S20" s="21"/>
      <c r="T20" s="21"/>
      <c r="U20" s="21"/>
      <c r="V20" s="21"/>
    </row>
    <row r="21" spans="1:22">
      <c r="A21" s="25">
        <v>1657</v>
      </c>
      <c r="B21" s="23">
        <v>0</v>
      </c>
      <c r="C21" s="61"/>
      <c r="D21" s="24">
        <f t="shared" si="0"/>
        <v>0</v>
      </c>
      <c r="E21" s="23">
        <v>0</v>
      </c>
      <c r="F21" s="23">
        <v>325.06265664160395</v>
      </c>
      <c r="G21" s="35">
        <f t="shared" si="1"/>
        <v>325.06265664160395</v>
      </c>
      <c r="H21" s="24"/>
      <c r="I21" s="23">
        <f t="shared" si="3"/>
        <v>0</v>
      </c>
      <c r="J21" s="61"/>
      <c r="K21" s="24">
        <f t="shared" si="4"/>
        <v>0</v>
      </c>
      <c r="L21" s="23"/>
      <c r="M21" s="23">
        <v>259</v>
      </c>
      <c r="N21" s="35">
        <f t="shared" si="2"/>
        <v>259</v>
      </c>
      <c r="O21" s="24"/>
      <c r="P21" s="21"/>
      <c r="Q21" s="21"/>
      <c r="R21" s="21"/>
      <c r="S21" s="21"/>
      <c r="T21" s="21"/>
      <c r="U21" s="21"/>
      <c r="V21" s="21"/>
    </row>
    <row r="22" spans="1:22">
      <c r="A22" s="25">
        <v>1658</v>
      </c>
      <c r="B22" s="23">
        <v>0</v>
      </c>
      <c r="C22" s="61"/>
      <c r="D22" s="24">
        <f t="shared" si="0"/>
        <v>0</v>
      </c>
      <c r="E22" s="23">
        <v>0</v>
      </c>
      <c r="F22" s="23">
        <v>0</v>
      </c>
      <c r="G22" s="35">
        <f t="shared" si="1"/>
        <v>0</v>
      </c>
      <c r="H22" s="24"/>
      <c r="I22" s="23">
        <f t="shared" si="3"/>
        <v>0</v>
      </c>
      <c r="J22" s="61"/>
      <c r="K22" s="24">
        <f t="shared" si="4"/>
        <v>0</v>
      </c>
      <c r="L22" s="23"/>
      <c r="M22" s="23"/>
      <c r="N22" s="35">
        <f t="shared" si="2"/>
        <v>0</v>
      </c>
      <c r="O22" s="24"/>
      <c r="P22" s="21"/>
      <c r="Q22" s="21" t="s">
        <v>203</v>
      </c>
      <c r="R22" s="24">
        <v>3000</v>
      </c>
      <c r="S22" s="24"/>
      <c r="T22" s="24"/>
      <c r="U22" s="21"/>
      <c r="V22" s="21"/>
    </row>
    <row r="23" spans="1:22">
      <c r="A23" s="25">
        <v>1659</v>
      </c>
      <c r="B23" s="23">
        <v>0</v>
      </c>
      <c r="C23" s="61"/>
      <c r="D23" s="24">
        <f t="shared" si="0"/>
        <v>0</v>
      </c>
      <c r="E23" s="23">
        <v>0</v>
      </c>
      <c r="F23" s="23">
        <v>0</v>
      </c>
      <c r="G23" s="35">
        <v>0</v>
      </c>
      <c r="H23" s="24"/>
      <c r="I23" s="23">
        <f t="shared" si="3"/>
        <v>0</v>
      </c>
      <c r="J23" s="61"/>
      <c r="K23" s="24">
        <f t="shared" si="4"/>
        <v>0</v>
      </c>
      <c r="L23" s="23"/>
      <c r="M23" s="23"/>
      <c r="N23" s="35">
        <f t="shared" si="2"/>
        <v>0</v>
      </c>
      <c r="O23" s="24"/>
      <c r="P23" s="21"/>
      <c r="Q23" s="21" t="s">
        <v>204</v>
      </c>
      <c r="R23" s="24">
        <v>2900</v>
      </c>
      <c r="S23" s="24"/>
      <c r="T23" s="24"/>
      <c r="U23" s="21"/>
      <c r="V23" s="21"/>
    </row>
    <row r="24" spans="1:22">
      <c r="A24" s="25">
        <v>1660</v>
      </c>
      <c r="B24" s="23">
        <v>0</v>
      </c>
      <c r="C24" s="61"/>
      <c r="D24" s="24">
        <f t="shared" si="0"/>
        <v>0</v>
      </c>
      <c r="E24" s="23">
        <v>0</v>
      </c>
      <c r="F24" s="23">
        <v>327.88018433179724</v>
      </c>
      <c r="G24" s="35">
        <f t="shared" si="1"/>
        <v>327.88018433179724</v>
      </c>
      <c r="H24" s="24"/>
      <c r="I24" s="23">
        <f t="shared" si="3"/>
        <v>0</v>
      </c>
      <c r="J24" s="61"/>
      <c r="K24" s="24">
        <f t="shared" si="4"/>
        <v>0</v>
      </c>
      <c r="L24" s="23"/>
      <c r="M24" s="23">
        <v>285</v>
      </c>
      <c r="N24" s="35">
        <f t="shared" si="2"/>
        <v>285</v>
      </c>
      <c r="O24" s="24"/>
      <c r="P24" s="21"/>
      <c r="Q24" s="21" t="s">
        <v>205</v>
      </c>
      <c r="R24" s="24">
        <v>6800</v>
      </c>
      <c r="S24" s="24"/>
      <c r="T24" s="24"/>
      <c r="U24" s="21"/>
      <c r="V24" s="21"/>
    </row>
    <row r="25" spans="1:22">
      <c r="A25" s="25">
        <v>1661</v>
      </c>
      <c r="B25" s="23">
        <v>0</v>
      </c>
      <c r="C25" s="61"/>
      <c r="D25" s="24">
        <f t="shared" si="0"/>
        <v>0</v>
      </c>
      <c r="E25" s="23">
        <v>0</v>
      </c>
      <c r="F25" s="23">
        <v>0</v>
      </c>
      <c r="G25" s="35">
        <f t="shared" si="1"/>
        <v>0</v>
      </c>
      <c r="H25" s="24"/>
      <c r="I25" s="23">
        <f t="shared" si="3"/>
        <v>0</v>
      </c>
      <c r="J25" s="61"/>
      <c r="K25" s="24">
        <f t="shared" si="4"/>
        <v>0</v>
      </c>
      <c r="L25" s="23"/>
      <c r="M25" s="23"/>
      <c r="N25" s="35">
        <f t="shared" si="2"/>
        <v>0</v>
      </c>
      <c r="O25" s="24"/>
      <c r="P25" s="21"/>
      <c r="Q25" s="21" t="s">
        <v>206</v>
      </c>
      <c r="R25" s="24">
        <v>15500</v>
      </c>
      <c r="S25" s="24"/>
      <c r="T25" s="24"/>
      <c r="U25" s="21"/>
      <c r="V25" s="21"/>
    </row>
    <row r="26" spans="1:22">
      <c r="A26" s="25">
        <v>1662</v>
      </c>
      <c r="B26" s="23">
        <v>0</v>
      </c>
      <c r="C26" s="61"/>
      <c r="D26" s="24">
        <f t="shared" si="0"/>
        <v>0</v>
      </c>
      <c r="E26" s="23">
        <v>0</v>
      </c>
      <c r="F26" s="23">
        <v>0</v>
      </c>
      <c r="G26" s="35">
        <f t="shared" si="1"/>
        <v>0</v>
      </c>
      <c r="H26" s="24"/>
      <c r="I26" s="23">
        <f t="shared" si="3"/>
        <v>0</v>
      </c>
      <c r="J26" s="61"/>
      <c r="K26" s="24">
        <f t="shared" si="4"/>
        <v>0</v>
      </c>
      <c r="L26" s="23"/>
      <c r="M26" s="23"/>
      <c r="N26" s="35">
        <f t="shared" si="2"/>
        <v>0</v>
      </c>
      <c r="O26" s="24"/>
      <c r="P26" s="21"/>
      <c r="Q26" s="21" t="s">
        <v>207</v>
      </c>
      <c r="R26" s="24">
        <v>5300</v>
      </c>
      <c r="S26" s="24"/>
      <c r="T26" s="24"/>
      <c r="U26" s="21"/>
      <c r="V26" s="21"/>
    </row>
    <row r="27" spans="1:22">
      <c r="A27" s="25">
        <v>1663</v>
      </c>
      <c r="B27" s="23">
        <v>0</v>
      </c>
      <c r="C27" s="61"/>
      <c r="D27" s="24">
        <f t="shared" si="0"/>
        <v>0</v>
      </c>
      <c r="E27" s="23">
        <v>0</v>
      </c>
      <c r="F27" s="23">
        <v>0</v>
      </c>
      <c r="G27" s="35">
        <f t="shared" si="1"/>
        <v>0</v>
      </c>
      <c r="H27" s="24"/>
      <c r="I27" s="23">
        <f t="shared" si="3"/>
        <v>0</v>
      </c>
      <c r="J27" s="61"/>
      <c r="K27" s="24">
        <f t="shared" si="4"/>
        <v>0</v>
      </c>
      <c r="L27" s="23"/>
      <c r="M27" s="23"/>
      <c r="N27" s="35">
        <f t="shared" si="2"/>
        <v>0</v>
      </c>
      <c r="O27" s="24"/>
      <c r="P27" s="21"/>
      <c r="Q27" s="21" t="s">
        <v>208</v>
      </c>
      <c r="R27" s="24">
        <v>21100</v>
      </c>
      <c r="S27" s="24"/>
      <c r="T27" s="24"/>
      <c r="U27" s="21"/>
      <c r="V27" s="21"/>
    </row>
    <row r="28" spans="1:22">
      <c r="A28" s="25">
        <f>A27+1</f>
        <v>1664</v>
      </c>
      <c r="B28" s="23">
        <v>0</v>
      </c>
      <c r="C28" s="61"/>
      <c r="D28" s="24">
        <f t="shared" si="0"/>
        <v>0</v>
      </c>
      <c r="E28" s="23">
        <v>0</v>
      </c>
      <c r="F28" s="23">
        <v>0</v>
      </c>
      <c r="G28" s="35">
        <f t="shared" si="1"/>
        <v>0</v>
      </c>
      <c r="H28" s="24"/>
      <c r="I28" s="23">
        <f t="shared" si="3"/>
        <v>0</v>
      </c>
      <c r="J28" s="61"/>
      <c r="K28" s="24">
        <f t="shared" si="4"/>
        <v>0</v>
      </c>
      <c r="L28" s="23"/>
      <c r="M28" s="23"/>
      <c r="N28" s="35">
        <f t="shared" si="2"/>
        <v>0</v>
      </c>
      <c r="O28" s="24"/>
      <c r="P28" s="21"/>
      <c r="Q28" s="21" t="s">
        <v>209</v>
      </c>
      <c r="R28" s="24">
        <v>1050</v>
      </c>
      <c r="S28" s="24"/>
      <c r="T28" s="24"/>
      <c r="U28" s="21"/>
      <c r="V28" s="21"/>
    </row>
    <row r="29" spans="1:22">
      <c r="A29" s="25">
        <f t="shared" ref="A29:A92" si="5">A28+1</f>
        <v>1665</v>
      </c>
      <c r="B29" s="23">
        <v>0</v>
      </c>
      <c r="C29" s="61"/>
      <c r="D29" s="24">
        <f t="shared" si="0"/>
        <v>0</v>
      </c>
      <c r="E29" s="23">
        <v>0</v>
      </c>
      <c r="F29" s="23">
        <v>0</v>
      </c>
      <c r="G29" s="35">
        <f t="shared" si="1"/>
        <v>0</v>
      </c>
      <c r="H29" s="24"/>
      <c r="I29" s="23">
        <f t="shared" si="3"/>
        <v>0</v>
      </c>
      <c r="J29" s="61"/>
      <c r="K29" s="24">
        <f t="shared" si="4"/>
        <v>0</v>
      </c>
      <c r="L29" s="23"/>
      <c r="M29" s="23"/>
      <c r="N29" s="35">
        <f t="shared" si="2"/>
        <v>0</v>
      </c>
      <c r="O29" s="24"/>
      <c r="P29" s="21"/>
      <c r="Q29" s="21" t="s">
        <v>210</v>
      </c>
      <c r="R29" s="24">
        <v>30000</v>
      </c>
      <c r="S29" s="24"/>
      <c r="T29" s="24"/>
      <c r="U29" s="21"/>
      <c r="V29" s="21"/>
    </row>
    <row r="30" spans="1:22">
      <c r="A30" s="25">
        <f t="shared" si="5"/>
        <v>1666</v>
      </c>
      <c r="B30" s="23">
        <v>0</v>
      </c>
      <c r="C30" s="61"/>
      <c r="D30" s="24">
        <f t="shared" si="0"/>
        <v>0</v>
      </c>
      <c r="E30" s="23">
        <v>0</v>
      </c>
      <c r="F30" s="23">
        <v>0</v>
      </c>
      <c r="G30" s="35">
        <f t="shared" si="1"/>
        <v>0</v>
      </c>
      <c r="H30" s="24"/>
      <c r="I30" s="23">
        <f t="shared" si="3"/>
        <v>0</v>
      </c>
      <c r="J30" s="61"/>
      <c r="K30" s="24">
        <f t="shared" si="4"/>
        <v>0</v>
      </c>
      <c r="L30" s="23"/>
      <c r="M30" s="23"/>
      <c r="N30" s="35">
        <f t="shared" si="2"/>
        <v>0</v>
      </c>
      <c r="O30" s="24"/>
      <c r="P30" s="21"/>
      <c r="Q30" s="21" t="s">
        <v>83</v>
      </c>
      <c r="R30" s="24">
        <f>SUM(R22:R29)</f>
        <v>85650</v>
      </c>
      <c r="S30" s="24"/>
      <c r="T30" s="24"/>
      <c r="U30" s="21"/>
      <c r="V30" s="21"/>
    </row>
    <row r="31" spans="1:22">
      <c r="A31" s="25">
        <f t="shared" si="5"/>
        <v>1667</v>
      </c>
      <c r="B31" s="23">
        <v>0</v>
      </c>
      <c r="C31" s="61"/>
      <c r="D31" s="24">
        <f t="shared" si="0"/>
        <v>0</v>
      </c>
      <c r="E31" s="23">
        <v>0</v>
      </c>
      <c r="F31" s="23">
        <v>0</v>
      </c>
      <c r="G31" s="35">
        <f t="shared" si="1"/>
        <v>0</v>
      </c>
      <c r="H31" s="24"/>
      <c r="I31" s="23">
        <f t="shared" si="3"/>
        <v>0</v>
      </c>
      <c r="J31" s="61"/>
      <c r="K31" s="24">
        <f t="shared" si="4"/>
        <v>0</v>
      </c>
      <c r="L31" s="23"/>
      <c r="M31" s="23"/>
      <c r="N31" s="35">
        <f t="shared" si="2"/>
        <v>0</v>
      </c>
      <c r="O31" s="24"/>
      <c r="P31" s="21"/>
      <c r="Q31" s="21"/>
      <c r="R31" s="21"/>
      <c r="S31" s="21"/>
      <c r="T31" s="21"/>
      <c r="U31" s="21"/>
      <c r="V31" s="21"/>
    </row>
    <row r="32" spans="1:22">
      <c r="A32" s="25">
        <f t="shared" si="5"/>
        <v>1668</v>
      </c>
      <c r="B32" s="23">
        <v>0</v>
      </c>
      <c r="C32" s="61"/>
      <c r="D32" s="24">
        <f t="shared" si="0"/>
        <v>0</v>
      </c>
      <c r="E32" s="23">
        <v>0</v>
      </c>
      <c r="F32" s="23">
        <v>0</v>
      </c>
      <c r="G32" s="35">
        <f t="shared" si="1"/>
        <v>0</v>
      </c>
      <c r="H32" s="24"/>
      <c r="I32" s="23">
        <f t="shared" si="3"/>
        <v>0</v>
      </c>
      <c r="J32" s="61"/>
      <c r="K32" s="24">
        <f t="shared" si="4"/>
        <v>0</v>
      </c>
      <c r="L32" s="23"/>
      <c r="M32" s="23"/>
      <c r="N32" s="35">
        <f t="shared" si="2"/>
        <v>0</v>
      </c>
      <c r="O32" s="24"/>
      <c r="P32" s="21"/>
      <c r="Q32" s="21"/>
      <c r="R32" s="21"/>
      <c r="S32" s="21"/>
      <c r="T32" s="21"/>
      <c r="U32" s="21"/>
      <c r="V32" s="21"/>
    </row>
    <row r="33" spans="1:22">
      <c r="A33" s="25">
        <f t="shared" si="5"/>
        <v>1669</v>
      </c>
      <c r="B33" s="23">
        <v>0</v>
      </c>
      <c r="C33" s="61"/>
      <c r="D33" s="24">
        <f t="shared" si="0"/>
        <v>0</v>
      </c>
      <c r="E33" s="23">
        <v>0</v>
      </c>
      <c r="F33" s="23">
        <v>0</v>
      </c>
      <c r="G33" s="35">
        <f t="shared" si="1"/>
        <v>0</v>
      </c>
      <c r="H33" s="24"/>
      <c r="I33" s="23">
        <f t="shared" si="3"/>
        <v>0</v>
      </c>
      <c r="J33" s="61"/>
      <c r="K33" s="24">
        <f t="shared" si="4"/>
        <v>0</v>
      </c>
      <c r="L33" s="23"/>
      <c r="M33" s="23"/>
      <c r="N33" s="35">
        <f t="shared" si="2"/>
        <v>0</v>
      </c>
      <c r="O33" s="24"/>
      <c r="P33" s="21"/>
      <c r="Q33" s="21"/>
      <c r="R33" s="21"/>
      <c r="S33" s="21"/>
      <c r="T33" s="21"/>
      <c r="U33" s="21"/>
      <c r="V33" s="21"/>
    </row>
    <row r="34" spans="1:22">
      <c r="A34" s="25">
        <f t="shared" si="5"/>
        <v>1670</v>
      </c>
      <c r="B34" s="23">
        <v>0</v>
      </c>
      <c r="C34" s="61"/>
      <c r="D34" s="24">
        <f t="shared" si="0"/>
        <v>0</v>
      </c>
      <c r="E34" s="23">
        <v>0</v>
      </c>
      <c r="F34" s="23">
        <v>0</v>
      </c>
      <c r="G34" s="35">
        <f t="shared" si="1"/>
        <v>0</v>
      </c>
      <c r="H34" s="24"/>
      <c r="I34" s="23">
        <f t="shared" si="3"/>
        <v>0</v>
      </c>
      <c r="J34" s="61"/>
      <c r="K34" s="24">
        <f t="shared" si="4"/>
        <v>0</v>
      </c>
      <c r="L34" s="23"/>
      <c r="M34" s="23"/>
      <c r="N34" s="35">
        <f t="shared" si="2"/>
        <v>0</v>
      </c>
      <c r="O34" s="24"/>
      <c r="P34" s="21"/>
      <c r="Q34" s="21"/>
      <c r="R34" s="21"/>
      <c r="S34" s="21"/>
      <c r="T34" s="21"/>
      <c r="U34" s="21"/>
      <c r="V34" s="21"/>
    </row>
    <row r="35" spans="1:22">
      <c r="A35" s="25">
        <f>A34+1</f>
        <v>1671</v>
      </c>
      <c r="B35" s="23">
        <v>0</v>
      </c>
      <c r="C35" s="61"/>
      <c r="D35" s="24">
        <f t="shared" si="0"/>
        <v>0</v>
      </c>
      <c r="E35" s="23">
        <v>0</v>
      </c>
      <c r="F35" s="23">
        <v>0</v>
      </c>
      <c r="G35" s="35">
        <f t="shared" si="1"/>
        <v>0</v>
      </c>
      <c r="H35" s="24"/>
      <c r="I35" s="23">
        <f t="shared" si="3"/>
        <v>0</v>
      </c>
      <c r="J35" s="61"/>
      <c r="K35" s="24">
        <f t="shared" si="4"/>
        <v>0</v>
      </c>
      <c r="L35" s="23"/>
      <c r="M35" s="23"/>
      <c r="N35" s="35">
        <f t="shared" si="2"/>
        <v>0</v>
      </c>
      <c r="O35" s="24"/>
      <c r="P35" s="21"/>
      <c r="Q35" s="21"/>
      <c r="R35" s="21"/>
      <c r="S35" s="21"/>
      <c r="T35" s="21"/>
      <c r="U35" s="21"/>
      <c r="V35" s="21"/>
    </row>
    <row r="36" spans="1:22">
      <c r="A36" s="25">
        <f t="shared" si="5"/>
        <v>1672</v>
      </c>
      <c r="B36" s="23">
        <v>0</v>
      </c>
      <c r="C36" s="61"/>
      <c r="D36" s="24">
        <f t="shared" si="0"/>
        <v>0</v>
      </c>
      <c r="E36" s="23">
        <v>0</v>
      </c>
      <c r="F36" s="23">
        <v>0</v>
      </c>
      <c r="G36" s="35">
        <f t="shared" si="1"/>
        <v>0</v>
      </c>
      <c r="H36" s="24"/>
      <c r="I36" s="23">
        <f t="shared" si="3"/>
        <v>0</v>
      </c>
      <c r="J36" s="61"/>
      <c r="K36" s="24">
        <f t="shared" si="4"/>
        <v>0</v>
      </c>
      <c r="L36" s="23"/>
      <c r="M36" s="23"/>
      <c r="N36" s="35">
        <f t="shared" si="2"/>
        <v>0</v>
      </c>
      <c r="O36" s="24"/>
      <c r="P36" s="21"/>
      <c r="Q36" s="21"/>
      <c r="R36" s="21"/>
      <c r="S36" s="21"/>
      <c r="T36" s="21"/>
      <c r="U36" s="21"/>
      <c r="V36" s="21"/>
    </row>
    <row r="37" spans="1:22">
      <c r="A37" s="25">
        <f t="shared" si="5"/>
        <v>1673</v>
      </c>
      <c r="B37" s="23">
        <v>0</v>
      </c>
      <c r="C37" s="61"/>
      <c r="D37" s="24">
        <f t="shared" si="0"/>
        <v>0</v>
      </c>
      <c r="E37" s="23">
        <v>0</v>
      </c>
      <c r="F37" s="23">
        <v>0</v>
      </c>
      <c r="G37" s="35">
        <f t="shared" si="1"/>
        <v>0</v>
      </c>
      <c r="H37" s="24"/>
      <c r="I37" s="23">
        <f t="shared" si="3"/>
        <v>0</v>
      </c>
      <c r="J37" s="61"/>
      <c r="K37" s="24">
        <f t="shared" si="4"/>
        <v>0</v>
      </c>
      <c r="L37" s="23"/>
      <c r="M37" s="23"/>
      <c r="N37" s="35">
        <f t="shared" si="2"/>
        <v>0</v>
      </c>
      <c r="O37" s="24"/>
      <c r="P37" s="21"/>
      <c r="Q37" s="21"/>
      <c r="R37" s="21"/>
      <c r="S37" s="21"/>
      <c r="T37" s="21"/>
      <c r="U37" s="21"/>
      <c r="V37" s="21"/>
    </row>
    <row r="38" spans="1:22">
      <c r="A38" s="25">
        <f t="shared" si="5"/>
        <v>1674</v>
      </c>
      <c r="B38" s="23">
        <v>0</v>
      </c>
      <c r="C38" s="61"/>
      <c r="D38" s="24"/>
      <c r="E38" s="23">
        <v>0</v>
      </c>
      <c r="F38" s="23">
        <v>0</v>
      </c>
      <c r="G38" s="35">
        <f t="shared" si="1"/>
        <v>0</v>
      </c>
      <c r="H38" s="24"/>
      <c r="I38" s="23">
        <f t="shared" si="3"/>
        <v>0</v>
      </c>
      <c r="J38" s="61"/>
      <c r="K38" s="24">
        <f t="shared" si="4"/>
        <v>0</v>
      </c>
      <c r="L38" s="23"/>
      <c r="M38" s="23"/>
      <c r="N38" s="35">
        <f t="shared" si="2"/>
        <v>0</v>
      </c>
      <c r="O38" s="24"/>
      <c r="P38" s="21"/>
      <c r="Q38" s="21"/>
      <c r="R38" s="21"/>
      <c r="S38" s="21"/>
      <c r="T38" s="21"/>
      <c r="U38" s="21"/>
      <c r="V38" s="21"/>
    </row>
    <row r="39" spans="1:22">
      <c r="A39" s="25">
        <f t="shared" si="5"/>
        <v>1675</v>
      </c>
      <c r="B39" s="23">
        <v>0</v>
      </c>
      <c r="C39" s="61"/>
      <c r="D39" s="24"/>
      <c r="E39" s="23">
        <v>0</v>
      </c>
      <c r="F39" s="23">
        <v>0</v>
      </c>
      <c r="G39" s="35">
        <f t="shared" si="1"/>
        <v>0</v>
      </c>
      <c r="H39" s="24"/>
      <c r="I39" s="23">
        <f t="shared" si="3"/>
        <v>0</v>
      </c>
      <c r="J39" s="61"/>
      <c r="K39" s="24">
        <f t="shared" si="4"/>
        <v>0</v>
      </c>
      <c r="L39" s="23"/>
      <c r="M39" s="23"/>
      <c r="N39" s="35">
        <f t="shared" si="2"/>
        <v>0</v>
      </c>
      <c r="O39" s="24"/>
      <c r="P39" s="21"/>
      <c r="Q39" s="21"/>
      <c r="R39" s="21"/>
      <c r="S39" s="21"/>
      <c r="T39" s="21"/>
      <c r="U39" s="21"/>
      <c r="V39" s="21"/>
    </row>
    <row r="40" spans="1:22">
      <c r="A40" s="25">
        <f t="shared" si="5"/>
        <v>1676</v>
      </c>
      <c r="B40" s="23">
        <v>0</v>
      </c>
      <c r="C40" s="61"/>
      <c r="D40" s="24"/>
      <c r="E40" s="23">
        <v>0</v>
      </c>
      <c r="F40" s="23">
        <v>0</v>
      </c>
      <c r="G40" s="35">
        <f t="shared" si="1"/>
        <v>0</v>
      </c>
      <c r="H40" s="24"/>
      <c r="I40" s="23">
        <f t="shared" si="3"/>
        <v>0</v>
      </c>
      <c r="J40" s="61"/>
      <c r="K40" s="24">
        <f t="shared" si="4"/>
        <v>0</v>
      </c>
      <c r="L40" s="23"/>
      <c r="M40" s="23"/>
      <c r="N40" s="35">
        <f t="shared" si="2"/>
        <v>0</v>
      </c>
      <c r="O40" s="24"/>
      <c r="P40" s="21"/>
      <c r="Q40" s="21"/>
      <c r="R40" s="21"/>
      <c r="S40" s="21"/>
      <c r="T40" s="21"/>
      <c r="U40" s="21"/>
      <c r="V40" s="21"/>
    </row>
    <row r="41" spans="1:22">
      <c r="A41" s="25">
        <f t="shared" si="5"/>
        <v>1677</v>
      </c>
      <c r="B41" s="23">
        <v>0</v>
      </c>
      <c r="C41" s="61"/>
      <c r="D41" s="24"/>
      <c r="E41" s="23">
        <v>0</v>
      </c>
      <c r="F41" s="23">
        <v>0</v>
      </c>
      <c r="G41" s="35">
        <f t="shared" si="1"/>
        <v>0</v>
      </c>
      <c r="H41" s="24"/>
      <c r="I41" s="23">
        <f t="shared" si="3"/>
        <v>0</v>
      </c>
      <c r="J41" s="61"/>
      <c r="K41" s="24">
        <f t="shared" si="4"/>
        <v>0</v>
      </c>
      <c r="L41" s="23"/>
      <c r="M41" s="23"/>
      <c r="N41" s="35">
        <f t="shared" si="2"/>
        <v>0</v>
      </c>
      <c r="O41" s="24"/>
      <c r="P41" s="21"/>
      <c r="Q41" s="21"/>
      <c r="R41" s="21"/>
      <c r="S41" s="21"/>
      <c r="T41" s="21"/>
      <c r="U41" s="21"/>
      <c r="V41" s="21"/>
    </row>
    <row r="42" spans="1:22">
      <c r="A42" s="25">
        <f t="shared" si="5"/>
        <v>1678</v>
      </c>
      <c r="B42" s="23">
        <v>0</v>
      </c>
      <c r="C42" s="61"/>
      <c r="D42" s="24"/>
      <c r="E42" s="23">
        <v>0</v>
      </c>
      <c r="F42" s="23">
        <v>0</v>
      </c>
      <c r="G42" s="35">
        <f t="shared" si="1"/>
        <v>0</v>
      </c>
      <c r="H42" s="24"/>
      <c r="I42" s="23">
        <f t="shared" si="3"/>
        <v>0</v>
      </c>
      <c r="J42" s="61"/>
      <c r="K42" s="24">
        <f t="shared" si="4"/>
        <v>0</v>
      </c>
      <c r="L42" s="23"/>
      <c r="M42" s="23"/>
      <c r="N42" s="35">
        <f t="shared" si="2"/>
        <v>0</v>
      </c>
      <c r="O42" s="24"/>
      <c r="P42" s="21"/>
      <c r="Q42" s="21"/>
      <c r="R42" s="21"/>
      <c r="S42" s="21"/>
      <c r="T42" s="21"/>
      <c r="U42" s="21"/>
      <c r="V42" s="21"/>
    </row>
    <row r="43" spans="1:22">
      <c r="A43" s="25">
        <f t="shared" si="5"/>
        <v>1679</v>
      </c>
      <c r="B43" s="23">
        <v>316.3</v>
      </c>
      <c r="C43" s="61">
        <v>1</v>
      </c>
      <c r="D43" s="24">
        <f>B43</f>
        <v>316.3</v>
      </c>
      <c r="E43" s="23">
        <v>0</v>
      </c>
      <c r="F43" s="23">
        <v>0</v>
      </c>
      <c r="G43" s="35">
        <f t="shared" si="1"/>
        <v>316.3</v>
      </c>
      <c r="H43" s="24"/>
      <c r="I43" s="23">
        <v>247</v>
      </c>
      <c r="J43" s="61">
        <v>1</v>
      </c>
      <c r="K43" s="24">
        <f t="shared" si="4"/>
        <v>247</v>
      </c>
      <c r="L43" s="23"/>
      <c r="M43" s="23"/>
      <c r="N43" s="35">
        <f t="shared" si="2"/>
        <v>247</v>
      </c>
      <c r="O43" s="24"/>
      <c r="P43" s="21"/>
      <c r="Q43" s="21"/>
      <c r="R43" s="21"/>
      <c r="S43" s="21"/>
      <c r="T43" s="21"/>
      <c r="U43" s="21"/>
      <c r="V43" s="21"/>
    </row>
    <row r="44" spans="1:22">
      <c r="A44" s="25">
        <f t="shared" si="5"/>
        <v>1680</v>
      </c>
      <c r="B44" s="23">
        <v>0</v>
      </c>
      <c r="C44" s="61"/>
      <c r="D44" s="24"/>
      <c r="E44" s="23">
        <v>0</v>
      </c>
      <c r="F44" s="23">
        <v>0</v>
      </c>
      <c r="G44" s="35">
        <f t="shared" si="1"/>
        <v>0</v>
      </c>
      <c r="H44" s="24"/>
      <c r="I44" s="23">
        <f t="shared" ref="I44:I50" si="6">H44</f>
        <v>0</v>
      </c>
      <c r="J44" s="61"/>
      <c r="K44" s="24">
        <f t="shared" si="4"/>
        <v>0</v>
      </c>
      <c r="L44" s="23"/>
      <c r="M44" s="23"/>
      <c r="N44" s="35">
        <f t="shared" si="2"/>
        <v>0</v>
      </c>
      <c r="O44" s="24"/>
      <c r="P44" s="21"/>
      <c r="Q44" s="21"/>
      <c r="R44" s="21"/>
      <c r="S44" s="21"/>
      <c r="T44" s="21"/>
      <c r="U44" s="21"/>
      <c r="V44" s="21"/>
    </row>
    <row r="45" spans="1:22">
      <c r="A45" s="25">
        <f t="shared" si="5"/>
        <v>1681</v>
      </c>
      <c r="B45" s="23">
        <v>0</v>
      </c>
      <c r="C45" s="61"/>
      <c r="D45" s="24"/>
      <c r="E45" s="23">
        <v>0</v>
      </c>
      <c r="F45" s="23">
        <v>0</v>
      </c>
      <c r="G45" s="35">
        <f t="shared" si="1"/>
        <v>0</v>
      </c>
      <c r="H45" s="24"/>
      <c r="I45" s="23">
        <f t="shared" si="6"/>
        <v>0</v>
      </c>
      <c r="J45" s="61"/>
      <c r="K45" s="24">
        <f t="shared" si="4"/>
        <v>0</v>
      </c>
      <c r="L45" s="23"/>
      <c r="M45" s="23"/>
      <c r="N45" s="35">
        <f t="shared" si="2"/>
        <v>0</v>
      </c>
      <c r="O45" s="24"/>
      <c r="P45" s="21"/>
      <c r="Q45" s="21"/>
      <c r="R45" s="21"/>
      <c r="S45" s="21"/>
      <c r="T45" s="21"/>
      <c r="U45" s="21"/>
      <c r="V45" s="21"/>
    </row>
    <row r="46" spans="1:22">
      <c r="A46" s="25">
        <f t="shared" si="5"/>
        <v>1682</v>
      </c>
      <c r="B46" s="23">
        <v>0</v>
      </c>
      <c r="C46" s="61"/>
      <c r="D46" s="24"/>
      <c r="E46" s="23">
        <v>0</v>
      </c>
      <c r="F46" s="23">
        <v>0</v>
      </c>
      <c r="G46" s="35">
        <f t="shared" si="1"/>
        <v>0</v>
      </c>
      <c r="H46" s="24"/>
      <c r="I46" s="23">
        <f t="shared" si="6"/>
        <v>0</v>
      </c>
      <c r="J46" s="61"/>
      <c r="K46" s="24">
        <f t="shared" si="4"/>
        <v>0</v>
      </c>
      <c r="L46" s="23"/>
      <c r="M46" s="23"/>
      <c r="N46" s="35">
        <f t="shared" si="2"/>
        <v>0</v>
      </c>
      <c r="O46" s="24"/>
      <c r="P46" s="21"/>
      <c r="Q46" s="21"/>
      <c r="R46" s="21"/>
      <c r="S46" s="21"/>
      <c r="T46" s="21"/>
      <c r="U46" s="21"/>
      <c r="V46" s="21"/>
    </row>
    <row r="47" spans="1:22">
      <c r="A47" s="25">
        <f t="shared" si="5"/>
        <v>1683</v>
      </c>
      <c r="B47" s="23">
        <v>0</v>
      </c>
      <c r="C47" s="61"/>
      <c r="D47" s="24"/>
      <c r="E47" s="23">
        <v>334.21052631578948</v>
      </c>
      <c r="F47" s="23">
        <v>250</v>
      </c>
      <c r="G47" s="35">
        <f t="shared" si="1"/>
        <v>584.21052631578948</v>
      </c>
      <c r="H47" s="24"/>
      <c r="I47" s="23">
        <f t="shared" si="6"/>
        <v>0</v>
      </c>
      <c r="J47" s="61"/>
      <c r="K47" s="24">
        <f t="shared" si="4"/>
        <v>0</v>
      </c>
      <c r="L47" s="23">
        <v>254</v>
      </c>
      <c r="M47" s="23"/>
      <c r="N47" s="35">
        <f t="shared" si="2"/>
        <v>254</v>
      </c>
      <c r="O47" s="24"/>
      <c r="P47" s="21"/>
      <c r="Q47" s="21"/>
      <c r="R47" s="21"/>
      <c r="S47" s="21"/>
      <c r="T47" s="21"/>
      <c r="U47" s="21"/>
      <c r="V47" s="21"/>
    </row>
    <row r="48" spans="1:22">
      <c r="A48" s="25">
        <f t="shared" si="5"/>
        <v>1684</v>
      </c>
      <c r="B48" s="23">
        <v>0</v>
      </c>
      <c r="C48" s="61"/>
      <c r="D48" s="24"/>
      <c r="E48" s="23"/>
      <c r="F48" s="23">
        <v>0</v>
      </c>
      <c r="G48" s="35">
        <f t="shared" si="1"/>
        <v>0</v>
      </c>
      <c r="H48" s="24"/>
      <c r="I48" s="23">
        <f t="shared" si="6"/>
        <v>0</v>
      </c>
      <c r="J48" s="61"/>
      <c r="K48" s="24">
        <f t="shared" si="4"/>
        <v>0</v>
      </c>
      <c r="L48" s="23"/>
      <c r="M48" s="23"/>
      <c r="N48" s="35">
        <f t="shared" si="2"/>
        <v>0</v>
      </c>
      <c r="O48" s="24"/>
      <c r="P48" s="21"/>
      <c r="Q48" s="21"/>
      <c r="R48" s="21"/>
      <c r="S48" s="21"/>
      <c r="T48" s="21"/>
      <c r="U48" s="21"/>
      <c r="V48" s="21"/>
    </row>
    <row r="49" spans="1:22">
      <c r="A49" s="25">
        <f t="shared" si="5"/>
        <v>1685</v>
      </c>
      <c r="B49" s="23">
        <v>0</v>
      </c>
      <c r="C49" s="61"/>
      <c r="D49" s="24"/>
      <c r="E49" s="23"/>
      <c r="F49" s="23">
        <v>0</v>
      </c>
      <c r="G49" s="35">
        <f t="shared" si="1"/>
        <v>0</v>
      </c>
      <c r="H49" s="24"/>
      <c r="I49" s="23">
        <f t="shared" si="6"/>
        <v>0</v>
      </c>
      <c r="J49" s="61"/>
      <c r="K49" s="24">
        <f t="shared" si="4"/>
        <v>0</v>
      </c>
      <c r="L49" s="23"/>
      <c r="M49" s="23"/>
      <c r="N49" s="35">
        <f t="shared" si="2"/>
        <v>0</v>
      </c>
      <c r="O49" s="24"/>
      <c r="P49" s="21"/>
      <c r="Q49" s="21"/>
      <c r="R49" s="21"/>
      <c r="S49" s="21"/>
      <c r="T49" s="21"/>
      <c r="U49" s="21"/>
      <c r="V49" s="21"/>
    </row>
    <row r="50" spans="1:22">
      <c r="A50" s="25">
        <f t="shared" si="5"/>
        <v>1686</v>
      </c>
      <c r="B50" s="23">
        <v>0</v>
      </c>
      <c r="C50" s="61"/>
      <c r="D50" s="24"/>
      <c r="E50" s="23">
        <v>249.68789013732834</v>
      </c>
      <c r="F50" s="23">
        <v>0</v>
      </c>
      <c r="G50" s="35">
        <f t="shared" si="1"/>
        <v>249.68789013732834</v>
      </c>
      <c r="H50" s="24"/>
      <c r="I50" s="23">
        <f t="shared" si="6"/>
        <v>0</v>
      </c>
      <c r="J50" s="61"/>
      <c r="K50" s="24">
        <f t="shared" si="4"/>
        <v>0</v>
      </c>
      <c r="L50" s="23">
        <v>200</v>
      </c>
      <c r="M50" s="23"/>
      <c r="N50" s="35">
        <f t="shared" si="2"/>
        <v>200</v>
      </c>
      <c r="O50" s="24"/>
      <c r="P50" s="21"/>
      <c r="Q50" s="21"/>
      <c r="R50" s="21"/>
      <c r="S50" s="21"/>
      <c r="T50" s="21"/>
      <c r="U50" s="21"/>
      <c r="V50" s="21"/>
    </row>
    <row r="51" spans="1:22">
      <c r="A51" s="25">
        <f t="shared" si="5"/>
        <v>1687</v>
      </c>
      <c r="B51" s="23">
        <v>0</v>
      </c>
      <c r="C51" s="61"/>
      <c r="D51" s="24">
        <f>B51</f>
        <v>0</v>
      </c>
      <c r="E51" s="23">
        <v>599.25093632958794</v>
      </c>
      <c r="F51" s="23">
        <v>0</v>
      </c>
      <c r="G51" s="35">
        <f t="shared" si="1"/>
        <v>599.25093632958794</v>
      </c>
      <c r="H51" s="24"/>
      <c r="I51" s="23">
        <v>80</v>
      </c>
      <c r="J51" s="61"/>
      <c r="K51" s="24">
        <f t="shared" si="4"/>
        <v>80</v>
      </c>
      <c r="L51" s="23">
        <v>400</v>
      </c>
      <c r="M51" s="23"/>
      <c r="N51" s="35">
        <f t="shared" si="2"/>
        <v>480</v>
      </c>
      <c r="O51" s="24"/>
      <c r="P51" s="21"/>
      <c r="Q51" s="21"/>
      <c r="R51" s="21"/>
      <c r="S51" s="21"/>
      <c r="T51" s="21"/>
      <c r="U51" s="21"/>
      <c r="V51" s="21"/>
    </row>
    <row r="52" spans="1:22">
      <c r="A52" s="25">
        <f t="shared" si="5"/>
        <v>1688</v>
      </c>
      <c r="B52" s="23">
        <v>249.68789013732834</v>
      </c>
      <c r="C52" s="61">
        <v>1</v>
      </c>
      <c r="D52" s="24">
        <f>B52</f>
        <v>249.68789013732834</v>
      </c>
      <c r="E52" s="23">
        <v>1086.090873250542</v>
      </c>
      <c r="F52" s="23">
        <v>0</v>
      </c>
      <c r="G52" s="35">
        <f t="shared" si="1"/>
        <v>1335.7787633878704</v>
      </c>
      <c r="H52" s="24"/>
      <c r="I52" s="23">
        <v>200</v>
      </c>
      <c r="J52" s="61">
        <v>1</v>
      </c>
      <c r="K52" s="24">
        <f t="shared" si="4"/>
        <v>200</v>
      </c>
      <c r="L52" s="23">
        <v>865.64299999999992</v>
      </c>
      <c r="M52" s="23"/>
      <c r="N52" s="35">
        <f t="shared" si="2"/>
        <v>1065.643</v>
      </c>
      <c r="O52" s="24"/>
      <c r="P52" s="21"/>
      <c r="Q52" s="21"/>
      <c r="R52" s="21"/>
      <c r="S52" s="21"/>
      <c r="T52" s="21"/>
      <c r="U52" s="21"/>
      <c r="V52" s="21"/>
    </row>
    <row r="53" spans="1:22">
      <c r="A53" s="25">
        <f t="shared" si="5"/>
        <v>1689</v>
      </c>
      <c r="B53" s="23">
        <v>0</v>
      </c>
      <c r="C53" s="61"/>
      <c r="D53" s="24"/>
      <c r="E53" s="23"/>
      <c r="F53" s="23">
        <v>0</v>
      </c>
      <c r="G53" s="35">
        <f t="shared" si="1"/>
        <v>0</v>
      </c>
      <c r="H53" s="24"/>
      <c r="I53" s="23">
        <f t="shared" ref="I53:I59" si="7">H53</f>
        <v>0</v>
      </c>
      <c r="J53" s="61"/>
      <c r="K53" s="24">
        <f t="shared" si="4"/>
        <v>0</v>
      </c>
      <c r="L53" s="23"/>
      <c r="M53" s="23"/>
      <c r="N53" s="35">
        <f t="shared" si="2"/>
        <v>0</v>
      </c>
      <c r="O53" s="24"/>
      <c r="P53" s="21"/>
      <c r="Q53" s="21"/>
      <c r="R53" s="21"/>
      <c r="S53" s="21"/>
      <c r="T53" s="21"/>
      <c r="U53" s="21"/>
      <c r="V53" s="21"/>
    </row>
    <row r="54" spans="1:22">
      <c r="A54" s="25">
        <f t="shared" si="5"/>
        <v>1690</v>
      </c>
      <c r="B54" s="23">
        <v>0</v>
      </c>
      <c r="C54" s="61"/>
      <c r="D54" s="106">
        <f t="shared" ref="D54:D61" si="8">R$23/8</f>
        <v>362.5</v>
      </c>
      <c r="E54" s="23">
        <v>595.505617977528</v>
      </c>
      <c r="F54" s="23">
        <v>0</v>
      </c>
      <c r="G54" s="35">
        <f t="shared" si="1"/>
        <v>958.005617977528</v>
      </c>
      <c r="H54" s="24"/>
      <c r="I54" s="23">
        <f t="shared" si="7"/>
        <v>0</v>
      </c>
      <c r="J54" s="61"/>
      <c r="K54" s="106">
        <f>D54*0.8</f>
        <v>290</v>
      </c>
      <c r="L54" s="23">
        <v>477</v>
      </c>
      <c r="M54" s="23"/>
      <c r="N54" s="35">
        <f t="shared" si="2"/>
        <v>767</v>
      </c>
      <c r="O54" s="24"/>
      <c r="P54" s="21"/>
      <c r="Q54" s="21"/>
      <c r="R54" s="21"/>
      <c r="S54" s="21"/>
      <c r="T54" s="21"/>
      <c r="U54" s="21"/>
      <c r="V54" s="21"/>
    </row>
    <row r="55" spans="1:22">
      <c r="A55" s="25">
        <f t="shared" si="5"/>
        <v>1691</v>
      </c>
      <c r="B55" s="23">
        <v>0</v>
      </c>
      <c r="C55" s="61"/>
      <c r="D55" s="106">
        <f t="shared" si="8"/>
        <v>362.5</v>
      </c>
      <c r="E55" s="23">
        <v>794.98339575530576</v>
      </c>
      <c r="F55" s="23">
        <v>0</v>
      </c>
      <c r="G55" s="35">
        <f t="shared" si="1"/>
        <v>1157.4833957553058</v>
      </c>
      <c r="H55" s="24"/>
      <c r="I55" s="23">
        <f t="shared" si="7"/>
        <v>0</v>
      </c>
      <c r="J55" s="61"/>
      <c r="K55" s="106">
        <f t="shared" ref="K55:K61" si="9">D55*0.8</f>
        <v>290</v>
      </c>
      <c r="L55" s="23">
        <v>651.43510000000003</v>
      </c>
      <c r="M55" s="23"/>
      <c r="N55" s="35">
        <f t="shared" si="2"/>
        <v>941.43510000000003</v>
      </c>
      <c r="O55" s="24"/>
      <c r="P55" s="21"/>
      <c r="Q55" s="21"/>
      <c r="R55" s="21"/>
      <c r="S55" s="21"/>
      <c r="T55" s="21"/>
      <c r="U55" s="21"/>
      <c r="V55" s="21"/>
    </row>
    <row r="56" spans="1:22">
      <c r="A56" s="25">
        <f t="shared" si="5"/>
        <v>1692</v>
      </c>
      <c r="B56" s="23">
        <v>0</v>
      </c>
      <c r="C56" s="61"/>
      <c r="D56" s="106">
        <f t="shared" si="8"/>
        <v>362.5</v>
      </c>
      <c r="E56" s="23">
        <v>2654.5393258426966</v>
      </c>
      <c r="F56" s="23">
        <v>0</v>
      </c>
      <c r="G56" s="35">
        <f t="shared" si="1"/>
        <v>3017.0393258426966</v>
      </c>
      <c r="H56" s="24"/>
      <c r="I56" s="23">
        <f t="shared" si="7"/>
        <v>0</v>
      </c>
      <c r="J56" s="61"/>
      <c r="K56" s="106">
        <f t="shared" si="9"/>
        <v>290</v>
      </c>
      <c r="L56" s="23">
        <v>2126.2860000000001</v>
      </c>
      <c r="M56" s="23"/>
      <c r="N56" s="35">
        <f t="shared" si="2"/>
        <v>2416.2860000000001</v>
      </c>
      <c r="O56" s="24"/>
      <c r="P56" s="21"/>
      <c r="Q56" s="21"/>
      <c r="R56" s="21"/>
      <c r="S56" s="21"/>
      <c r="T56" s="21"/>
      <c r="U56" s="21"/>
      <c r="V56" s="21"/>
    </row>
    <row r="57" spans="1:22">
      <c r="A57" s="25">
        <f t="shared" si="5"/>
        <v>1693</v>
      </c>
      <c r="B57" s="23">
        <v>0</v>
      </c>
      <c r="C57" s="61"/>
      <c r="D57" s="106">
        <f t="shared" si="8"/>
        <v>362.5</v>
      </c>
      <c r="E57" s="23">
        <v>4468.6941323345818</v>
      </c>
      <c r="F57" s="23">
        <v>0</v>
      </c>
      <c r="G57" s="35">
        <f t="shared" si="1"/>
        <v>4831.1941323345818</v>
      </c>
      <c r="H57" s="24"/>
      <c r="I57" s="23">
        <f t="shared" si="7"/>
        <v>0</v>
      </c>
      <c r="J57" s="61"/>
      <c r="K57" s="106">
        <f t="shared" si="9"/>
        <v>290</v>
      </c>
      <c r="L57" s="23">
        <v>3717.2860000000001</v>
      </c>
      <c r="M57" s="23"/>
      <c r="N57" s="35">
        <f t="shared" si="2"/>
        <v>4007.2860000000001</v>
      </c>
      <c r="O57" s="24"/>
      <c r="P57" s="21"/>
      <c r="Q57" s="21"/>
      <c r="R57" s="21"/>
      <c r="S57" s="21"/>
      <c r="T57" s="21"/>
      <c r="U57" s="21"/>
      <c r="V57" s="21"/>
    </row>
    <row r="58" spans="1:22">
      <c r="A58" s="25">
        <f t="shared" si="5"/>
        <v>1694</v>
      </c>
      <c r="B58" s="23">
        <v>0</v>
      </c>
      <c r="C58" s="61"/>
      <c r="D58" s="106">
        <f t="shared" si="8"/>
        <v>362.5</v>
      </c>
      <c r="E58" s="23">
        <v>2151.8264669163545</v>
      </c>
      <c r="F58" s="23">
        <v>0</v>
      </c>
      <c r="G58" s="35">
        <f t="shared" si="1"/>
        <v>2514.3264669163545</v>
      </c>
      <c r="H58" s="24"/>
      <c r="I58" s="23">
        <f t="shared" si="7"/>
        <v>0</v>
      </c>
      <c r="J58" s="61"/>
      <c r="K58" s="106">
        <f t="shared" si="9"/>
        <v>290</v>
      </c>
      <c r="L58" s="23">
        <v>1909</v>
      </c>
      <c r="M58" s="23"/>
      <c r="N58" s="35">
        <f t="shared" si="2"/>
        <v>2199</v>
      </c>
      <c r="O58" s="24"/>
      <c r="P58" s="21"/>
      <c r="Q58" s="21"/>
      <c r="R58" s="21"/>
      <c r="S58" s="21"/>
      <c r="T58" s="21"/>
      <c r="U58" s="21"/>
      <c r="V58" s="21"/>
    </row>
    <row r="59" spans="1:22">
      <c r="A59" s="25">
        <f t="shared" si="5"/>
        <v>1695</v>
      </c>
      <c r="B59" s="23">
        <v>0</v>
      </c>
      <c r="C59" s="61"/>
      <c r="D59" s="106">
        <f t="shared" si="8"/>
        <v>362.5</v>
      </c>
      <c r="E59" s="23">
        <v>648</v>
      </c>
      <c r="F59" s="23">
        <v>0</v>
      </c>
      <c r="G59" s="35">
        <f t="shared" si="1"/>
        <v>1010.5</v>
      </c>
      <c r="H59" s="24"/>
      <c r="I59" s="23">
        <f t="shared" si="7"/>
        <v>0</v>
      </c>
      <c r="J59" s="61"/>
      <c r="K59" s="106">
        <f t="shared" si="9"/>
        <v>290</v>
      </c>
      <c r="L59" s="23">
        <v>520</v>
      </c>
      <c r="M59" s="23"/>
      <c r="N59" s="35">
        <f t="shared" si="2"/>
        <v>810</v>
      </c>
      <c r="O59" s="24"/>
      <c r="P59" s="21"/>
      <c r="Q59" s="21"/>
      <c r="R59" s="21"/>
      <c r="S59" s="21"/>
      <c r="T59" s="21"/>
      <c r="U59" s="21"/>
      <c r="V59" s="21"/>
    </row>
    <row r="60" spans="1:22">
      <c r="A60" s="25">
        <f t="shared" si="5"/>
        <v>1696</v>
      </c>
      <c r="B60" s="23">
        <v>243</v>
      </c>
      <c r="C60" s="61"/>
      <c r="D60" s="106">
        <f t="shared" si="8"/>
        <v>362.5</v>
      </c>
      <c r="E60" s="23">
        <v>2670.6798623157802</v>
      </c>
      <c r="F60" s="23">
        <v>0</v>
      </c>
      <c r="G60" s="35">
        <f t="shared" si="1"/>
        <v>3033.1798623157802</v>
      </c>
      <c r="H60" s="24"/>
      <c r="I60" s="23">
        <v>195</v>
      </c>
      <c r="J60" s="61"/>
      <c r="K60" s="106">
        <f t="shared" si="9"/>
        <v>290</v>
      </c>
      <c r="L60" s="23">
        <v>2100</v>
      </c>
      <c r="M60" s="23"/>
      <c r="N60" s="35">
        <f t="shared" si="2"/>
        <v>2390</v>
      </c>
      <c r="O60" s="24"/>
      <c r="P60" s="48"/>
      <c r="Q60" s="21"/>
      <c r="R60" s="21"/>
      <c r="S60" s="21"/>
      <c r="T60" s="21"/>
      <c r="U60" s="21"/>
      <c r="V60" s="21"/>
    </row>
    <row r="61" spans="1:22">
      <c r="A61" s="25">
        <f t="shared" si="5"/>
        <v>1697</v>
      </c>
      <c r="B61" s="23">
        <v>0</v>
      </c>
      <c r="C61" s="61"/>
      <c r="D61" s="106">
        <f t="shared" si="8"/>
        <v>362.5</v>
      </c>
      <c r="E61" s="23"/>
      <c r="F61" s="23">
        <v>0</v>
      </c>
      <c r="G61" s="35">
        <f t="shared" si="1"/>
        <v>362.5</v>
      </c>
      <c r="H61" s="24"/>
      <c r="I61" s="23">
        <f>H61</f>
        <v>0</v>
      </c>
      <c r="J61" s="61"/>
      <c r="K61" s="106">
        <f t="shared" si="9"/>
        <v>290</v>
      </c>
      <c r="L61" s="23"/>
      <c r="M61" s="23"/>
      <c r="N61" s="35">
        <f t="shared" si="2"/>
        <v>290</v>
      </c>
      <c r="O61" s="24"/>
      <c r="P61" s="48"/>
      <c r="Q61" s="21"/>
      <c r="R61" s="21"/>
      <c r="S61" s="21"/>
      <c r="T61" s="21"/>
      <c r="U61" s="21"/>
      <c r="V61" s="21"/>
    </row>
    <row r="62" spans="1:22">
      <c r="A62" s="25">
        <f t="shared" si="5"/>
        <v>1698</v>
      </c>
      <c r="B62" s="23">
        <v>506</v>
      </c>
      <c r="C62" s="61">
        <v>1</v>
      </c>
      <c r="D62" s="24">
        <f>B62</f>
        <v>506</v>
      </c>
      <c r="E62" s="23">
        <v>1187.4319600499375</v>
      </c>
      <c r="F62" s="23">
        <v>0</v>
      </c>
      <c r="G62" s="35">
        <f t="shared" si="1"/>
        <v>1693.4319600499375</v>
      </c>
      <c r="H62" s="24"/>
      <c r="I62" s="23">
        <v>280</v>
      </c>
      <c r="J62" s="61">
        <v>1</v>
      </c>
      <c r="K62" s="24">
        <f>I62</f>
        <v>280</v>
      </c>
      <c r="L62" s="23">
        <v>988</v>
      </c>
      <c r="M62" s="23"/>
      <c r="N62" s="35">
        <f t="shared" si="2"/>
        <v>1268</v>
      </c>
      <c r="O62" s="24"/>
      <c r="P62" s="48"/>
      <c r="Q62" s="21"/>
      <c r="R62" s="21"/>
      <c r="S62" s="21"/>
      <c r="T62" s="21"/>
      <c r="U62" s="21"/>
      <c r="V62" s="21"/>
    </row>
    <row r="63" spans="1:22">
      <c r="A63" s="25">
        <f t="shared" si="5"/>
        <v>1699</v>
      </c>
      <c r="B63" s="23">
        <v>521</v>
      </c>
      <c r="C63" s="61">
        <v>1</v>
      </c>
      <c r="D63" s="24">
        <f t="shared" ref="D63:D97" si="10">B63</f>
        <v>521</v>
      </c>
      <c r="E63" s="23">
        <v>2255.8146067415728</v>
      </c>
      <c r="F63" s="23">
        <v>0</v>
      </c>
      <c r="G63" s="35">
        <f t="shared" si="1"/>
        <v>2776.8146067415728</v>
      </c>
      <c r="H63" s="24"/>
      <c r="I63" s="23">
        <v>353</v>
      </c>
      <c r="J63" s="61">
        <v>1</v>
      </c>
      <c r="K63" s="24">
        <f t="shared" ref="K63:K97" si="11">I63</f>
        <v>353</v>
      </c>
      <c r="L63" s="23">
        <v>1830</v>
      </c>
      <c r="M63" s="23"/>
      <c r="N63" s="35">
        <f t="shared" si="2"/>
        <v>2183</v>
      </c>
      <c r="O63" s="24"/>
      <c r="P63" s="48"/>
      <c r="Q63" s="21"/>
      <c r="R63" s="21"/>
      <c r="S63" s="21"/>
      <c r="T63" s="21"/>
      <c r="U63" s="21"/>
      <c r="V63" s="21"/>
    </row>
    <row r="64" spans="1:22">
      <c r="A64" s="25">
        <f t="shared" si="5"/>
        <v>1700</v>
      </c>
      <c r="B64" s="23">
        <v>542</v>
      </c>
      <c r="C64" s="61">
        <v>1</v>
      </c>
      <c r="D64" s="24">
        <f t="shared" si="10"/>
        <v>542</v>
      </c>
      <c r="E64" s="23">
        <v>700</v>
      </c>
      <c r="F64" s="23">
        <v>0</v>
      </c>
      <c r="G64" s="35">
        <f t="shared" si="1"/>
        <v>1242</v>
      </c>
      <c r="H64" s="24"/>
      <c r="I64" s="23">
        <v>238</v>
      </c>
      <c r="J64" s="61">
        <v>1</v>
      </c>
      <c r="K64" s="24">
        <f t="shared" si="11"/>
        <v>238</v>
      </c>
      <c r="L64" s="23">
        <v>619</v>
      </c>
      <c r="M64" s="23"/>
      <c r="N64" s="35">
        <f t="shared" si="2"/>
        <v>857</v>
      </c>
      <c r="O64" s="24"/>
      <c r="P64" s="48"/>
      <c r="Q64" s="21"/>
      <c r="R64" s="21"/>
      <c r="S64" s="21"/>
      <c r="T64" s="21"/>
      <c r="U64" s="21"/>
      <c r="V64" s="21"/>
    </row>
    <row r="65" spans="1:22">
      <c r="A65" s="25">
        <f t="shared" si="5"/>
        <v>1701</v>
      </c>
      <c r="B65" s="23">
        <v>0</v>
      </c>
      <c r="C65" s="61"/>
      <c r="D65" s="24">
        <f t="shared" si="10"/>
        <v>0</v>
      </c>
      <c r="E65" s="23">
        <v>717.85268414481891</v>
      </c>
      <c r="F65" s="23">
        <v>0</v>
      </c>
      <c r="G65" s="35">
        <f t="shared" si="1"/>
        <v>717.85268414481891</v>
      </c>
      <c r="H65" s="24"/>
      <c r="I65" s="23">
        <f>H65</f>
        <v>0</v>
      </c>
      <c r="J65" s="61"/>
      <c r="K65" s="24">
        <f t="shared" si="11"/>
        <v>0</v>
      </c>
      <c r="L65" s="23">
        <v>575</v>
      </c>
      <c r="M65" s="23"/>
      <c r="N65" s="35">
        <f t="shared" si="2"/>
        <v>575</v>
      </c>
      <c r="O65" s="24"/>
      <c r="P65" s="48"/>
      <c r="Q65" s="21"/>
      <c r="R65" s="21"/>
      <c r="S65" s="21"/>
      <c r="T65" s="21"/>
      <c r="U65" s="21"/>
      <c r="V65" s="21"/>
    </row>
    <row r="66" spans="1:22">
      <c r="A66" s="25">
        <f t="shared" si="5"/>
        <v>1702</v>
      </c>
      <c r="B66" s="23">
        <v>0</v>
      </c>
      <c r="C66" s="61"/>
      <c r="D66" s="24">
        <f t="shared" si="10"/>
        <v>0</v>
      </c>
      <c r="E66" s="23">
        <v>475.65543071161051</v>
      </c>
      <c r="F66" s="23">
        <v>0</v>
      </c>
      <c r="G66" s="35">
        <f t="shared" si="1"/>
        <v>475.65543071161051</v>
      </c>
      <c r="H66" s="24"/>
      <c r="I66" s="23">
        <f>H66</f>
        <v>0</v>
      </c>
      <c r="J66" s="61"/>
      <c r="K66" s="24">
        <f t="shared" si="11"/>
        <v>0</v>
      </c>
      <c r="L66" s="23">
        <v>381</v>
      </c>
      <c r="M66" s="23"/>
      <c r="N66" s="35">
        <f t="shared" si="2"/>
        <v>381</v>
      </c>
      <c r="O66" s="24"/>
      <c r="P66" s="48"/>
      <c r="Q66" s="21"/>
      <c r="R66" s="21"/>
      <c r="S66" s="21"/>
      <c r="T66" s="21"/>
      <c r="U66" s="21"/>
      <c r="V66" s="21"/>
    </row>
    <row r="67" spans="1:22">
      <c r="A67" s="25">
        <f t="shared" si="5"/>
        <v>1703</v>
      </c>
      <c r="B67" s="23">
        <v>0</v>
      </c>
      <c r="C67" s="61"/>
      <c r="D67" s="24">
        <f t="shared" si="10"/>
        <v>0</v>
      </c>
      <c r="E67" s="23">
        <v>258.42696629213481</v>
      </c>
      <c r="F67" s="23">
        <v>0</v>
      </c>
      <c r="G67" s="35">
        <f t="shared" si="1"/>
        <v>258.42696629213481</v>
      </c>
      <c r="H67" s="24"/>
      <c r="I67" s="23">
        <f>H67</f>
        <v>0</v>
      </c>
      <c r="J67" s="61"/>
      <c r="K67" s="24">
        <f t="shared" si="11"/>
        <v>0</v>
      </c>
      <c r="L67" s="23">
        <v>207</v>
      </c>
      <c r="M67" s="23"/>
      <c r="N67" s="35">
        <f t="shared" si="2"/>
        <v>207</v>
      </c>
      <c r="O67" s="24"/>
      <c r="P67" s="48"/>
      <c r="Q67" s="21"/>
      <c r="R67" s="21"/>
      <c r="S67" s="21"/>
      <c r="T67" s="21"/>
      <c r="U67" s="21"/>
      <c r="V67" s="21"/>
    </row>
    <row r="68" spans="1:22">
      <c r="A68" s="25">
        <f t="shared" si="5"/>
        <v>1704</v>
      </c>
      <c r="B68" s="23">
        <v>349</v>
      </c>
      <c r="C68" s="61">
        <v>1</v>
      </c>
      <c r="D68" s="24">
        <f t="shared" si="10"/>
        <v>349</v>
      </c>
      <c r="E68" s="23"/>
      <c r="F68" s="23">
        <v>0</v>
      </c>
      <c r="G68" s="35">
        <f t="shared" si="1"/>
        <v>349</v>
      </c>
      <c r="H68" s="24"/>
      <c r="I68" s="23">
        <v>295</v>
      </c>
      <c r="J68" s="61">
        <v>1</v>
      </c>
      <c r="K68" s="24">
        <f t="shared" si="11"/>
        <v>295</v>
      </c>
      <c r="L68" s="23"/>
      <c r="M68" s="23"/>
      <c r="N68" s="35">
        <f t="shared" si="2"/>
        <v>295</v>
      </c>
      <c r="O68" s="24"/>
      <c r="P68" s="48"/>
      <c r="Q68" s="21"/>
      <c r="R68" s="21"/>
      <c r="S68" s="21"/>
      <c r="T68" s="21"/>
      <c r="U68" s="21"/>
      <c r="V68" s="21"/>
    </row>
    <row r="69" spans="1:22">
      <c r="A69" s="25">
        <f t="shared" si="5"/>
        <v>1705</v>
      </c>
      <c r="B69" s="23">
        <v>820</v>
      </c>
      <c r="C69" s="61">
        <v>1</v>
      </c>
      <c r="D69" s="24">
        <f t="shared" si="10"/>
        <v>820</v>
      </c>
      <c r="E69" s="23"/>
      <c r="F69" s="23">
        <v>0</v>
      </c>
      <c r="G69" s="35">
        <f t="shared" si="1"/>
        <v>820</v>
      </c>
      <c r="H69" s="24"/>
      <c r="I69" s="23">
        <v>0</v>
      </c>
      <c r="J69" s="61">
        <v>1</v>
      </c>
      <c r="K69" s="24">
        <f t="shared" si="11"/>
        <v>0</v>
      </c>
      <c r="L69" s="23"/>
      <c r="M69" s="23"/>
      <c r="N69" s="35">
        <f t="shared" si="2"/>
        <v>0</v>
      </c>
      <c r="O69" s="24"/>
      <c r="P69" s="48"/>
      <c r="Q69" s="21"/>
      <c r="R69" s="21"/>
      <c r="S69" s="21"/>
      <c r="T69" s="21"/>
      <c r="U69" s="21"/>
      <c r="V69" s="21"/>
    </row>
    <row r="70" spans="1:22">
      <c r="A70" s="25">
        <f t="shared" si="5"/>
        <v>1706</v>
      </c>
      <c r="B70" s="23">
        <v>0</v>
      </c>
      <c r="C70" s="61"/>
      <c r="D70" s="24">
        <f t="shared" si="10"/>
        <v>0</v>
      </c>
      <c r="E70" s="23">
        <v>0</v>
      </c>
      <c r="F70" s="23">
        <v>0</v>
      </c>
      <c r="G70" s="35">
        <f t="shared" ref="G70:G133" si="12">SUM(D70:F70)</f>
        <v>0</v>
      </c>
      <c r="H70" s="24"/>
      <c r="I70" s="23">
        <v>0</v>
      </c>
      <c r="J70" s="61"/>
      <c r="K70" s="24">
        <f t="shared" si="11"/>
        <v>0</v>
      </c>
      <c r="L70" s="23"/>
      <c r="M70" s="23"/>
      <c r="N70" s="35">
        <f t="shared" ref="N70:N133" si="13">SUM(K70:M70)</f>
        <v>0</v>
      </c>
      <c r="O70" s="24"/>
      <c r="P70" s="48"/>
      <c r="Q70" s="21"/>
      <c r="R70" s="21"/>
      <c r="S70" s="21"/>
      <c r="T70" s="21"/>
      <c r="U70" s="21"/>
      <c r="V70" s="21"/>
    </row>
    <row r="71" spans="1:22">
      <c r="A71" s="25">
        <f t="shared" si="5"/>
        <v>1707</v>
      </c>
      <c r="B71" s="23">
        <v>447</v>
      </c>
      <c r="C71" s="61">
        <v>1</v>
      </c>
      <c r="D71" s="24">
        <f t="shared" si="10"/>
        <v>447</v>
      </c>
      <c r="E71" s="23"/>
      <c r="F71" s="23">
        <v>0</v>
      </c>
      <c r="G71" s="35">
        <f t="shared" si="12"/>
        <v>447</v>
      </c>
      <c r="H71" s="24"/>
      <c r="I71" s="23">
        <v>393</v>
      </c>
      <c r="J71" s="61">
        <v>1</v>
      </c>
      <c r="K71" s="24">
        <f t="shared" si="11"/>
        <v>393</v>
      </c>
      <c r="L71" s="23"/>
      <c r="M71" s="23"/>
      <c r="N71" s="35">
        <f t="shared" si="13"/>
        <v>393</v>
      </c>
      <c r="O71" s="24"/>
      <c r="P71" s="48"/>
      <c r="Q71" s="21"/>
      <c r="R71" s="21"/>
      <c r="S71" s="21"/>
      <c r="T71" s="21"/>
      <c r="U71" s="21"/>
      <c r="V71" s="21"/>
    </row>
    <row r="72" spans="1:22">
      <c r="A72" s="25">
        <f t="shared" si="5"/>
        <v>1708</v>
      </c>
      <c r="B72" s="23">
        <v>0</v>
      </c>
      <c r="C72" s="61"/>
      <c r="D72" s="24">
        <f t="shared" si="10"/>
        <v>0</v>
      </c>
      <c r="E72" s="23">
        <v>0</v>
      </c>
      <c r="F72" s="23">
        <v>0</v>
      </c>
      <c r="G72" s="35">
        <f t="shared" si="12"/>
        <v>0</v>
      </c>
      <c r="H72" s="24"/>
      <c r="I72" s="23">
        <v>0</v>
      </c>
      <c r="J72" s="61"/>
      <c r="K72" s="24">
        <f t="shared" si="11"/>
        <v>0</v>
      </c>
      <c r="L72" s="23"/>
      <c r="M72" s="23"/>
      <c r="N72" s="35">
        <f t="shared" si="13"/>
        <v>0</v>
      </c>
      <c r="O72" s="24"/>
      <c r="P72" s="48"/>
      <c r="Q72" s="21"/>
      <c r="R72" s="21"/>
      <c r="S72" s="21"/>
      <c r="T72" s="21"/>
      <c r="U72" s="21"/>
      <c r="V72" s="21"/>
    </row>
    <row r="73" spans="1:22">
      <c r="A73" s="25">
        <f t="shared" si="5"/>
        <v>1709</v>
      </c>
      <c r="B73" s="23">
        <v>0</v>
      </c>
      <c r="C73" s="61"/>
      <c r="D73" s="24">
        <f t="shared" si="10"/>
        <v>0</v>
      </c>
      <c r="E73" s="23">
        <v>442.14494727440501</v>
      </c>
      <c r="F73" s="23">
        <v>0</v>
      </c>
      <c r="G73" s="35">
        <f t="shared" si="12"/>
        <v>442.14494727440501</v>
      </c>
      <c r="H73" s="24"/>
      <c r="I73" s="23">
        <v>0</v>
      </c>
      <c r="J73" s="61"/>
      <c r="K73" s="24">
        <f t="shared" si="11"/>
        <v>0</v>
      </c>
      <c r="L73" s="23">
        <v>39</v>
      </c>
      <c r="M73" s="23"/>
      <c r="N73" s="35">
        <f t="shared" si="13"/>
        <v>39</v>
      </c>
      <c r="O73" s="24"/>
      <c r="P73" s="48"/>
      <c r="Q73" s="21"/>
      <c r="R73" s="21"/>
      <c r="S73" s="21"/>
      <c r="T73" s="21"/>
      <c r="U73" s="21"/>
      <c r="V73" s="21"/>
    </row>
    <row r="74" spans="1:22">
      <c r="A74" s="25">
        <f t="shared" si="5"/>
        <v>1710</v>
      </c>
      <c r="B74" s="23">
        <v>806</v>
      </c>
      <c r="C74" s="61">
        <v>1</v>
      </c>
      <c r="D74" s="24">
        <f t="shared" si="10"/>
        <v>806</v>
      </c>
      <c r="E74" s="23">
        <v>0</v>
      </c>
      <c r="F74" s="23">
        <v>0</v>
      </c>
      <c r="G74" s="35">
        <f t="shared" si="12"/>
        <v>806</v>
      </c>
      <c r="H74" s="24"/>
      <c r="I74" s="23">
        <v>692</v>
      </c>
      <c r="J74" s="61">
        <v>1</v>
      </c>
      <c r="K74" s="24">
        <f t="shared" si="11"/>
        <v>692</v>
      </c>
      <c r="L74" s="23"/>
      <c r="M74" s="23"/>
      <c r="N74" s="35">
        <f t="shared" si="13"/>
        <v>692</v>
      </c>
      <c r="O74" s="24"/>
      <c r="P74" s="48"/>
      <c r="Q74" s="21"/>
      <c r="R74" s="21"/>
      <c r="S74" s="21"/>
      <c r="T74" s="21"/>
      <c r="U74" s="21"/>
      <c r="V74" s="21"/>
    </row>
    <row r="75" spans="1:22">
      <c r="A75" s="25">
        <f t="shared" si="5"/>
        <v>1711</v>
      </c>
      <c r="B75" s="23">
        <v>0</v>
      </c>
      <c r="C75" s="61"/>
      <c r="D75" s="24">
        <f t="shared" si="10"/>
        <v>0</v>
      </c>
      <c r="E75" s="23">
        <v>0</v>
      </c>
      <c r="F75" s="23">
        <v>0</v>
      </c>
      <c r="G75" s="35">
        <f t="shared" si="12"/>
        <v>0</v>
      </c>
      <c r="H75" s="24"/>
      <c r="I75" s="23">
        <v>0</v>
      </c>
      <c r="J75" s="61"/>
      <c r="K75" s="24">
        <f t="shared" si="11"/>
        <v>0</v>
      </c>
      <c r="L75" s="23"/>
      <c r="M75" s="23"/>
      <c r="N75" s="35">
        <f t="shared" si="13"/>
        <v>0</v>
      </c>
      <c r="O75" s="24"/>
      <c r="P75" s="48"/>
      <c r="Q75" s="21"/>
      <c r="R75" s="21"/>
      <c r="S75" s="21"/>
      <c r="T75" s="21"/>
      <c r="U75" s="21"/>
      <c r="V75" s="21"/>
    </row>
    <row r="76" spans="1:22">
      <c r="A76" s="25">
        <f t="shared" si="5"/>
        <v>1712</v>
      </c>
      <c r="B76" s="23">
        <v>0</v>
      </c>
      <c r="C76" s="61"/>
      <c r="D76" s="24">
        <f t="shared" si="10"/>
        <v>0</v>
      </c>
      <c r="E76" s="23">
        <v>0</v>
      </c>
      <c r="F76" s="23">
        <v>0</v>
      </c>
      <c r="G76" s="35">
        <f t="shared" si="12"/>
        <v>0</v>
      </c>
      <c r="H76" s="24"/>
      <c r="I76" s="23">
        <v>0</v>
      </c>
      <c r="J76" s="61"/>
      <c r="K76" s="24">
        <f t="shared" si="11"/>
        <v>0</v>
      </c>
      <c r="L76" s="23"/>
      <c r="M76" s="23"/>
      <c r="N76" s="35">
        <f t="shared" si="13"/>
        <v>0</v>
      </c>
      <c r="O76" s="24"/>
      <c r="P76" s="48"/>
      <c r="Q76" s="21"/>
      <c r="R76" s="21"/>
      <c r="S76" s="21"/>
      <c r="T76" s="21"/>
      <c r="U76" s="21"/>
      <c r="V76" s="21"/>
    </row>
    <row r="77" spans="1:22">
      <c r="A77" s="25">
        <f t="shared" si="5"/>
        <v>1713</v>
      </c>
      <c r="B77" s="23">
        <v>0</v>
      </c>
      <c r="C77" s="61"/>
      <c r="D77" s="24">
        <f t="shared" si="10"/>
        <v>0</v>
      </c>
      <c r="E77" s="23"/>
      <c r="F77" s="23">
        <v>0</v>
      </c>
      <c r="G77" s="35">
        <f t="shared" si="12"/>
        <v>0</v>
      </c>
      <c r="H77" s="24"/>
      <c r="I77" s="23">
        <v>0</v>
      </c>
      <c r="J77" s="61"/>
      <c r="K77" s="24">
        <f t="shared" si="11"/>
        <v>0</v>
      </c>
      <c r="L77" s="23"/>
      <c r="M77" s="23"/>
      <c r="N77" s="35">
        <f t="shared" si="13"/>
        <v>0</v>
      </c>
      <c r="O77" s="24"/>
      <c r="P77" s="48"/>
      <c r="Q77" s="21"/>
      <c r="R77" s="21"/>
      <c r="S77" s="21"/>
      <c r="T77" s="21"/>
      <c r="U77" s="21"/>
      <c r="V77" s="21"/>
    </row>
    <row r="78" spans="1:22">
      <c r="A78" s="25">
        <f t="shared" si="5"/>
        <v>1714</v>
      </c>
      <c r="B78" s="23">
        <v>171</v>
      </c>
      <c r="C78" s="61">
        <v>1</v>
      </c>
      <c r="D78" s="24">
        <f t="shared" si="10"/>
        <v>171</v>
      </c>
      <c r="E78" s="23">
        <v>0</v>
      </c>
      <c r="F78" s="23">
        <v>0</v>
      </c>
      <c r="G78" s="35">
        <f t="shared" si="12"/>
        <v>171</v>
      </c>
      <c r="H78" s="24"/>
      <c r="I78" s="23">
        <v>153</v>
      </c>
      <c r="J78" s="61">
        <v>1</v>
      </c>
      <c r="K78" s="24">
        <f t="shared" si="11"/>
        <v>153</v>
      </c>
      <c r="L78" s="23"/>
      <c r="M78" s="23"/>
      <c r="N78" s="35">
        <f t="shared" si="13"/>
        <v>153</v>
      </c>
      <c r="O78" s="24"/>
      <c r="P78" s="48"/>
      <c r="Q78" s="21"/>
      <c r="R78" s="21"/>
      <c r="S78" s="21"/>
      <c r="T78" s="21"/>
      <c r="U78" s="21"/>
      <c r="V78" s="21"/>
    </row>
    <row r="79" spans="1:22">
      <c r="A79" s="25">
        <f t="shared" si="5"/>
        <v>1715</v>
      </c>
      <c r="B79" s="23">
        <v>0</v>
      </c>
      <c r="C79" s="61"/>
      <c r="D79" s="24">
        <f t="shared" si="10"/>
        <v>0</v>
      </c>
      <c r="E79" s="23">
        <v>264.66916354556804</v>
      </c>
      <c r="F79" s="23">
        <v>0</v>
      </c>
      <c r="G79" s="35">
        <f t="shared" si="12"/>
        <v>264.66916354556804</v>
      </c>
      <c r="H79" s="24"/>
      <c r="I79" s="23">
        <v>0</v>
      </c>
      <c r="J79" s="61"/>
      <c r="K79" s="24">
        <f t="shared" si="11"/>
        <v>0</v>
      </c>
      <c r="L79" s="23">
        <v>212</v>
      </c>
      <c r="M79" s="23"/>
      <c r="N79" s="35">
        <f t="shared" si="13"/>
        <v>212</v>
      </c>
      <c r="O79" s="24"/>
      <c r="P79" s="48"/>
      <c r="Q79" s="21"/>
      <c r="R79" s="21"/>
      <c r="S79" s="21"/>
      <c r="T79" s="21"/>
      <c r="U79" s="21"/>
      <c r="V79" s="21"/>
    </row>
    <row r="80" spans="1:22">
      <c r="A80" s="25">
        <f t="shared" si="5"/>
        <v>1716</v>
      </c>
      <c r="B80" s="23">
        <v>0</v>
      </c>
      <c r="C80" s="61"/>
      <c r="D80" s="24">
        <f t="shared" si="10"/>
        <v>0</v>
      </c>
      <c r="E80" s="23"/>
      <c r="F80" s="23">
        <v>0</v>
      </c>
      <c r="G80" s="35">
        <f t="shared" si="12"/>
        <v>0</v>
      </c>
      <c r="H80" s="24"/>
      <c r="I80" s="23">
        <v>0</v>
      </c>
      <c r="J80" s="61"/>
      <c r="K80" s="24">
        <f t="shared" si="11"/>
        <v>0</v>
      </c>
      <c r="L80" s="23"/>
      <c r="M80" s="23"/>
      <c r="N80" s="35">
        <f t="shared" si="13"/>
        <v>0</v>
      </c>
      <c r="O80" s="24"/>
      <c r="P80" s="48"/>
      <c r="Q80" s="21"/>
      <c r="R80" s="21"/>
      <c r="S80" s="21"/>
      <c r="T80" s="21"/>
      <c r="U80" s="21"/>
      <c r="V80" s="21"/>
    </row>
    <row r="81" spans="1:22">
      <c r="A81" s="25">
        <f t="shared" si="5"/>
        <v>1717</v>
      </c>
      <c r="B81" s="23">
        <v>0</v>
      </c>
      <c r="C81" s="61"/>
      <c r="D81" s="24">
        <f t="shared" si="10"/>
        <v>0</v>
      </c>
      <c r="E81" s="23"/>
      <c r="F81" s="23">
        <v>0</v>
      </c>
      <c r="G81" s="35">
        <f t="shared" si="12"/>
        <v>0</v>
      </c>
      <c r="H81" s="24"/>
      <c r="I81" s="23">
        <v>0</v>
      </c>
      <c r="J81" s="61"/>
      <c r="K81" s="24">
        <f t="shared" si="11"/>
        <v>0</v>
      </c>
      <c r="L81" s="23"/>
      <c r="M81" s="23"/>
      <c r="N81" s="35">
        <f t="shared" si="13"/>
        <v>0</v>
      </c>
      <c r="O81" s="24"/>
      <c r="P81" s="48"/>
      <c r="Q81" s="21"/>
      <c r="R81" s="21"/>
      <c r="S81" s="21"/>
      <c r="T81" s="21"/>
      <c r="U81" s="21"/>
      <c r="V81" s="21"/>
    </row>
    <row r="82" spans="1:22">
      <c r="A82" s="25">
        <f t="shared" si="5"/>
        <v>1718</v>
      </c>
      <c r="B82" s="23">
        <v>216</v>
      </c>
      <c r="C82" s="61">
        <v>1</v>
      </c>
      <c r="D82" s="24">
        <f t="shared" si="10"/>
        <v>216</v>
      </c>
      <c r="E82" s="23">
        <v>0</v>
      </c>
      <c r="F82" s="23">
        <v>0</v>
      </c>
      <c r="G82" s="35">
        <f t="shared" si="12"/>
        <v>216</v>
      </c>
      <c r="H82" s="24"/>
      <c r="I82" s="23">
        <v>164</v>
      </c>
      <c r="J82" s="61">
        <v>1</v>
      </c>
      <c r="K82" s="24">
        <f t="shared" si="11"/>
        <v>164</v>
      </c>
      <c r="L82" s="23"/>
      <c r="M82" s="23"/>
      <c r="N82" s="35">
        <f t="shared" si="13"/>
        <v>164</v>
      </c>
      <c r="O82" s="24"/>
      <c r="P82" s="48"/>
      <c r="Q82" s="21"/>
      <c r="R82" s="21"/>
      <c r="S82" s="21"/>
      <c r="T82" s="21"/>
      <c r="U82" s="21"/>
      <c r="V82" s="21"/>
    </row>
    <row r="83" spans="1:22">
      <c r="A83" s="25">
        <f t="shared" si="5"/>
        <v>1719</v>
      </c>
      <c r="B83" s="23">
        <v>0</v>
      </c>
      <c r="C83" s="61"/>
      <c r="D83" s="24">
        <v>0</v>
      </c>
      <c r="E83" s="23">
        <v>0</v>
      </c>
      <c r="F83" s="23">
        <v>0</v>
      </c>
      <c r="G83" s="35">
        <f t="shared" si="12"/>
        <v>0</v>
      </c>
      <c r="H83" s="24"/>
      <c r="I83" s="23">
        <v>0</v>
      </c>
      <c r="J83" s="61"/>
      <c r="K83" s="24">
        <f t="shared" si="11"/>
        <v>0</v>
      </c>
      <c r="L83" s="23"/>
      <c r="M83" s="23"/>
      <c r="N83" s="35">
        <f t="shared" si="13"/>
        <v>0</v>
      </c>
      <c r="O83" s="24"/>
      <c r="P83" s="48"/>
      <c r="Q83" s="21"/>
      <c r="R83" s="21"/>
      <c r="S83" s="21"/>
      <c r="T83" s="21"/>
      <c r="U83" s="21"/>
      <c r="V83" s="21"/>
    </row>
    <row r="84" spans="1:22">
      <c r="A84" s="25">
        <f t="shared" si="5"/>
        <v>1720</v>
      </c>
      <c r="B84" s="23">
        <v>0</v>
      </c>
      <c r="C84" s="61"/>
      <c r="D84" s="24">
        <f t="shared" si="10"/>
        <v>0</v>
      </c>
      <c r="E84" s="23"/>
      <c r="F84" s="23">
        <v>0</v>
      </c>
      <c r="G84" s="35">
        <f t="shared" si="12"/>
        <v>0</v>
      </c>
      <c r="H84" s="24"/>
      <c r="I84" s="23">
        <v>0</v>
      </c>
      <c r="J84" s="61"/>
      <c r="K84" s="24">
        <f t="shared" si="11"/>
        <v>0</v>
      </c>
      <c r="L84" s="23"/>
      <c r="M84" s="23"/>
      <c r="N84" s="35">
        <f t="shared" si="13"/>
        <v>0</v>
      </c>
      <c r="O84" s="24"/>
      <c r="P84" s="48"/>
      <c r="Q84" s="21"/>
      <c r="R84" s="21"/>
      <c r="S84" s="21"/>
      <c r="T84" s="21"/>
      <c r="U84" s="21"/>
      <c r="V84" s="21"/>
    </row>
    <row r="85" spans="1:22">
      <c r="A85" s="25">
        <f t="shared" si="5"/>
        <v>1721</v>
      </c>
      <c r="B85" s="23">
        <v>0</v>
      </c>
      <c r="C85" s="61"/>
      <c r="D85" s="24">
        <f t="shared" si="10"/>
        <v>0</v>
      </c>
      <c r="E85" s="23"/>
      <c r="F85" s="23">
        <v>0</v>
      </c>
      <c r="G85" s="35">
        <f t="shared" si="12"/>
        <v>0</v>
      </c>
      <c r="H85" s="24"/>
      <c r="I85" s="23">
        <v>0</v>
      </c>
      <c r="J85" s="61"/>
      <c r="K85" s="24">
        <f t="shared" si="11"/>
        <v>0</v>
      </c>
      <c r="L85" s="23"/>
      <c r="M85" s="23"/>
      <c r="N85" s="35">
        <f t="shared" si="13"/>
        <v>0</v>
      </c>
      <c r="O85" s="24"/>
      <c r="P85" s="48"/>
      <c r="Q85" s="21"/>
      <c r="R85" s="21"/>
      <c r="S85" s="21"/>
      <c r="T85" s="21"/>
      <c r="U85" s="21"/>
      <c r="V85" s="21"/>
    </row>
    <row r="86" spans="1:22">
      <c r="A86" s="25">
        <f t="shared" si="5"/>
        <v>1722</v>
      </c>
      <c r="B86" s="23">
        <v>206</v>
      </c>
      <c r="C86" s="61">
        <v>1</v>
      </c>
      <c r="D86" s="24">
        <f t="shared" si="10"/>
        <v>206</v>
      </c>
      <c r="E86" s="23">
        <v>0</v>
      </c>
      <c r="F86" s="23">
        <v>0</v>
      </c>
      <c r="G86" s="35">
        <f t="shared" si="12"/>
        <v>206</v>
      </c>
      <c r="H86" s="24"/>
      <c r="I86" s="23">
        <v>201</v>
      </c>
      <c r="J86" s="61">
        <v>1</v>
      </c>
      <c r="K86" s="24">
        <f t="shared" si="11"/>
        <v>201</v>
      </c>
      <c r="L86" s="23"/>
      <c r="M86" s="23"/>
      <c r="N86" s="35">
        <f t="shared" si="13"/>
        <v>201</v>
      </c>
      <c r="O86" s="24"/>
      <c r="P86" s="48"/>
      <c r="Q86" s="21"/>
      <c r="R86" s="21"/>
      <c r="S86" s="21"/>
      <c r="T86" s="21"/>
      <c r="U86" s="21"/>
      <c r="V86" s="21"/>
    </row>
    <row r="87" spans="1:22">
      <c r="A87" s="25">
        <f t="shared" si="5"/>
        <v>1723</v>
      </c>
      <c r="B87" s="23">
        <v>0</v>
      </c>
      <c r="C87" s="61"/>
      <c r="D87" s="24">
        <f t="shared" si="10"/>
        <v>0</v>
      </c>
      <c r="E87" s="23"/>
      <c r="F87" s="23">
        <v>0</v>
      </c>
      <c r="G87" s="35">
        <f t="shared" si="12"/>
        <v>0</v>
      </c>
      <c r="H87" s="24"/>
      <c r="I87" s="23">
        <v>0</v>
      </c>
      <c r="J87" s="61"/>
      <c r="K87" s="24">
        <f t="shared" si="11"/>
        <v>0</v>
      </c>
      <c r="L87" s="23"/>
      <c r="M87" s="23"/>
      <c r="N87" s="35">
        <f t="shared" si="13"/>
        <v>0</v>
      </c>
      <c r="O87" s="24"/>
      <c r="P87" s="48"/>
      <c r="Q87" s="21"/>
      <c r="R87" s="21"/>
      <c r="S87" s="21"/>
      <c r="T87" s="21"/>
      <c r="U87" s="21"/>
      <c r="V87" s="21"/>
    </row>
    <row r="88" spans="1:22">
      <c r="A88" s="25">
        <f t="shared" si="5"/>
        <v>1724</v>
      </c>
      <c r="B88" s="23">
        <v>657</v>
      </c>
      <c r="C88" s="61">
        <v>1</v>
      </c>
      <c r="D88" s="24">
        <f t="shared" si="10"/>
        <v>657</v>
      </c>
      <c r="E88" s="23">
        <v>0</v>
      </c>
      <c r="F88" s="23">
        <v>0</v>
      </c>
      <c r="G88" s="35">
        <f t="shared" si="12"/>
        <v>657</v>
      </c>
      <c r="H88" s="24"/>
      <c r="I88" s="23">
        <v>570</v>
      </c>
      <c r="J88" s="61">
        <v>1</v>
      </c>
      <c r="K88" s="24">
        <f t="shared" si="11"/>
        <v>570</v>
      </c>
      <c r="L88" s="23"/>
      <c r="M88" s="23"/>
      <c r="N88" s="35">
        <f t="shared" si="13"/>
        <v>570</v>
      </c>
      <c r="O88" s="24"/>
      <c r="P88" s="48"/>
      <c r="Q88" s="21"/>
      <c r="R88" s="21"/>
      <c r="S88" s="21"/>
      <c r="T88" s="21"/>
      <c r="U88" s="21"/>
      <c r="V88" s="21"/>
    </row>
    <row r="89" spans="1:22">
      <c r="A89" s="25">
        <f t="shared" si="5"/>
        <v>1725</v>
      </c>
      <c r="B89" s="23">
        <v>0</v>
      </c>
      <c r="C89" s="61"/>
      <c r="D89" s="24">
        <f t="shared" si="10"/>
        <v>0</v>
      </c>
      <c r="E89" s="23">
        <v>0</v>
      </c>
      <c r="F89" s="23">
        <v>0</v>
      </c>
      <c r="G89" s="35">
        <f t="shared" si="12"/>
        <v>0</v>
      </c>
      <c r="H89" s="24"/>
      <c r="I89" s="23">
        <v>0</v>
      </c>
      <c r="J89" s="61"/>
      <c r="K89" s="24">
        <f t="shared" si="11"/>
        <v>0</v>
      </c>
      <c r="L89" s="23"/>
      <c r="M89" s="23"/>
      <c r="N89" s="35">
        <f t="shared" si="13"/>
        <v>0</v>
      </c>
      <c r="O89" s="24"/>
      <c r="P89" s="48"/>
      <c r="Q89" s="21"/>
      <c r="R89" s="21"/>
      <c r="S89" s="21"/>
      <c r="T89" s="21"/>
      <c r="U89" s="21"/>
      <c r="V89" s="21"/>
    </row>
    <row r="90" spans="1:22">
      <c r="A90" s="25">
        <f t="shared" si="5"/>
        <v>1726</v>
      </c>
      <c r="B90" s="23">
        <v>0</v>
      </c>
      <c r="C90" s="61"/>
      <c r="D90" s="24">
        <f t="shared" si="10"/>
        <v>0</v>
      </c>
      <c r="E90" s="23">
        <v>0</v>
      </c>
      <c r="F90" s="23">
        <v>0</v>
      </c>
      <c r="G90" s="35">
        <f t="shared" si="12"/>
        <v>0</v>
      </c>
      <c r="H90" s="24"/>
      <c r="I90" s="23">
        <v>0</v>
      </c>
      <c r="J90" s="61"/>
      <c r="K90" s="24">
        <f t="shared" si="11"/>
        <v>0</v>
      </c>
      <c r="L90" s="23"/>
      <c r="M90" s="23"/>
      <c r="N90" s="35">
        <f t="shared" si="13"/>
        <v>0</v>
      </c>
      <c r="O90" s="24"/>
      <c r="P90" s="48"/>
      <c r="Q90" s="21"/>
      <c r="R90" s="21"/>
      <c r="S90" s="21"/>
      <c r="T90" s="21"/>
      <c r="U90" s="21"/>
      <c r="V90" s="21"/>
    </row>
    <row r="91" spans="1:22">
      <c r="A91" s="25">
        <f t="shared" si="5"/>
        <v>1727</v>
      </c>
      <c r="B91" s="23">
        <v>519</v>
      </c>
      <c r="C91" s="61">
        <v>1</v>
      </c>
      <c r="D91" s="24">
        <f t="shared" si="10"/>
        <v>519</v>
      </c>
      <c r="E91" s="23">
        <v>0</v>
      </c>
      <c r="F91" s="23">
        <v>0</v>
      </c>
      <c r="G91" s="35">
        <f t="shared" si="12"/>
        <v>519</v>
      </c>
      <c r="H91" s="24"/>
      <c r="I91" s="23">
        <v>437</v>
      </c>
      <c r="J91" s="61">
        <v>1</v>
      </c>
      <c r="K91" s="24">
        <f t="shared" si="11"/>
        <v>437</v>
      </c>
      <c r="L91" s="23"/>
      <c r="M91" s="23"/>
      <c r="N91" s="35">
        <f t="shared" si="13"/>
        <v>437</v>
      </c>
      <c r="O91" s="24"/>
      <c r="P91" s="48"/>
      <c r="Q91" s="21"/>
      <c r="R91" s="21"/>
      <c r="S91" s="21"/>
      <c r="T91" s="21"/>
      <c r="U91" s="21"/>
      <c r="V91" s="21"/>
    </row>
    <row r="92" spans="1:22">
      <c r="A92" s="25">
        <f t="shared" si="5"/>
        <v>1728</v>
      </c>
      <c r="B92" s="23">
        <v>55</v>
      </c>
      <c r="C92" s="61">
        <v>1</v>
      </c>
      <c r="D92" s="24">
        <f t="shared" si="10"/>
        <v>55</v>
      </c>
      <c r="E92" s="23">
        <v>0</v>
      </c>
      <c r="F92" s="23">
        <v>0</v>
      </c>
      <c r="G92" s="35">
        <f t="shared" si="12"/>
        <v>55</v>
      </c>
      <c r="H92" s="24"/>
      <c r="I92" s="23">
        <v>32</v>
      </c>
      <c r="J92" s="61">
        <v>1</v>
      </c>
      <c r="K92" s="24">
        <f t="shared" si="11"/>
        <v>32</v>
      </c>
      <c r="L92" s="23"/>
      <c r="M92" s="23"/>
      <c r="N92" s="35">
        <f t="shared" si="13"/>
        <v>32</v>
      </c>
      <c r="O92" s="24"/>
      <c r="P92" s="48"/>
      <c r="Q92" s="21"/>
      <c r="R92" s="21"/>
      <c r="S92" s="21"/>
      <c r="T92" s="21"/>
      <c r="U92" s="21"/>
      <c r="V92" s="21"/>
    </row>
    <row r="93" spans="1:22">
      <c r="A93" s="25">
        <f t="shared" ref="A93:A156" si="14">A92+1</f>
        <v>1729</v>
      </c>
      <c r="B93" s="23">
        <v>126</v>
      </c>
      <c r="C93" s="61">
        <v>1</v>
      </c>
      <c r="D93" s="24">
        <f t="shared" si="10"/>
        <v>126</v>
      </c>
      <c r="E93" s="23">
        <v>0</v>
      </c>
      <c r="F93" s="23">
        <v>0</v>
      </c>
      <c r="G93" s="35">
        <f t="shared" si="12"/>
        <v>126</v>
      </c>
      <c r="H93" s="24"/>
      <c r="I93" s="23">
        <v>126</v>
      </c>
      <c r="J93" s="61">
        <v>1</v>
      </c>
      <c r="K93" s="24">
        <f t="shared" si="11"/>
        <v>126</v>
      </c>
      <c r="L93" s="23"/>
      <c r="M93" s="23"/>
      <c r="N93" s="35">
        <f t="shared" si="13"/>
        <v>126</v>
      </c>
      <c r="O93" s="24"/>
      <c r="P93" s="48"/>
      <c r="Q93" s="21"/>
      <c r="R93" s="21"/>
      <c r="S93" s="21"/>
      <c r="T93" s="21"/>
      <c r="U93" s="21"/>
      <c r="V93" s="21"/>
    </row>
    <row r="94" spans="1:22">
      <c r="A94" s="25">
        <f t="shared" si="14"/>
        <v>1730</v>
      </c>
      <c r="B94" s="23"/>
      <c r="C94" s="61"/>
      <c r="D94" s="24">
        <f t="shared" si="10"/>
        <v>0</v>
      </c>
      <c r="E94" s="23"/>
      <c r="F94" s="23">
        <v>0</v>
      </c>
      <c r="G94" s="35">
        <f t="shared" si="12"/>
        <v>0</v>
      </c>
      <c r="H94" s="24"/>
      <c r="I94" s="23">
        <v>0</v>
      </c>
      <c r="J94" s="61"/>
      <c r="K94" s="24">
        <f t="shared" si="11"/>
        <v>0</v>
      </c>
      <c r="L94" s="23"/>
      <c r="M94" s="23"/>
      <c r="N94" s="35">
        <f t="shared" si="13"/>
        <v>0</v>
      </c>
      <c r="O94" s="24"/>
      <c r="P94" s="48"/>
      <c r="Q94" s="21"/>
      <c r="R94" s="21"/>
      <c r="S94" s="21"/>
      <c r="T94" s="21"/>
      <c r="U94" s="21"/>
      <c r="V94" s="21"/>
    </row>
    <row r="95" spans="1:22">
      <c r="A95" s="25">
        <f t="shared" si="14"/>
        <v>1731</v>
      </c>
      <c r="B95" s="23">
        <v>55</v>
      </c>
      <c r="C95" s="61">
        <v>1</v>
      </c>
      <c r="D95" s="24">
        <f t="shared" si="10"/>
        <v>55</v>
      </c>
      <c r="E95" s="23">
        <v>0</v>
      </c>
      <c r="F95" s="23">
        <v>0</v>
      </c>
      <c r="G95" s="35">
        <f t="shared" si="12"/>
        <v>55</v>
      </c>
      <c r="H95" s="24"/>
      <c r="I95" s="23">
        <v>55</v>
      </c>
      <c r="J95" s="61">
        <v>1</v>
      </c>
      <c r="K95" s="24">
        <f t="shared" si="11"/>
        <v>55</v>
      </c>
      <c r="L95" s="23"/>
      <c r="M95" s="23"/>
      <c r="N95" s="35">
        <f t="shared" si="13"/>
        <v>55</v>
      </c>
      <c r="O95" s="24"/>
      <c r="P95" s="48"/>
      <c r="Q95" s="21"/>
      <c r="R95" s="21"/>
      <c r="S95" s="21"/>
      <c r="T95" s="21"/>
      <c r="U95" s="21"/>
      <c r="V95" s="21"/>
    </row>
    <row r="96" spans="1:22">
      <c r="A96" s="25">
        <f t="shared" si="14"/>
        <v>1732</v>
      </c>
      <c r="B96" s="23">
        <v>120</v>
      </c>
      <c r="C96" s="61">
        <v>1</v>
      </c>
      <c r="D96" s="24">
        <f t="shared" si="10"/>
        <v>120</v>
      </c>
      <c r="E96" s="23">
        <v>0</v>
      </c>
      <c r="F96" s="23">
        <v>0</v>
      </c>
      <c r="G96" s="35">
        <f t="shared" si="12"/>
        <v>120</v>
      </c>
      <c r="H96" s="24"/>
      <c r="I96" s="23">
        <v>115</v>
      </c>
      <c r="J96" s="61">
        <v>1</v>
      </c>
      <c r="K96" s="24">
        <f t="shared" si="11"/>
        <v>115</v>
      </c>
      <c r="L96" s="23"/>
      <c r="M96" s="23"/>
      <c r="N96" s="35">
        <f t="shared" si="13"/>
        <v>115</v>
      </c>
      <c r="O96" s="24"/>
      <c r="P96" s="48"/>
      <c r="Q96" s="21"/>
      <c r="R96" s="21"/>
      <c r="S96" s="21"/>
      <c r="T96" s="21"/>
      <c r="U96" s="21"/>
      <c r="V96" s="21"/>
    </row>
    <row r="97" spans="1:22">
      <c r="A97" s="25">
        <f t="shared" si="14"/>
        <v>1733</v>
      </c>
      <c r="B97" s="23">
        <v>443</v>
      </c>
      <c r="C97" s="61">
        <v>1</v>
      </c>
      <c r="D97" s="24">
        <f t="shared" si="10"/>
        <v>443</v>
      </c>
      <c r="E97" s="23">
        <v>0</v>
      </c>
      <c r="F97" s="23">
        <v>0</v>
      </c>
      <c r="G97" s="35">
        <f t="shared" si="12"/>
        <v>443</v>
      </c>
      <c r="H97" s="24"/>
      <c r="I97" s="23">
        <v>242</v>
      </c>
      <c r="J97" s="61">
        <v>1</v>
      </c>
      <c r="K97" s="24">
        <f t="shared" si="11"/>
        <v>242</v>
      </c>
      <c r="L97" s="23"/>
      <c r="M97" s="23"/>
      <c r="N97" s="35">
        <f t="shared" si="13"/>
        <v>242</v>
      </c>
      <c r="O97" s="24"/>
      <c r="P97" s="24"/>
      <c r="Q97" s="21"/>
      <c r="R97" s="21"/>
      <c r="S97" s="21"/>
      <c r="T97" s="21"/>
      <c r="U97" s="21"/>
      <c r="V97" s="21"/>
    </row>
    <row r="98" spans="1:22">
      <c r="A98" s="25">
        <f t="shared" si="14"/>
        <v>1734</v>
      </c>
      <c r="B98" s="23">
        <v>224</v>
      </c>
      <c r="C98" s="61"/>
      <c r="D98" s="106">
        <f>(B98/(SUM($B$98:$B$129))*$R$25)</f>
        <v>265.95768863374576</v>
      </c>
      <c r="E98" s="23">
        <v>0</v>
      </c>
      <c r="F98" s="23">
        <v>0</v>
      </c>
      <c r="G98" s="35">
        <f t="shared" si="12"/>
        <v>265.95768863374576</v>
      </c>
      <c r="H98" s="24"/>
      <c r="I98" s="23">
        <v>180</v>
      </c>
      <c r="J98" s="61"/>
      <c r="K98" s="106">
        <f t="shared" ref="K98:K129" si="15">(I98/(SUM($B$98:$B$129))*$R$25)</f>
        <v>213.71599979497429</v>
      </c>
      <c r="L98" s="23"/>
      <c r="M98" s="23"/>
      <c r="N98" s="35">
        <f t="shared" si="13"/>
        <v>213.71599979497429</v>
      </c>
      <c r="O98" s="24"/>
      <c r="P98" s="24"/>
      <c r="Q98" s="21"/>
      <c r="R98" s="21"/>
      <c r="S98" s="21"/>
      <c r="T98" s="21"/>
      <c r="U98" s="21"/>
      <c r="V98" s="21"/>
    </row>
    <row r="99" spans="1:22">
      <c r="A99" s="25">
        <f t="shared" si="14"/>
        <v>1735</v>
      </c>
      <c r="B99" s="23">
        <v>0</v>
      </c>
      <c r="C99" s="61"/>
      <c r="D99" s="106">
        <f t="shared" ref="D99:D129" si="16">(B99/(SUM(B$98:B$129))*R$25)</f>
        <v>0</v>
      </c>
      <c r="E99" s="23"/>
      <c r="F99" s="23">
        <v>0</v>
      </c>
      <c r="G99" s="35">
        <f t="shared" si="12"/>
        <v>0</v>
      </c>
      <c r="H99" s="24"/>
      <c r="I99" s="23">
        <v>0</v>
      </c>
      <c r="J99" s="61"/>
      <c r="K99" s="106">
        <f t="shared" si="15"/>
        <v>0</v>
      </c>
      <c r="L99" s="23"/>
      <c r="M99" s="23"/>
      <c r="N99" s="35">
        <f t="shared" si="13"/>
        <v>0</v>
      </c>
      <c r="O99" s="24"/>
      <c r="P99" s="24"/>
      <c r="Q99" s="21"/>
      <c r="R99" s="21"/>
      <c r="S99" s="21"/>
      <c r="T99" s="21"/>
      <c r="U99" s="21"/>
      <c r="V99" s="21"/>
    </row>
    <row r="100" spans="1:22">
      <c r="A100" s="25">
        <f t="shared" si="14"/>
        <v>1736</v>
      </c>
      <c r="B100" s="23">
        <v>150</v>
      </c>
      <c r="C100" s="61"/>
      <c r="D100" s="106">
        <f t="shared" si="16"/>
        <v>178.09666649581192</v>
      </c>
      <c r="E100" s="23">
        <v>0</v>
      </c>
      <c r="F100" s="23">
        <v>0</v>
      </c>
      <c r="G100" s="35">
        <f t="shared" si="12"/>
        <v>178.09666649581192</v>
      </c>
      <c r="H100" s="24"/>
      <c r="I100" s="23">
        <v>108</v>
      </c>
      <c r="J100" s="61"/>
      <c r="K100" s="106">
        <f t="shared" si="15"/>
        <v>128.22959987698457</v>
      </c>
      <c r="L100" s="23"/>
      <c r="M100" s="23"/>
      <c r="N100" s="35">
        <f t="shared" si="13"/>
        <v>128.22959987698457</v>
      </c>
      <c r="O100" s="24"/>
      <c r="P100" s="24"/>
      <c r="Q100" s="21"/>
      <c r="R100" s="21"/>
      <c r="S100" s="21"/>
      <c r="T100" s="21"/>
      <c r="U100" s="21"/>
      <c r="V100" s="21"/>
    </row>
    <row r="101" spans="1:22">
      <c r="A101" s="25">
        <f t="shared" si="14"/>
        <v>1737</v>
      </c>
      <c r="B101" s="23">
        <v>0</v>
      </c>
      <c r="C101" s="61"/>
      <c r="D101" s="106">
        <f t="shared" si="16"/>
        <v>0</v>
      </c>
      <c r="E101" s="23"/>
      <c r="F101" s="23">
        <v>0</v>
      </c>
      <c r="G101" s="35">
        <f t="shared" si="12"/>
        <v>0</v>
      </c>
      <c r="H101" s="24"/>
      <c r="I101" s="23">
        <v>0</v>
      </c>
      <c r="J101" s="61"/>
      <c r="K101" s="106">
        <f t="shared" si="15"/>
        <v>0</v>
      </c>
      <c r="L101" s="23"/>
      <c r="M101" s="23"/>
      <c r="N101" s="35">
        <f t="shared" si="13"/>
        <v>0</v>
      </c>
      <c r="O101" s="24"/>
      <c r="P101" s="24"/>
      <c r="Q101" s="85"/>
      <c r="R101" s="85"/>
      <c r="S101" s="21"/>
      <c r="T101" s="21"/>
      <c r="U101" s="21"/>
      <c r="V101" s="21"/>
    </row>
    <row r="102" spans="1:22">
      <c r="A102" s="25">
        <f t="shared" si="14"/>
        <v>1738</v>
      </c>
      <c r="B102" s="23">
        <v>11</v>
      </c>
      <c r="C102" s="61"/>
      <c r="D102" s="106">
        <f t="shared" si="16"/>
        <v>13.060422209692874</v>
      </c>
      <c r="E102" s="23">
        <v>0</v>
      </c>
      <c r="F102" s="23">
        <v>0</v>
      </c>
      <c r="G102" s="35">
        <f t="shared" si="12"/>
        <v>13.060422209692874</v>
      </c>
      <c r="H102" s="24"/>
      <c r="I102" s="23">
        <v>10</v>
      </c>
      <c r="J102" s="61"/>
      <c r="K102" s="106">
        <f t="shared" si="15"/>
        <v>11.873111099720793</v>
      </c>
      <c r="L102" s="23"/>
      <c r="M102" s="23"/>
      <c r="N102" s="35">
        <f t="shared" si="13"/>
        <v>11.873111099720793</v>
      </c>
      <c r="O102" s="24"/>
      <c r="P102" s="24"/>
      <c r="Q102" s="85"/>
      <c r="R102" s="85"/>
      <c r="S102" s="21"/>
      <c r="T102" s="21"/>
      <c r="U102" s="21"/>
      <c r="V102" s="21"/>
    </row>
    <row r="103" spans="1:22">
      <c r="A103" s="25">
        <f t="shared" si="14"/>
        <v>1739</v>
      </c>
      <c r="B103" s="23">
        <v>42</v>
      </c>
      <c r="C103" s="61"/>
      <c r="D103" s="106">
        <f t="shared" si="16"/>
        <v>49.86706661882733</v>
      </c>
      <c r="E103" s="23">
        <v>0</v>
      </c>
      <c r="F103" s="23">
        <v>0</v>
      </c>
      <c r="G103" s="35">
        <f t="shared" si="12"/>
        <v>49.86706661882733</v>
      </c>
      <c r="H103" s="24"/>
      <c r="I103" s="23">
        <v>21</v>
      </c>
      <c r="J103" s="61"/>
      <c r="K103" s="106">
        <f t="shared" si="15"/>
        <v>24.933533309413665</v>
      </c>
      <c r="L103" s="23"/>
      <c r="M103" s="23"/>
      <c r="N103" s="35">
        <f t="shared" si="13"/>
        <v>24.933533309413665</v>
      </c>
      <c r="O103" s="24"/>
      <c r="P103" s="24"/>
      <c r="Q103" s="85"/>
      <c r="R103" s="85"/>
      <c r="S103" s="21"/>
      <c r="T103" s="21"/>
      <c r="U103" s="21"/>
      <c r="V103" s="21"/>
    </row>
    <row r="104" spans="1:22">
      <c r="A104" s="25">
        <f t="shared" si="14"/>
        <v>1740</v>
      </c>
      <c r="B104" s="23">
        <v>45</v>
      </c>
      <c r="C104" s="61"/>
      <c r="D104" s="106">
        <f t="shared" si="16"/>
        <v>53.428999948743574</v>
      </c>
      <c r="E104" s="23">
        <v>0</v>
      </c>
      <c r="F104" s="23">
        <v>0</v>
      </c>
      <c r="G104" s="35">
        <f t="shared" si="12"/>
        <v>53.428999948743574</v>
      </c>
      <c r="H104" s="24"/>
      <c r="I104" s="23">
        <v>44</v>
      </c>
      <c r="J104" s="61"/>
      <c r="K104" s="106">
        <f t="shared" si="15"/>
        <v>52.241688838771495</v>
      </c>
      <c r="L104" s="23"/>
      <c r="M104" s="23"/>
      <c r="N104" s="35">
        <f t="shared" si="13"/>
        <v>52.241688838771495</v>
      </c>
      <c r="O104" s="24"/>
      <c r="P104" s="24"/>
      <c r="Q104" s="85"/>
      <c r="R104" s="85"/>
      <c r="S104" s="21"/>
      <c r="T104" s="21"/>
      <c r="U104" s="21"/>
      <c r="V104" s="21"/>
    </row>
    <row r="105" spans="1:22">
      <c r="A105" s="25">
        <f t="shared" si="14"/>
        <v>1741</v>
      </c>
      <c r="B105" s="23">
        <v>0</v>
      </c>
      <c r="C105" s="61"/>
      <c r="D105" s="106">
        <f t="shared" si="16"/>
        <v>0</v>
      </c>
      <c r="E105" s="23"/>
      <c r="F105" s="23">
        <v>0</v>
      </c>
      <c r="G105" s="35">
        <f t="shared" si="12"/>
        <v>0</v>
      </c>
      <c r="H105" s="24"/>
      <c r="I105" s="23">
        <v>0</v>
      </c>
      <c r="J105" s="61"/>
      <c r="K105" s="106">
        <f t="shared" si="15"/>
        <v>0</v>
      </c>
      <c r="L105" s="23"/>
      <c r="M105" s="23"/>
      <c r="N105" s="35">
        <f t="shared" si="13"/>
        <v>0</v>
      </c>
      <c r="O105" s="24"/>
      <c r="P105" s="24"/>
      <c r="Q105" s="85"/>
      <c r="R105" s="85"/>
      <c r="S105" s="21"/>
      <c r="T105" s="21"/>
      <c r="U105" s="21"/>
      <c r="V105" s="21"/>
    </row>
    <row r="106" spans="1:22">
      <c r="A106" s="25">
        <f t="shared" si="14"/>
        <v>1742</v>
      </c>
      <c r="B106" s="23">
        <v>53</v>
      </c>
      <c r="C106" s="61"/>
      <c r="D106" s="106">
        <f t="shared" si="16"/>
        <v>62.927488828520211</v>
      </c>
      <c r="E106" s="23">
        <v>0</v>
      </c>
      <c r="F106" s="23">
        <v>0</v>
      </c>
      <c r="G106" s="35">
        <f t="shared" si="12"/>
        <v>62.927488828520211</v>
      </c>
      <c r="H106" s="24"/>
      <c r="I106" s="23">
        <v>51</v>
      </c>
      <c r="J106" s="61"/>
      <c r="K106" s="106">
        <f t="shared" si="15"/>
        <v>60.552866608576046</v>
      </c>
      <c r="L106" s="23"/>
      <c r="M106" s="23"/>
      <c r="N106" s="35">
        <f t="shared" si="13"/>
        <v>60.552866608576046</v>
      </c>
      <c r="O106" s="24"/>
      <c r="P106" s="48"/>
      <c r="Q106" s="85"/>
      <c r="R106" s="85"/>
      <c r="S106" s="21"/>
      <c r="T106" s="21"/>
      <c r="U106" s="21"/>
      <c r="V106" s="21"/>
    </row>
    <row r="107" spans="1:22">
      <c r="A107" s="25">
        <f t="shared" si="14"/>
        <v>1743</v>
      </c>
      <c r="B107" s="23">
        <v>0</v>
      </c>
      <c r="C107" s="61"/>
      <c r="D107" s="106">
        <f t="shared" si="16"/>
        <v>0</v>
      </c>
      <c r="E107" s="23"/>
      <c r="F107" s="23">
        <v>0</v>
      </c>
      <c r="G107" s="35">
        <f t="shared" si="12"/>
        <v>0</v>
      </c>
      <c r="H107" s="24"/>
      <c r="I107" s="23">
        <v>0</v>
      </c>
      <c r="J107" s="61"/>
      <c r="K107" s="106">
        <f t="shared" si="15"/>
        <v>0</v>
      </c>
      <c r="L107" s="23"/>
      <c r="M107" s="23"/>
      <c r="N107" s="35">
        <f t="shared" si="13"/>
        <v>0</v>
      </c>
      <c r="O107" s="24"/>
      <c r="P107" s="48"/>
      <c r="Q107" s="85"/>
      <c r="R107" s="85"/>
      <c r="S107" s="21"/>
      <c r="T107" s="21"/>
      <c r="U107" s="21"/>
      <c r="V107" s="21"/>
    </row>
    <row r="108" spans="1:22">
      <c r="A108" s="25">
        <f t="shared" si="14"/>
        <v>1744</v>
      </c>
      <c r="B108" s="23">
        <v>100</v>
      </c>
      <c r="C108" s="61"/>
      <c r="D108" s="106">
        <f t="shared" si="16"/>
        <v>118.73111099720794</v>
      </c>
      <c r="E108" s="23">
        <v>0</v>
      </c>
      <c r="F108" s="23">
        <v>0</v>
      </c>
      <c r="G108" s="35">
        <f t="shared" si="12"/>
        <v>118.73111099720794</v>
      </c>
      <c r="H108" s="24"/>
      <c r="I108" s="23">
        <v>95</v>
      </c>
      <c r="J108" s="61"/>
      <c r="K108" s="106">
        <f t="shared" si="15"/>
        <v>112.79455544734753</v>
      </c>
      <c r="L108" s="23"/>
      <c r="M108" s="23"/>
      <c r="N108" s="35">
        <f t="shared" si="13"/>
        <v>112.79455544734753</v>
      </c>
      <c r="O108" s="24"/>
      <c r="P108" s="48"/>
      <c r="Q108" s="85"/>
      <c r="R108" s="85"/>
      <c r="S108" s="21"/>
      <c r="T108" s="21"/>
      <c r="U108" s="21"/>
      <c r="V108" s="21"/>
    </row>
    <row r="109" spans="1:22">
      <c r="A109" s="25">
        <f t="shared" si="14"/>
        <v>1745</v>
      </c>
      <c r="B109" s="23">
        <v>0</v>
      </c>
      <c r="C109" s="61"/>
      <c r="D109" s="106">
        <f t="shared" si="16"/>
        <v>0</v>
      </c>
      <c r="E109" s="23">
        <v>0</v>
      </c>
      <c r="F109" s="23">
        <v>0</v>
      </c>
      <c r="G109" s="35">
        <f t="shared" si="12"/>
        <v>0</v>
      </c>
      <c r="H109" s="24"/>
      <c r="I109" s="23">
        <v>0</v>
      </c>
      <c r="J109" s="61"/>
      <c r="K109" s="106">
        <f t="shared" si="15"/>
        <v>0</v>
      </c>
      <c r="L109" s="23"/>
      <c r="M109" s="23"/>
      <c r="N109" s="35">
        <f t="shared" si="13"/>
        <v>0</v>
      </c>
      <c r="O109" s="24"/>
      <c r="P109" s="48"/>
      <c r="Q109" s="85"/>
      <c r="R109" s="85"/>
      <c r="S109" s="21"/>
      <c r="T109" s="21"/>
      <c r="U109" s="21"/>
      <c r="V109" s="21"/>
    </row>
    <row r="110" spans="1:22">
      <c r="A110" s="25">
        <f t="shared" si="14"/>
        <v>1746</v>
      </c>
      <c r="B110" s="23">
        <v>258.62671660424468</v>
      </c>
      <c r="C110" s="61"/>
      <c r="D110" s="106">
        <f t="shared" si="16"/>
        <v>307.07037395982013</v>
      </c>
      <c r="E110" s="23">
        <v>0</v>
      </c>
      <c r="F110" s="23">
        <v>0</v>
      </c>
      <c r="G110" s="35">
        <f t="shared" si="12"/>
        <v>307.07037395982013</v>
      </c>
      <c r="H110" s="24"/>
      <c r="I110" s="23">
        <v>225</v>
      </c>
      <c r="J110" s="24"/>
      <c r="K110" s="106">
        <f t="shared" si="15"/>
        <v>267.14499974371785</v>
      </c>
      <c r="L110" s="23"/>
      <c r="M110" s="23"/>
      <c r="N110" s="35">
        <f t="shared" si="13"/>
        <v>267.14499974371785</v>
      </c>
      <c r="O110" s="24"/>
      <c r="P110" s="48"/>
      <c r="Q110" s="85"/>
      <c r="R110" s="85"/>
      <c r="S110" s="21"/>
      <c r="T110" s="21"/>
      <c r="U110" s="21"/>
      <c r="V110" s="21"/>
    </row>
    <row r="111" spans="1:22">
      <c r="A111" s="25">
        <f t="shared" si="14"/>
        <v>1747</v>
      </c>
      <c r="B111" s="23">
        <v>540</v>
      </c>
      <c r="C111" s="61"/>
      <c r="D111" s="106">
        <f t="shared" si="16"/>
        <v>641.14799938492285</v>
      </c>
      <c r="E111" s="23">
        <v>0</v>
      </c>
      <c r="F111" s="23">
        <v>0</v>
      </c>
      <c r="G111" s="35">
        <f t="shared" si="12"/>
        <v>641.14799938492285</v>
      </c>
      <c r="H111" s="24"/>
      <c r="I111" s="23">
        <v>469</v>
      </c>
      <c r="J111" s="24"/>
      <c r="K111" s="106">
        <f t="shared" si="15"/>
        <v>556.84891057690527</v>
      </c>
      <c r="L111" s="23"/>
      <c r="M111" s="23"/>
      <c r="N111" s="35">
        <f t="shared" si="13"/>
        <v>556.84891057690527</v>
      </c>
      <c r="O111" s="24"/>
      <c r="P111" s="48"/>
      <c r="Q111" s="85"/>
      <c r="R111" s="85"/>
      <c r="S111" s="21"/>
      <c r="T111" s="21"/>
      <c r="U111" s="21"/>
      <c r="V111" s="21"/>
    </row>
    <row r="112" spans="1:22">
      <c r="A112" s="25">
        <f t="shared" si="14"/>
        <v>1748</v>
      </c>
      <c r="B112" s="23">
        <v>300</v>
      </c>
      <c r="C112" s="61"/>
      <c r="D112" s="106">
        <f t="shared" si="16"/>
        <v>356.19333299162383</v>
      </c>
      <c r="E112" s="23">
        <v>0</v>
      </c>
      <c r="F112" s="23">
        <v>0</v>
      </c>
      <c r="G112" s="35">
        <f t="shared" si="12"/>
        <v>356.19333299162383</v>
      </c>
      <c r="H112" s="24"/>
      <c r="I112" s="23">
        <v>278</v>
      </c>
      <c r="J112" s="24"/>
      <c r="K112" s="106">
        <f t="shared" si="15"/>
        <v>330.07248857223806</v>
      </c>
      <c r="L112" s="23"/>
      <c r="M112" s="23"/>
      <c r="N112" s="35">
        <f t="shared" si="13"/>
        <v>330.07248857223806</v>
      </c>
      <c r="O112" s="24"/>
      <c r="P112" s="48"/>
      <c r="Q112" s="85"/>
      <c r="R112" s="85"/>
      <c r="S112" s="21"/>
      <c r="T112" s="21"/>
      <c r="U112" s="21"/>
      <c r="V112" s="21"/>
    </row>
    <row r="113" spans="1:22">
      <c r="A113" s="25">
        <f t="shared" si="14"/>
        <v>1749</v>
      </c>
      <c r="B113" s="23">
        <v>909.82159624413146</v>
      </c>
      <c r="C113" s="61"/>
      <c r="D113" s="106">
        <f t="shared" si="16"/>
        <v>1080.2412893131886</v>
      </c>
      <c r="E113" s="23">
        <v>0</v>
      </c>
      <c r="F113" s="23">
        <v>0</v>
      </c>
      <c r="G113" s="35">
        <f t="shared" si="12"/>
        <v>1080.2412893131886</v>
      </c>
      <c r="H113" s="24"/>
      <c r="I113" s="23">
        <v>647</v>
      </c>
      <c r="J113" s="24"/>
      <c r="K113" s="106">
        <f t="shared" si="15"/>
        <v>768.19028815193542</v>
      </c>
      <c r="L113" s="23"/>
      <c r="M113" s="23"/>
      <c r="N113" s="35">
        <f t="shared" si="13"/>
        <v>768.19028815193542</v>
      </c>
      <c r="O113" s="24"/>
      <c r="P113" s="48"/>
      <c r="Q113" s="85"/>
      <c r="R113" s="85"/>
      <c r="S113" s="21"/>
      <c r="T113" s="21"/>
      <c r="U113" s="21"/>
      <c r="V113" s="21"/>
    </row>
    <row r="114" spans="1:22">
      <c r="A114" s="25">
        <f t="shared" si="14"/>
        <v>1750</v>
      </c>
      <c r="B114" s="23">
        <v>293.5913441531419</v>
      </c>
      <c r="C114" s="61"/>
      <c r="D114" s="106">
        <f t="shared" si="16"/>
        <v>348.58426470466162</v>
      </c>
      <c r="E114" s="23">
        <v>0</v>
      </c>
      <c r="F114" s="23">
        <v>0</v>
      </c>
      <c r="G114" s="35">
        <f t="shared" si="12"/>
        <v>348.58426470466162</v>
      </c>
      <c r="H114" s="24"/>
      <c r="I114" s="23">
        <v>241</v>
      </c>
      <c r="J114" s="24"/>
      <c r="K114" s="106">
        <f t="shared" si="15"/>
        <v>286.14197750327116</v>
      </c>
      <c r="L114" s="23"/>
      <c r="M114" s="23"/>
      <c r="N114" s="35">
        <f t="shared" si="13"/>
        <v>286.14197750327116</v>
      </c>
      <c r="O114" s="24"/>
      <c r="P114" s="48"/>
      <c r="Q114" s="85"/>
      <c r="R114" s="85"/>
      <c r="S114" s="21"/>
      <c r="T114" s="21"/>
      <c r="U114" s="21"/>
      <c r="V114" s="21"/>
    </row>
    <row r="115" spans="1:22">
      <c r="A115" s="25">
        <f t="shared" si="14"/>
        <v>1751</v>
      </c>
      <c r="B115" s="23">
        <v>432.93518518518522</v>
      </c>
      <c r="C115" s="61"/>
      <c r="D115" s="106">
        <f t="shared" si="16"/>
        <v>514.02875526818991</v>
      </c>
      <c r="E115" s="23">
        <v>0</v>
      </c>
      <c r="F115" s="23">
        <v>0</v>
      </c>
      <c r="G115" s="35">
        <f t="shared" si="12"/>
        <v>514.02875526818991</v>
      </c>
      <c r="H115" s="24"/>
      <c r="I115" s="23">
        <v>402</v>
      </c>
      <c r="J115" s="24"/>
      <c r="K115" s="106">
        <f t="shared" si="15"/>
        <v>477.29906620877591</v>
      </c>
      <c r="L115" s="23"/>
      <c r="M115" s="23"/>
      <c r="N115" s="35">
        <f t="shared" si="13"/>
        <v>477.29906620877591</v>
      </c>
      <c r="O115" s="24"/>
      <c r="P115" s="48"/>
      <c r="Q115" s="85"/>
      <c r="R115" s="85"/>
      <c r="S115" s="21"/>
      <c r="T115" s="21"/>
      <c r="U115" s="21"/>
      <c r="V115" s="21"/>
    </row>
    <row r="116" spans="1:22">
      <c r="A116" s="25">
        <f t="shared" si="14"/>
        <v>1752</v>
      </c>
      <c r="B116" s="23">
        <v>848</v>
      </c>
      <c r="C116" s="61"/>
      <c r="D116" s="106">
        <f t="shared" si="16"/>
        <v>1006.8398212563234</v>
      </c>
      <c r="E116" s="23">
        <v>0</v>
      </c>
      <c r="F116" s="23">
        <v>0</v>
      </c>
      <c r="G116" s="35">
        <f t="shared" si="12"/>
        <v>1006.8398212563234</v>
      </c>
      <c r="H116" s="24"/>
      <c r="I116" s="23">
        <v>686</v>
      </c>
      <c r="J116" s="24"/>
      <c r="K116" s="106">
        <f t="shared" si="15"/>
        <v>814.49542144084648</v>
      </c>
      <c r="L116" s="23"/>
      <c r="M116" s="23"/>
      <c r="N116" s="35">
        <f t="shared" si="13"/>
        <v>814.49542144084648</v>
      </c>
      <c r="O116" s="24"/>
      <c r="P116" s="48"/>
      <c r="Q116" s="85"/>
      <c r="R116" s="85"/>
      <c r="S116" s="21"/>
      <c r="T116" s="21"/>
      <c r="U116" s="21"/>
      <c r="V116" s="21"/>
    </row>
    <row r="117" spans="1:22">
      <c r="A117" s="25">
        <f t="shared" si="14"/>
        <v>1753</v>
      </c>
      <c r="B117" s="23">
        <v>587</v>
      </c>
      <c r="C117" s="61"/>
      <c r="D117" s="106">
        <f t="shared" si="16"/>
        <v>696.95162155361061</v>
      </c>
      <c r="E117" s="23">
        <v>0</v>
      </c>
      <c r="F117" s="23">
        <v>0</v>
      </c>
      <c r="G117" s="35">
        <f t="shared" si="12"/>
        <v>696.95162155361061</v>
      </c>
      <c r="H117" s="24"/>
      <c r="I117" s="23">
        <v>377</v>
      </c>
      <c r="J117" s="24"/>
      <c r="K117" s="106">
        <f t="shared" si="15"/>
        <v>447.61628845947388</v>
      </c>
      <c r="L117" s="23"/>
      <c r="M117" s="23"/>
      <c r="N117" s="35">
        <f t="shared" si="13"/>
        <v>447.61628845947388</v>
      </c>
      <c r="O117" s="24"/>
      <c r="P117" s="48"/>
      <c r="Q117" s="85"/>
      <c r="R117" s="85"/>
      <c r="S117" s="21"/>
      <c r="T117" s="21"/>
      <c r="U117" s="21"/>
      <c r="V117" s="21"/>
    </row>
    <row r="118" spans="1:22">
      <c r="A118" s="25">
        <f t="shared" si="14"/>
        <v>1754</v>
      </c>
      <c r="B118" s="23">
        <v>491</v>
      </c>
      <c r="C118" s="61"/>
      <c r="D118" s="106">
        <f t="shared" si="16"/>
        <v>582.96975499629093</v>
      </c>
      <c r="E118" s="23">
        <v>0</v>
      </c>
      <c r="F118" s="23">
        <v>0</v>
      </c>
      <c r="G118" s="35">
        <f t="shared" si="12"/>
        <v>582.96975499629093</v>
      </c>
      <c r="H118" s="24"/>
      <c r="I118" s="23">
        <v>419.072</v>
      </c>
      <c r="J118" s="24"/>
      <c r="K118" s="106">
        <f t="shared" si="15"/>
        <v>497.56884147821921</v>
      </c>
      <c r="L118" s="23"/>
      <c r="M118" s="23"/>
      <c r="N118" s="35">
        <f t="shared" si="13"/>
        <v>497.56884147821921</v>
      </c>
      <c r="O118" s="24"/>
      <c r="P118" s="48"/>
      <c r="Q118" s="85"/>
      <c r="R118" s="85"/>
      <c r="S118" s="21"/>
      <c r="T118" s="21"/>
      <c r="U118" s="21"/>
      <c r="V118" s="21"/>
    </row>
    <row r="119" spans="1:22">
      <c r="A119" s="25">
        <f t="shared" si="14"/>
        <v>1755</v>
      </c>
      <c r="B119" s="23">
        <v>212</v>
      </c>
      <c r="C119" s="61"/>
      <c r="D119" s="106">
        <f t="shared" si="16"/>
        <v>251.70995531408084</v>
      </c>
      <c r="E119" s="23">
        <v>0</v>
      </c>
      <c r="F119" s="23">
        <v>0</v>
      </c>
      <c r="G119" s="35">
        <f t="shared" si="12"/>
        <v>251.70995531408084</v>
      </c>
      <c r="H119" s="24"/>
      <c r="I119" s="23">
        <v>183.16800000000001</v>
      </c>
      <c r="J119" s="24"/>
      <c r="K119" s="106">
        <f t="shared" si="15"/>
        <v>217.47740139136585</v>
      </c>
      <c r="L119" s="23"/>
      <c r="M119" s="23"/>
      <c r="N119" s="35">
        <f t="shared" si="13"/>
        <v>217.47740139136585</v>
      </c>
      <c r="O119" s="24"/>
      <c r="P119" s="48"/>
      <c r="Q119" s="85"/>
      <c r="R119" s="85"/>
      <c r="S119" s="21"/>
      <c r="T119" s="21"/>
      <c r="U119" s="21"/>
      <c r="V119" s="21"/>
    </row>
    <row r="120" spans="1:22">
      <c r="A120" s="25">
        <f t="shared" si="14"/>
        <v>1756</v>
      </c>
      <c r="B120" s="23">
        <v>948.98411871790984</v>
      </c>
      <c r="C120" s="61"/>
      <c r="D120" s="106">
        <f t="shared" si="16"/>
        <v>1126.7393873408371</v>
      </c>
      <c r="E120" s="23">
        <v>0</v>
      </c>
      <c r="F120" s="23">
        <v>0</v>
      </c>
      <c r="G120" s="35">
        <f t="shared" si="12"/>
        <v>1126.7393873408371</v>
      </c>
      <c r="H120" s="24"/>
      <c r="I120" s="23">
        <v>793.9</v>
      </c>
      <c r="J120" s="24"/>
      <c r="K120" s="106">
        <f t="shared" si="15"/>
        <v>942.60629020683371</v>
      </c>
      <c r="L120" s="23"/>
      <c r="M120" s="23"/>
      <c r="N120" s="35">
        <f t="shared" si="13"/>
        <v>942.60629020683371</v>
      </c>
      <c r="O120" s="24"/>
      <c r="P120" s="48"/>
      <c r="Q120" s="85"/>
      <c r="R120" s="85"/>
      <c r="S120" s="21"/>
      <c r="T120" s="21"/>
      <c r="U120" s="21"/>
      <c r="V120" s="21"/>
    </row>
    <row r="121" spans="1:22">
      <c r="A121" s="25">
        <f t="shared" si="14"/>
        <v>1757</v>
      </c>
      <c r="B121" s="23">
        <v>953.88000088924468</v>
      </c>
      <c r="C121" s="61"/>
      <c r="D121" s="106">
        <f t="shared" si="16"/>
        <v>1132.5523226359771</v>
      </c>
      <c r="E121" s="23">
        <v>0</v>
      </c>
      <c r="F121" s="23">
        <v>0</v>
      </c>
      <c r="G121" s="35">
        <f t="shared" si="12"/>
        <v>1132.5523226359771</v>
      </c>
      <c r="H121" s="24"/>
      <c r="I121" s="23">
        <v>824</v>
      </c>
      <c r="J121" s="24"/>
      <c r="K121" s="106">
        <f t="shared" si="15"/>
        <v>978.34435461699343</v>
      </c>
      <c r="L121" s="23"/>
      <c r="M121" s="23"/>
      <c r="N121" s="35">
        <f t="shared" si="13"/>
        <v>978.34435461699343</v>
      </c>
      <c r="O121" s="24"/>
      <c r="P121" s="48"/>
      <c r="Q121" s="85"/>
      <c r="R121" s="85"/>
      <c r="S121" s="21"/>
      <c r="T121" s="21"/>
      <c r="U121" s="21"/>
      <c r="V121" s="21"/>
    </row>
    <row r="122" spans="1:22">
      <c r="A122" s="25">
        <f t="shared" si="14"/>
        <v>1758</v>
      </c>
      <c r="B122" s="23">
        <v>546.6</v>
      </c>
      <c r="C122" s="61"/>
      <c r="D122" s="106">
        <f t="shared" si="16"/>
        <v>648.98425271073859</v>
      </c>
      <c r="E122" s="23">
        <v>0</v>
      </c>
      <c r="F122" s="23">
        <v>0</v>
      </c>
      <c r="G122" s="35">
        <f t="shared" si="12"/>
        <v>648.98425271073859</v>
      </c>
      <c r="H122" s="24"/>
      <c r="I122" s="23">
        <v>472.2312</v>
      </c>
      <c r="J122" s="24"/>
      <c r="K122" s="106">
        <f t="shared" si="15"/>
        <v>560.685350235447</v>
      </c>
      <c r="L122" s="23"/>
      <c r="M122" s="23"/>
      <c r="N122" s="35">
        <f t="shared" si="13"/>
        <v>560.685350235447</v>
      </c>
      <c r="O122" s="24"/>
      <c r="P122" s="48"/>
      <c r="Q122" s="85"/>
      <c r="R122" s="85"/>
      <c r="S122" s="21"/>
      <c r="T122" s="21"/>
      <c r="U122" s="21"/>
      <c r="V122" s="21"/>
    </row>
    <row r="123" spans="1:22">
      <c r="A123" s="25">
        <f t="shared" si="14"/>
        <v>1759</v>
      </c>
      <c r="B123" s="23">
        <v>839.51716686674672</v>
      </c>
      <c r="C123" s="61"/>
      <c r="D123" s="106">
        <f t="shared" si="16"/>
        <v>996.76805923317238</v>
      </c>
      <c r="E123" s="23">
        <v>0</v>
      </c>
      <c r="F123" s="23">
        <v>0</v>
      </c>
      <c r="G123" s="35">
        <f t="shared" si="12"/>
        <v>996.76805923317238</v>
      </c>
      <c r="H123" s="24"/>
      <c r="I123" s="23">
        <v>716.2</v>
      </c>
      <c r="J123" s="24"/>
      <c r="K123" s="106">
        <f t="shared" si="15"/>
        <v>850.35221696200324</v>
      </c>
      <c r="L123" s="23"/>
      <c r="M123" s="23"/>
      <c r="N123" s="35">
        <f t="shared" si="13"/>
        <v>850.35221696200324</v>
      </c>
      <c r="O123" s="24"/>
      <c r="P123" s="48"/>
      <c r="Q123" s="85"/>
      <c r="R123" s="85"/>
      <c r="S123" s="21"/>
      <c r="T123" s="21"/>
      <c r="U123" s="21"/>
      <c r="V123" s="21"/>
    </row>
    <row r="124" spans="1:22">
      <c r="A124" s="25">
        <f t="shared" si="14"/>
        <v>1760</v>
      </c>
      <c r="B124" s="23">
        <v>1003.0027611044418</v>
      </c>
      <c r="C124" s="61"/>
      <c r="D124" s="106">
        <f t="shared" si="16"/>
        <v>1190.8763215919753</v>
      </c>
      <c r="E124" s="23">
        <v>0</v>
      </c>
      <c r="F124" s="23">
        <v>0</v>
      </c>
      <c r="G124" s="35">
        <f t="shared" si="12"/>
        <v>1190.8763215919753</v>
      </c>
      <c r="H124" s="24"/>
      <c r="I124" s="23">
        <v>852.2</v>
      </c>
      <c r="J124" s="24"/>
      <c r="K124" s="106">
        <f t="shared" si="15"/>
        <v>1011.826527918206</v>
      </c>
      <c r="L124" s="23"/>
      <c r="M124" s="23"/>
      <c r="N124" s="35">
        <f t="shared" si="13"/>
        <v>1011.826527918206</v>
      </c>
      <c r="O124" s="24"/>
      <c r="P124" s="48"/>
      <c r="Q124" s="85"/>
      <c r="R124" s="85"/>
      <c r="S124" s="21"/>
      <c r="T124" s="21"/>
      <c r="U124" s="21"/>
      <c r="V124" s="21"/>
    </row>
    <row r="125" spans="1:22">
      <c r="A125" s="25">
        <f t="shared" si="14"/>
        <v>1761</v>
      </c>
      <c r="B125" s="23">
        <v>896.33685474189679</v>
      </c>
      <c r="C125" s="61"/>
      <c r="D125" s="106">
        <f t="shared" si="16"/>
        <v>1064.2307059124839</v>
      </c>
      <c r="E125" s="23">
        <v>0</v>
      </c>
      <c r="F125" s="23">
        <v>0</v>
      </c>
      <c r="G125" s="35">
        <f t="shared" si="12"/>
        <v>1064.2307059124839</v>
      </c>
      <c r="H125" s="24"/>
      <c r="I125" s="23">
        <v>754.1</v>
      </c>
      <c r="J125" s="24"/>
      <c r="K125" s="106">
        <f t="shared" si="15"/>
        <v>895.35130802994513</v>
      </c>
      <c r="L125" s="23"/>
      <c r="M125" s="23"/>
      <c r="N125" s="35">
        <f t="shared" si="13"/>
        <v>895.35130802994513</v>
      </c>
      <c r="O125" s="24"/>
      <c r="P125" s="48"/>
      <c r="Q125" s="85"/>
      <c r="R125" s="85"/>
      <c r="S125" s="21"/>
      <c r="T125" s="21"/>
      <c r="U125" s="21"/>
      <c r="V125" s="21"/>
    </row>
    <row r="126" spans="1:22">
      <c r="A126" s="25">
        <f t="shared" si="14"/>
        <v>1762</v>
      </c>
      <c r="B126" s="23">
        <v>1460.3935174069627</v>
      </c>
      <c r="C126" s="61"/>
      <c r="D126" s="106">
        <f t="shared" si="16"/>
        <v>1733.9414481484901</v>
      </c>
      <c r="E126" s="23">
        <v>0</v>
      </c>
      <c r="F126" s="23">
        <v>0</v>
      </c>
      <c r="G126" s="35">
        <f t="shared" si="12"/>
        <v>1733.9414481484901</v>
      </c>
      <c r="H126" s="24"/>
      <c r="I126" s="23">
        <v>1227.5999999999999</v>
      </c>
      <c r="J126" s="24"/>
      <c r="K126" s="106">
        <f t="shared" si="15"/>
        <v>1457.5431186017245</v>
      </c>
      <c r="L126" s="23"/>
      <c r="M126" s="23"/>
      <c r="N126" s="35">
        <f t="shared" si="13"/>
        <v>1457.5431186017245</v>
      </c>
      <c r="O126" s="24"/>
      <c r="P126" s="48"/>
      <c r="Q126" s="85"/>
      <c r="R126" s="85"/>
      <c r="S126" s="21"/>
      <c r="T126" s="21"/>
      <c r="U126" s="21"/>
      <c r="V126" s="21"/>
    </row>
    <row r="127" spans="1:22">
      <c r="A127" s="25">
        <f t="shared" si="14"/>
        <v>1763</v>
      </c>
      <c r="B127" s="23">
        <v>0</v>
      </c>
      <c r="C127" s="61"/>
      <c r="D127" s="106">
        <f t="shared" si="16"/>
        <v>0</v>
      </c>
      <c r="E127" s="23"/>
      <c r="F127" s="23">
        <v>0</v>
      </c>
      <c r="G127" s="35">
        <f t="shared" si="12"/>
        <v>0</v>
      </c>
      <c r="H127" s="24"/>
      <c r="I127" s="23">
        <v>0</v>
      </c>
      <c r="J127" s="24"/>
      <c r="K127" s="106">
        <f t="shared" si="15"/>
        <v>0</v>
      </c>
      <c r="L127" s="23"/>
      <c r="M127" s="23"/>
      <c r="N127" s="35">
        <f t="shared" si="13"/>
        <v>0</v>
      </c>
      <c r="O127" s="24"/>
      <c r="P127" s="48"/>
      <c r="Q127" s="85"/>
      <c r="R127" s="85"/>
      <c r="S127" s="21"/>
      <c r="T127" s="21"/>
      <c r="U127" s="21"/>
      <c r="V127" s="21"/>
    </row>
    <row r="128" spans="1:22">
      <c r="A128" s="25">
        <f t="shared" si="14"/>
        <v>1764</v>
      </c>
      <c r="B128" s="23">
        <v>429</v>
      </c>
      <c r="C128" s="61"/>
      <c r="D128" s="106">
        <f t="shared" si="16"/>
        <v>509.356466178022</v>
      </c>
      <c r="E128" s="23">
        <v>0</v>
      </c>
      <c r="F128" s="23">
        <v>0</v>
      </c>
      <c r="G128" s="35">
        <f t="shared" si="12"/>
        <v>509.356466178022</v>
      </c>
      <c r="H128" s="24"/>
      <c r="I128" s="23">
        <v>380</v>
      </c>
      <c r="J128" s="24"/>
      <c r="K128" s="106">
        <f t="shared" si="15"/>
        <v>451.17822178939014</v>
      </c>
      <c r="L128" s="23"/>
      <c r="M128" s="23"/>
      <c r="N128" s="35">
        <f t="shared" si="13"/>
        <v>451.17822178939014</v>
      </c>
      <c r="O128" s="24"/>
      <c r="P128" s="48"/>
      <c r="Q128" s="85"/>
      <c r="R128" s="85"/>
      <c r="S128" s="21"/>
      <c r="T128" s="21"/>
      <c r="U128" s="21"/>
      <c r="V128" s="21"/>
    </row>
    <row r="129" spans="1:22">
      <c r="A129" s="25">
        <f t="shared" si="14"/>
        <v>1765</v>
      </c>
      <c r="B129" s="23">
        <v>479.01886792452831</v>
      </c>
      <c r="C129" s="61"/>
      <c r="D129" s="162">
        <f t="shared" si="16"/>
        <v>568.74442377304058</v>
      </c>
      <c r="E129" s="23">
        <v>0</v>
      </c>
      <c r="F129" s="23">
        <v>0</v>
      </c>
      <c r="G129" s="35">
        <f t="shared" si="12"/>
        <v>568.74442377304058</v>
      </c>
      <c r="H129" s="24"/>
      <c r="I129" s="23">
        <v>419.44399999999996</v>
      </c>
      <c r="J129" s="24"/>
      <c r="K129" s="106">
        <f t="shared" si="15"/>
        <v>498.01052121112883</v>
      </c>
      <c r="L129" s="23"/>
      <c r="M129" s="23"/>
      <c r="N129" s="35">
        <f t="shared" si="13"/>
        <v>498.01052121112883</v>
      </c>
      <c r="O129" s="24"/>
      <c r="P129" s="48"/>
      <c r="Q129" s="85"/>
      <c r="R129" s="85"/>
      <c r="S129" s="21"/>
      <c r="T129" s="108"/>
      <c r="U129" s="21"/>
      <c r="V129" s="21"/>
    </row>
    <row r="130" spans="1:22">
      <c r="A130" s="25">
        <f t="shared" si="14"/>
        <v>1766</v>
      </c>
      <c r="B130" s="23">
        <v>0</v>
      </c>
      <c r="C130" s="61"/>
      <c r="D130" s="106">
        <f t="shared" ref="D130:D140" si="17">(B130/(SUM($B$130:$B$140))*$R$26)</f>
        <v>0</v>
      </c>
      <c r="E130" s="23"/>
      <c r="F130" s="23">
        <v>0</v>
      </c>
      <c r="G130" s="35">
        <f t="shared" si="12"/>
        <v>0</v>
      </c>
      <c r="H130" s="24"/>
      <c r="I130" s="23">
        <v>0</v>
      </c>
      <c r="J130" s="24"/>
      <c r="K130" s="106">
        <f t="shared" ref="K130:K140" si="18">(I130/(SUM($B$130:$B$140))*$R$26)</f>
        <v>0</v>
      </c>
      <c r="L130" s="23"/>
      <c r="M130" s="23"/>
      <c r="N130" s="35">
        <f t="shared" si="13"/>
        <v>0</v>
      </c>
      <c r="O130" s="24"/>
      <c r="P130" s="48"/>
      <c r="Q130" s="85"/>
      <c r="R130" s="85"/>
      <c r="S130" s="21"/>
      <c r="T130" s="21"/>
      <c r="U130" s="21"/>
      <c r="V130" s="21"/>
    </row>
    <row r="131" spans="1:22">
      <c r="A131" s="25">
        <f t="shared" si="14"/>
        <v>1767</v>
      </c>
      <c r="B131" s="23">
        <v>216</v>
      </c>
      <c r="C131" s="61"/>
      <c r="D131" s="106">
        <f t="shared" si="17"/>
        <v>232.79648609077603</v>
      </c>
      <c r="E131" s="23">
        <v>0</v>
      </c>
      <c r="F131" s="23">
        <v>0</v>
      </c>
      <c r="G131" s="35">
        <f t="shared" si="12"/>
        <v>232.79648609077603</v>
      </c>
      <c r="H131" s="24"/>
      <c r="I131" s="23">
        <v>186.624</v>
      </c>
      <c r="J131" s="24"/>
      <c r="K131" s="106">
        <f t="shared" si="18"/>
        <v>201.13616398243047</v>
      </c>
      <c r="L131" s="23"/>
      <c r="M131" s="23"/>
      <c r="N131" s="35">
        <f t="shared" si="13"/>
        <v>201.13616398243047</v>
      </c>
      <c r="O131" s="24"/>
      <c r="P131" s="48"/>
      <c r="Q131" s="85"/>
      <c r="R131" s="85"/>
      <c r="S131" s="21"/>
      <c r="T131" s="21"/>
      <c r="U131" s="21"/>
      <c r="V131" s="21"/>
    </row>
    <row r="132" spans="1:22">
      <c r="A132" s="25">
        <f t="shared" si="14"/>
        <v>1768</v>
      </c>
      <c r="B132" s="23">
        <v>637</v>
      </c>
      <c r="C132" s="61"/>
      <c r="D132" s="106">
        <f t="shared" si="17"/>
        <v>686.53408166585325</v>
      </c>
      <c r="E132" s="23">
        <v>330</v>
      </c>
      <c r="F132" s="23">
        <v>0</v>
      </c>
      <c r="G132" s="35">
        <f t="shared" si="12"/>
        <v>1016.5340816658533</v>
      </c>
      <c r="H132" s="24"/>
      <c r="I132" s="23">
        <v>578</v>
      </c>
      <c r="J132" s="24"/>
      <c r="K132" s="106">
        <f t="shared" si="18"/>
        <v>622.94615259476177</v>
      </c>
      <c r="L132" s="23">
        <v>269</v>
      </c>
      <c r="M132" s="23"/>
      <c r="N132" s="35">
        <f t="shared" si="13"/>
        <v>891.94615259476177</v>
      </c>
      <c r="O132" s="24"/>
      <c r="P132" s="48"/>
      <c r="Q132" s="85"/>
      <c r="R132" s="85"/>
      <c r="S132" s="21"/>
      <c r="T132" s="21"/>
      <c r="U132" s="21"/>
      <c r="V132" s="21"/>
    </row>
    <row r="133" spans="1:22">
      <c r="A133" s="25">
        <f t="shared" si="14"/>
        <v>1769</v>
      </c>
      <c r="B133" s="23">
        <v>273.3</v>
      </c>
      <c r="C133" s="61"/>
      <c r="D133" s="106">
        <f t="shared" si="17"/>
        <v>294.55222059541245</v>
      </c>
      <c r="E133" s="23">
        <v>0</v>
      </c>
      <c r="F133" s="23">
        <v>0</v>
      </c>
      <c r="G133" s="35">
        <f t="shared" si="12"/>
        <v>294.55222059541245</v>
      </c>
      <c r="H133" s="24"/>
      <c r="I133" s="23">
        <v>236.13120000000001</v>
      </c>
      <c r="J133" s="24"/>
      <c r="K133" s="106">
        <f t="shared" si="18"/>
        <v>254.49311859443634</v>
      </c>
      <c r="L133" s="23"/>
      <c r="M133" s="23"/>
      <c r="N133" s="35">
        <f t="shared" si="13"/>
        <v>254.49311859443634</v>
      </c>
      <c r="O133" s="24"/>
      <c r="P133" s="48"/>
      <c r="Q133" s="85"/>
      <c r="R133" s="85"/>
      <c r="S133" s="21"/>
      <c r="T133" s="21"/>
      <c r="U133" s="21"/>
      <c r="V133" s="21"/>
    </row>
    <row r="134" spans="1:22">
      <c r="A134" s="25">
        <f t="shared" si="14"/>
        <v>1770</v>
      </c>
      <c r="B134" s="23">
        <v>638.4</v>
      </c>
      <c r="C134" s="61"/>
      <c r="D134" s="106">
        <f t="shared" si="17"/>
        <v>688.04294777940459</v>
      </c>
      <c r="E134" s="23">
        <v>0</v>
      </c>
      <c r="F134" s="23">
        <v>0</v>
      </c>
      <c r="G134" s="35">
        <f t="shared" ref="G134:G171" si="19">SUM(D134:F134)</f>
        <v>688.04294777940459</v>
      </c>
      <c r="H134" s="24"/>
      <c r="I134" s="23">
        <v>562.47440000000006</v>
      </c>
      <c r="J134" s="24"/>
      <c r="K134" s="106">
        <f t="shared" si="18"/>
        <v>606.21325850008145</v>
      </c>
      <c r="L134" s="23"/>
      <c r="M134" s="23"/>
      <c r="N134" s="35">
        <f t="shared" ref="N134:N171" si="20">SUM(K134:M134)</f>
        <v>606.21325850008145</v>
      </c>
      <c r="O134" s="24"/>
      <c r="P134" s="21"/>
      <c r="Q134" s="21"/>
      <c r="R134" s="21"/>
      <c r="S134" s="21"/>
      <c r="T134" s="21"/>
      <c r="U134" s="21"/>
      <c r="V134" s="21"/>
    </row>
    <row r="135" spans="1:22">
      <c r="A135" s="25">
        <f t="shared" si="14"/>
        <v>1771</v>
      </c>
      <c r="B135" s="23">
        <v>497</v>
      </c>
      <c r="C135" s="61"/>
      <c r="D135" s="106">
        <f t="shared" si="17"/>
        <v>535.64747031072068</v>
      </c>
      <c r="E135" s="23">
        <v>0</v>
      </c>
      <c r="F135" s="23">
        <v>0</v>
      </c>
      <c r="G135" s="35">
        <f t="shared" si="19"/>
        <v>535.64747031072068</v>
      </c>
      <c r="H135" s="24"/>
      <c r="I135" s="23">
        <v>416.98299999999995</v>
      </c>
      <c r="J135" s="24"/>
      <c r="K135" s="106">
        <f t="shared" si="18"/>
        <v>449.40822759069465</v>
      </c>
      <c r="L135" s="23"/>
      <c r="M135" s="23"/>
      <c r="N135" s="35">
        <f t="shared" si="20"/>
        <v>449.40822759069465</v>
      </c>
      <c r="O135" s="24"/>
      <c r="P135" s="21"/>
      <c r="Q135" s="21"/>
      <c r="R135" s="21"/>
      <c r="S135" s="21"/>
      <c r="T135" s="21"/>
      <c r="U135" s="21"/>
      <c r="V135" s="21"/>
    </row>
    <row r="136" spans="1:22">
      <c r="A136" s="25">
        <f t="shared" si="14"/>
        <v>1772</v>
      </c>
      <c r="B136" s="23">
        <v>915.6</v>
      </c>
      <c r="C136" s="61"/>
      <c r="D136" s="106">
        <f t="shared" si="17"/>
        <v>986.79843826256717</v>
      </c>
      <c r="E136" s="23">
        <v>0</v>
      </c>
      <c r="F136" s="23">
        <v>0</v>
      </c>
      <c r="G136" s="35">
        <f t="shared" si="19"/>
        <v>986.79843826256717</v>
      </c>
      <c r="H136" s="24"/>
      <c r="I136" s="23">
        <v>781.85339999999997</v>
      </c>
      <c r="J136" s="24"/>
      <c r="K136" s="106">
        <f t="shared" si="18"/>
        <v>842.65150073206439</v>
      </c>
      <c r="L136" s="23"/>
      <c r="M136" s="23"/>
      <c r="N136" s="35">
        <f t="shared" si="20"/>
        <v>842.65150073206439</v>
      </c>
      <c r="O136" s="24"/>
      <c r="P136" s="21"/>
      <c r="Q136" s="21"/>
      <c r="R136" s="21"/>
      <c r="S136" s="21"/>
      <c r="T136" s="21"/>
      <c r="U136" s="21"/>
      <c r="V136" s="21"/>
    </row>
    <row r="137" spans="1:22">
      <c r="A137" s="25">
        <f t="shared" si="14"/>
        <v>1773</v>
      </c>
      <c r="B137" s="23">
        <v>658</v>
      </c>
      <c r="C137" s="61"/>
      <c r="D137" s="106">
        <f t="shared" si="17"/>
        <v>709.16707336912316</v>
      </c>
      <c r="E137" s="23">
        <v>0</v>
      </c>
      <c r="F137" s="23">
        <v>0</v>
      </c>
      <c r="G137" s="35">
        <f t="shared" si="19"/>
        <v>709.16707336912316</v>
      </c>
      <c r="H137" s="24"/>
      <c r="I137" s="23">
        <v>552.0619999999999</v>
      </c>
      <c r="J137" s="24"/>
      <c r="K137" s="106">
        <f t="shared" si="18"/>
        <v>594.99117455669432</v>
      </c>
      <c r="L137" s="23"/>
      <c r="M137" s="23"/>
      <c r="N137" s="35">
        <f t="shared" si="20"/>
        <v>594.99117455669432</v>
      </c>
      <c r="O137" s="24"/>
      <c r="P137" s="21"/>
      <c r="Q137" s="21"/>
      <c r="R137" s="21"/>
      <c r="S137" s="21"/>
      <c r="T137" s="21"/>
      <c r="U137" s="21"/>
      <c r="V137" s="21"/>
    </row>
    <row r="138" spans="1:22">
      <c r="A138" s="25">
        <f t="shared" si="14"/>
        <v>1774</v>
      </c>
      <c r="B138" s="23">
        <v>384.3</v>
      </c>
      <c r="C138" s="61"/>
      <c r="D138" s="106">
        <f t="shared" si="17"/>
        <v>414.18374816983902</v>
      </c>
      <c r="E138" s="23">
        <v>0</v>
      </c>
      <c r="F138" s="23">
        <v>0</v>
      </c>
      <c r="G138" s="35">
        <f t="shared" si="19"/>
        <v>414.18374816983902</v>
      </c>
      <c r="H138" s="24"/>
      <c r="I138" s="23">
        <v>329.2602</v>
      </c>
      <c r="J138" s="24"/>
      <c r="K138" s="106">
        <f t="shared" si="18"/>
        <v>354.86397022938019</v>
      </c>
      <c r="L138" s="23"/>
      <c r="M138" s="23"/>
      <c r="N138" s="35">
        <f t="shared" si="20"/>
        <v>354.86397022938019</v>
      </c>
      <c r="O138" s="24"/>
      <c r="P138" s="21"/>
      <c r="Q138" s="21"/>
      <c r="R138" s="21"/>
      <c r="S138" s="21"/>
      <c r="T138" s="21"/>
      <c r="U138" s="21"/>
      <c r="V138" s="21"/>
    </row>
    <row r="139" spans="1:22">
      <c r="A139" s="25">
        <f t="shared" si="14"/>
        <v>1775</v>
      </c>
      <c r="B139" s="23">
        <v>553</v>
      </c>
      <c r="C139" s="61"/>
      <c r="D139" s="106">
        <f t="shared" si="17"/>
        <v>596.00211485277384</v>
      </c>
      <c r="E139" s="23">
        <v>0</v>
      </c>
      <c r="F139" s="23">
        <v>0</v>
      </c>
      <c r="G139" s="35">
        <f t="shared" si="19"/>
        <v>596.00211485277384</v>
      </c>
      <c r="H139" s="24"/>
      <c r="I139" s="23">
        <v>388</v>
      </c>
      <c r="J139" s="24"/>
      <c r="K139" s="106">
        <f t="shared" si="18"/>
        <v>418.17146575565317</v>
      </c>
      <c r="L139" s="23"/>
      <c r="M139" s="23"/>
      <c r="N139" s="35">
        <f t="shared" si="20"/>
        <v>418.17146575565317</v>
      </c>
      <c r="O139" s="24"/>
      <c r="P139" s="21"/>
      <c r="Q139" s="21"/>
      <c r="R139" s="21"/>
      <c r="S139" s="21"/>
      <c r="T139" s="21"/>
      <c r="U139" s="21"/>
      <c r="V139" s="21"/>
    </row>
    <row r="140" spans="1:22">
      <c r="A140" s="25">
        <f t="shared" si="14"/>
        <v>1776</v>
      </c>
      <c r="B140" s="23">
        <v>145</v>
      </c>
      <c r="C140" s="61"/>
      <c r="D140" s="106">
        <f t="shared" si="17"/>
        <v>156.27541890353018</v>
      </c>
      <c r="E140" s="23"/>
      <c r="F140" s="23">
        <v>0</v>
      </c>
      <c r="G140" s="35">
        <f t="shared" si="19"/>
        <v>156.27541890353018</v>
      </c>
      <c r="H140" s="24"/>
      <c r="I140" s="23">
        <v>142</v>
      </c>
      <c r="J140" s="24"/>
      <c r="K140" s="106">
        <f t="shared" si="18"/>
        <v>153.04213437449164</v>
      </c>
      <c r="L140" s="23"/>
      <c r="M140" s="23"/>
      <c r="N140" s="35">
        <f t="shared" si="20"/>
        <v>153.04213437449164</v>
      </c>
      <c r="O140" s="24"/>
      <c r="P140" s="21"/>
      <c r="Q140" s="21"/>
      <c r="R140" s="21"/>
      <c r="S140" s="21"/>
      <c r="T140" s="21"/>
      <c r="U140" s="21"/>
      <c r="V140" s="21"/>
    </row>
    <row r="141" spans="1:22">
      <c r="A141" s="25">
        <f t="shared" si="14"/>
        <v>1777</v>
      </c>
      <c r="B141" s="23">
        <v>0</v>
      </c>
      <c r="C141" s="61"/>
      <c r="D141" s="106">
        <f t="shared" ref="D141:D153" si="21">(B141/(SUM(B$141:B$153))*$R$27)</f>
        <v>0</v>
      </c>
      <c r="E141" s="23"/>
      <c r="F141" s="23">
        <v>0</v>
      </c>
      <c r="G141" s="35">
        <f t="shared" si="19"/>
        <v>0</v>
      </c>
      <c r="H141" s="24"/>
      <c r="I141" s="23">
        <v>0</v>
      </c>
      <c r="J141" s="24"/>
      <c r="K141" s="106">
        <f>(I141/(SUM(I$141:I$153))*$R$27)</f>
        <v>0</v>
      </c>
      <c r="L141" s="23"/>
      <c r="M141" s="23"/>
      <c r="N141" s="35">
        <f t="shared" si="20"/>
        <v>0</v>
      </c>
      <c r="O141" s="24"/>
      <c r="P141" s="21"/>
      <c r="Q141" s="21"/>
      <c r="R141" s="21"/>
      <c r="S141" s="21"/>
      <c r="T141" s="21"/>
      <c r="U141" s="21"/>
      <c r="V141" s="21"/>
    </row>
    <row r="142" spans="1:22">
      <c r="A142" s="25">
        <f t="shared" si="14"/>
        <v>1778</v>
      </c>
      <c r="B142" s="23">
        <v>614</v>
      </c>
      <c r="C142" s="61"/>
      <c r="D142" s="106">
        <f t="shared" si="21"/>
        <v>642.52990347348134</v>
      </c>
      <c r="E142" s="23">
        <v>0</v>
      </c>
      <c r="F142" s="23">
        <v>0</v>
      </c>
      <c r="G142" s="35">
        <f t="shared" si="19"/>
        <v>642.52990347348134</v>
      </c>
      <c r="H142" s="24"/>
      <c r="I142" s="23">
        <v>526.70000000000005</v>
      </c>
      <c r="J142" s="24"/>
      <c r="K142" s="106">
        <f t="shared" ref="K142:K153" si="22">(I142/B142)*D142</f>
        <v>551.17345302847332</v>
      </c>
      <c r="L142" s="23"/>
      <c r="M142" s="23"/>
      <c r="N142" s="35">
        <f t="shared" si="20"/>
        <v>551.17345302847332</v>
      </c>
      <c r="O142" s="24"/>
      <c r="P142" s="21"/>
      <c r="Q142" s="21"/>
      <c r="R142" s="21"/>
      <c r="S142" s="21"/>
      <c r="T142" s="21"/>
      <c r="U142" s="21"/>
      <c r="V142" s="21"/>
    </row>
    <row r="143" spans="1:22">
      <c r="A143" s="25">
        <f t="shared" si="14"/>
        <v>1779</v>
      </c>
      <c r="B143" s="23">
        <v>1914</v>
      </c>
      <c r="C143" s="61"/>
      <c r="D143" s="106">
        <f t="shared" si="21"/>
        <v>2002.9352365606567</v>
      </c>
      <c r="E143" s="23">
        <v>0</v>
      </c>
      <c r="F143" s="23">
        <v>0</v>
      </c>
      <c r="G143" s="35">
        <f t="shared" si="19"/>
        <v>2002.9352365606567</v>
      </c>
      <c r="H143" s="24"/>
      <c r="I143" s="23">
        <v>1626</v>
      </c>
      <c r="J143" s="24"/>
      <c r="K143" s="106">
        <f t="shared" si="22"/>
        <v>1701.5531319998056</v>
      </c>
      <c r="L143" s="23"/>
      <c r="M143" s="23"/>
      <c r="N143" s="35">
        <f t="shared" si="20"/>
        <v>1701.5531319998056</v>
      </c>
      <c r="O143" s="24"/>
      <c r="P143" s="21"/>
      <c r="Q143" s="21"/>
      <c r="R143" s="21"/>
      <c r="S143" s="21"/>
      <c r="T143" s="21"/>
      <c r="U143" s="21"/>
      <c r="V143" s="21"/>
    </row>
    <row r="144" spans="1:22">
      <c r="A144" s="25">
        <f t="shared" si="14"/>
        <v>1780</v>
      </c>
      <c r="B144" s="23">
        <v>475</v>
      </c>
      <c r="C144" s="61"/>
      <c r="D144" s="106">
        <f t="shared" si="21"/>
        <v>497.07117939723719</v>
      </c>
      <c r="E144" s="23">
        <v>0</v>
      </c>
      <c r="F144" s="23">
        <v>0</v>
      </c>
      <c r="G144" s="35">
        <f t="shared" si="19"/>
        <v>497.07117939723719</v>
      </c>
      <c r="H144" s="24"/>
      <c r="I144" s="23">
        <v>438</v>
      </c>
      <c r="J144" s="24"/>
      <c r="K144" s="106">
        <f t="shared" si="22"/>
        <v>458.35195068629451</v>
      </c>
      <c r="L144" s="23"/>
      <c r="M144" s="23"/>
      <c r="N144" s="35">
        <f t="shared" si="20"/>
        <v>458.35195068629451</v>
      </c>
      <c r="O144" s="24"/>
      <c r="P144" s="21"/>
      <c r="Q144" s="21"/>
      <c r="R144" s="21"/>
      <c r="S144" s="21"/>
      <c r="T144" s="21"/>
      <c r="U144" s="21"/>
      <c r="V144" s="21"/>
    </row>
    <row r="145" spans="1:22">
      <c r="A145" s="25">
        <f t="shared" si="14"/>
        <v>1781</v>
      </c>
      <c r="B145" s="23">
        <v>2667.7222222222222</v>
      </c>
      <c r="C145" s="61"/>
      <c r="D145" s="106">
        <f t="shared" si="21"/>
        <v>2791.6796448509863</v>
      </c>
      <c r="E145" s="23">
        <v>0</v>
      </c>
      <c r="F145" s="23">
        <v>0</v>
      </c>
      <c r="G145" s="35">
        <f t="shared" si="19"/>
        <v>2791.6796448509863</v>
      </c>
      <c r="H145" s="24"/>
      <c r="I145" s="23">
        <v>2138</v>
      </c>
      <c r="J145" s="24"/>
      <c r="K145" s="106">
        <f t="shared" si="22"/>
        <v>2237.3435401079855</v>
      </c>
      <c r="L145" s="23"/>
      <c r="M145" s="23"/>
      <c r="N145" s="35">
        <f t="shared" si="20"/>
        <v>2237.3435401079855</v>
      </c>
      <c r="O145" s="24"/>
      <c r="P145" s="21"/>
      <c r="Q145" s="21"/>
      <c r="R145" s="21"/>
      <c r="S145" s="21"/>
      <c r="T145" s="21"/>
      <c r="U145" s="21"/>
      <c r="V145" s="21"/>
    </row>
    <row r="146" spans="1:22">
      <c r="A146" s="25">
        <f t="shared" si="14"/>
        <v>1782</v>
      </c>
      <c r="B146" s="23">
        <v>2811.5701631701631</v>
      </c>
      <c r="C146" s="61"/>
      <c r="D146" s="106">
        <f t="shared" si="21"/>
        <v>2942.2115725580538</v>
      </c>
      <c r="E146" s="23">
        <v>0</v>
      </c>
      <c r="F146" s="23">
        <v>0</v>
      </c>
      <c r="G146" s="35">
        <f t="shared" si="19"/>
        <v>2942.2115725580538</v>
      </c>
      <c r="H146" s="24"/>
      <c r="I146" s="23">
        <v>2450.4</v>
      </c>
      <c r="J146" s="24"/>
      <c r="K146" s="106">
        <f t="shared" si="22"/>
        <v>2564.2594063052425</v>
      </c>
      <c r="L146" s="23"/>
      <c r="M146" s="23"/>
      <c r="N146" s="35">
        <f t="shared" si="20"/>
        <v>2564.2594063052425</v>
      </c>
      <c r="O146" s="24"/>
      <c r="P146" s="21"/>
      <c r="Q146" s="21"/>
      <c r="R146" s="24"/>
      <c r="S146" s="21"/>
      <c r="T146" s="21"/>
      <c r="U146" s="21"/>
      <c r="V146" s="21"/>
    </row>
    <row r="147" spans="1:22">
      <c r="A147" s="25">
        <f t="shared" si="14"/>
        <v>1783</v>
      </c>
      <c r="B147" s="23">
        <v>1427.7</v>
      </c>
      <c r="C147" s="61"/>
      <c r="D147" s="106">
        <f t="shared" si="21"/>
        <v>1494.0389954219697</v>
      </c>
      <c r="E147" s="23">
        <v>0</v>
      </c>
      <c r="F147" s="23">
        <v>0</v>
      </c>
      <c r="G147" s="35">
        <f t="shared" si="19"/>
        <v>1494.0389954219697</v>
      </c>
      <c r="H147" s="24"/>
      <c r="I147" s="23">
        <v>975</v>
      </c>
      <c r="J147" s="24"/>
      <c r="K147" s="106">
        <f t="shared" si="22"/>
        <v>1020.3039998153818</v>
      </c>
      <c r="L147" s="23"/>
      <c r="M147" s="23"/>
      <c r="N147" s="35">
        <f t="shared" si="20"/>
        <v>1020.3039998153818</v>
      </c>
      <c r="O147" s="24"/>
      <c r="P147" s="21"/>
      <c r="Q147" s="21"/>
      <c r="R147" s="24"/>
      <c r="S147" s="21"/>
      <c r="T147" s="21"/>
      <c r="U147" s="21"/>
      <c r="V147" s="21"/>
    </row>
    <row r="148" spans="1:22">
      <c r="A148" s="25">
        <f t="shared" si="14"/>
        <v>1784</v>
      </c>
      <c r="B148" s="23">
        <v>3458.9</v>
      </c>
      <c r="C148" s="61"/>
      <c r="D148" s="106">
        <f t="shared" si="21"/>
        <v>3619.6200050886391</v>
      </c>
      <c r="E148" s="23">
        <v>0</v>
      </c>
      <c r="F148" s="23">
        <v>0</v>
      </c>
      <c r="G148" s="35">
        <f t="shared" si="19"/>
        <v>3619.6200050886391</v>
      </c>
      <c r="H148" s="24"/>
      <c r="I148" s="23">
        <v>2828</v>
      </c>
      <c r="J148" s="24"/>
      <c r="K148" s="106">
        <f t="shared" si="22"/>
        <v>2959.4048322850244</v>
      </c>
      <c r="L148" s="23"/>
      <c r="M148" s="23"/>
      <c r="N148" s="35">
        <f t="shared" si="20"/>
        <v>2959.4048322850244</v>
      </c>
      <c r="O148" s="24"/>
      <c r="P148" s="21"/>
      <c r="Q148" s="21"/>
      <c r="R148" s="24"/>
      <c r="S148" s="21"/>
      <c r="T148" s="21"/>
      <c r="U148" s="21"/>
      <c r="V148" s="21"/>
    </row>
    <row r="149" spans="1:22">
      <c r="A149" s="25">
        <f t="shared" si="14"/>
        <v>1785</v>
      </c>
      <c r="B149" s="23">
        <v>2761.8158683461852</v>
      </c>
      <c r="C149" s="61"/>
      <c r="D149" s="106">
        <f t="shared" si="21"/>
        <v>2890.1454125407217</v>
      </c>
      <c r="E149" s="23">
        <v>0</v>
      </c>
      <c r="F149" s="23">
        <v>0</v>
      </c>
      <c r="G149" s="35">
        <f t="shared" si="19"/>
        <v>2890.1454125407217</v>
      </c>
      <c r="H149" s="24"/>
      <c r="I149" s="23">
        <v>2131</v>
      </c>
      <c r="J149" s="24"/>
      <c r="K149" s="106">
        <f t="shared" si="22"/>
        <v>2230.018280622131</v>
      </c>
      <c r="L149" s="23"/>
      <c r="M149" s="23"/>
      <c r="N149" s="35">
        <f t="shared" si="20"/>
        <v>2230.018280622131</v>
      </c>
      <c r="O149" s="24"/>
      <c r="P149" s="21"/>
      <c r="Q149" s="21"/>
      <c r="R149" s="24"/>
      <c r="S149" s="21"/>
      <c r="T149" s="21"/>
      <c r="U149" s="21"/>
      <c r="V149" s="21"/>
    </row>
    <row r="150" spans="1:22">
      <c r="A150" s="25">
        <f t="shared" si="14"/>
        <v>1786</v>
      </c>
      <c r="B150" s="23">
        <v>1073</v>
      </c>
      <c r="C150" s="61"/>
      <c r="D150" s="106">
        <f t="shared" si="21"/>
        <v>1122.8576326173379</v>
      </c>
      <c r="E150" s="23">
        <v>0</v>
      </c>
      <c r="F150" s="23">
        <v>0</v>
      </c>
      <c r="G150" s="35">
        <f t="shared" si="19"/>
        <v>1122.8576326173379</v>
      </c>
      <c r="H150" s="24"/>
      <c r="I150" s="23">
        <v>882</v>
      </c>
      <c r="J150" s="24"/>
      <c r="K150" s="106">
        <f t="shared" si="22"/>
        <v>922.98269521760676</v>
      </c>
      <c r="L150" s="23"/>
      <c r="M150" s="23"/>
      <c r="N150" s="35">
        <f t="shared" si="20"/>
        <v>922.98269521760676</v>
      </c>
      <c r="O150" s="24"/>
      <c r="P150" s="21"/>
      <c r="Q150" s="21"/>
      <c r="R150" s="21"/>
      <c r="S150" s="21"/>
      <c r="T150" s="21"/>
      <c r="U150" s="21"/>
      <c r="V150" s="21"/>
    </row>
    <row r="151" spans="1:22">
      <c r="A151" s="25">
        <f t="shared" si="14"/>
        <v>1787</v>
      </c>
      <c r="B151" s="23">
        <v>993</v>
      </c>
      <c r="C151" s="61"/>
      <c r="D151" s="106">
        <f t="shared" si="21"/>
        <v>1039.1403813504346</v>
      </c>
      <c r="E151" s="23">
        <v>0</v>
      </c>
      <c r="F151" s="23">
        <v>0</v>
      </c>
      <c r="G151" s="35">
        <f t="shared" si="19"/>
        <v>1039.1403813504346</v>
      </c>
      <c r="H151" s="24"/>
      <c r="I151" s="23">
        <v>906</v>
      </c>
      <c r="J151" s="24"/>
      <c r="K151" s="106">
        <f t="shared" si="22"/>
        <v>948.09787059767746</v>
      </c>
      <c r="L151" s="23"/>
      <c r="M151" s="23"/>
      <c r="N151" s="35">
        <f t="shared" si="20"/>
        <v>948.09787059767746</v>
      </c>
      <c r="O151" s="24"/>
      <c r="P151" s="21"/>
      <c r="Q151" s="21"/>
      <c r="R151" s="21"/>
      <c r="S151" s="21"/>
      <c r="T151" s="21"/>
      <c r="U151" s="21"/>
      <c r="V151" s="21"/>
    </row>
    <row r="152" spans="1:22">
      <c r="A152" s="25">
        <f t="shared" si="14"/>
        <v>1788</v>
      </c>
      <c r="B152" s="23">
        <v>633</v>
      </c>
      <c r="C152" s="61"/>
      <c r="D152" s="106">
        <f t="shared" si="21"/>
        <v>662.41275064937076</v>
      </c>
      <c r="E152" s="23">
        <v>0</v>
      </c>
      <c r="F152" s="23">
        <v>0</v>
      </c>
      <c r="G152" s="35">
        <f t="shared" si="19"/>
        <v>662.41275064937076</v>
      </c>
      <c r="H152" s="24"/>
      <c r="I152" s="23">
        <v>587</v>
      </c>
      <c r="J152" s="24"/>
      <c r="K152" s="106">
        <f t="shared" si="22"/>
        <v>614.2753311709015</v>
      </c>
      <c r="L152" s="23"/>
      <c r="M152" s="23"/>
      <c r="N152" s="35">
        <f t="shared" si="20"/>
        <v>614.2753311709015</v>
      </c>
      <c r="O152" s="24"/>
      <c r="P152" s="21"/>
      <c r="Q152" s="21"/>
      <c r="R152" s="21"/>
      <c r="S152" s="21"/>
      <c r="T152" s="21"/>
      <c r="U152" s="21"/>
      <c r="V152" s="21"/>
    </row>
    <row r="153" spans="1:22">
      <c r="A153" s="25">
        <f t="shared" si="14"/>
        <v>1789</v>
      </c>
      <c r="B153" s="23">
        <v>1333.4</v>
      </c>
      <c r="C153" s="61"/>
      <c r="D153" s="106">
        <f t="shared" si="21"/>
        <v>1395.3572854911074</v>
      </c>
      <c r="E153" s="23"/>
      <c r="F153" s="23">
        <v>0</v>
      </c>
      <c r="G153" s="35">
        <f t="shared" si="19"/>
        <v>1395.3572854911074</v>
      </c>
      <c r="H153" s="24"/>
      <c r="I153" s="23">
        <v>1025.4000000000001</v>
      </c>
      <c r="J153" s="24"/>
      <c r="K153" s="106">
        <f t="shared" si="22"/>
        <v>1073.0458681135306</v>
      </c>
      <c r="L153" s="23"/>
      <c r="M153" s="23"/>
      <c r="N153" s="35">
        <f t="shared" si="20"/>
        <v>1073.0458681135306</v>
      </c>
      <c r="O153" s="24"/>
      <c r="P153" s="21"/>
      <c r="Q153" s="21"/>
      <c r="R153" s="21"/>
      <c r="S153" s="21"/>
      <c r="T153" s="21"/>
      <c r="U153" s="21"/>
      <c r="V153" s="21"/>
    </row>
    <row r="154" spans="1:22">
      <c r="A154" s="25">
        <f t="shared" si="14"/>
        <v>1790</v>
      </c>
      <c r="B154" s="23">
        <v>309.7</v>
      </c>
      <c r="C154" s="61"/>
      <c r="D154" s="106">
        <f>$R$28/3</f>
        <v>350</v>
      </c>
      <c r="E154" s="23">
        <v>0</v>
      </c>
      <c r="F154" s="23">
        <v>0</v>
      </c>
      <c r="G154" s="35">
        <f t="shared" si="19"/>
        <v>350</v>
      </c>
      <c r="H154" s="24"/>
      <c r="I154" s="23">
        <v>265.7</v>
      </c>
      <c r="J154" s="24"/>
      <c r="K154" s="106">
        <f>($R$28/3)*0.8569</f>
        <v>299.91500000000002</v>
      </c>
      <c r="L154" s="23"/>
      <c r="M154" s="23"/>
      <c r="N154" s="35">
        <f t="shared" si="20"/>
        <v>299.91500000000002</v>
      </c>
      <c r="O154" s="24"/>
      <c r="P154" s="21"/>
      <c r="Q154" s="21"/>
      <c r="R154" s="21"/>
      <c r="S154" s="21"/>
      <c r="T154" s="21"/>
      <c r="U154" s="21"/>
      <c r="V154" s="21"/>
    </row>
    <row r="155" spans="1:22">
      <c r="A155" s="25">
        <f t="shared" si="14"/>
        <v>1791</v>
      </c>
      <c r="B155" s="23">
        <v>309.7</v>
      </c>
      <c r="C155" s="61"/>
      <c r="D155" s="106">
        <f>R$28/3</f>
        <v>350</v>
      </c>
      <c r="E155" s="23">
        <v>0</v>
      </c>
      <c r="F155" s="23">
        <v>0</v>
      </c>
      <c r="G155" s="35">
        <f t="shared" si="19"/>
        <v>350</v>
      </c>
      <c r="H155" s="24"/>
      <c r="I155" s="23">
        <v>265.7</v>
      </c>
      <c r="J155" s="24"/>
      <c r="K155" s="106">
        <f>($R$28/3)*0.8569</f>
        <v>299.91500000000002</v>
      </c>
      <c r="L155" s="23"/>
      <c r="M155" s="23"/>
      <c r="N155" s="35">
        <f t="shared" si="20"/>
        <v>299.91500000000002</v>
      </c>
      <c r="O155" s="24"/>
      <c r="P155" s="21"/>
      <c r="Q155" s="21"/>
      <c r="R155" s="21"/>
      <c r="S155" s="21"/>
      <c r="T155" s="21"/>
      <c r="U155" s="21"/>
      <c r="V155" s="21"/>
    </row>
    <row r="156" spans="1:22">
      <c r="A156" s="25">
        <f t="shared" si="14"/>
        <v>1792</v>
      </c>
      <c r="B156" s="23">
        <v>0</v>
      </c>
      <c r="C156" s="61"/>
      <c r="D156" s="106">
        <f>R$28/3</f>
        <v>350</v>
      </c>
      <c r="E156" s="23"/>
      <c r="F156" s="23">
        <v>0</v>
      </c>
      <c r="G156" s="35">
        <f t="shared" si="19"/>
        <v>350</v>
      </c>
      <c r="H156" s="24"/>
      <c r="I156" s="23">
        <v>0</v>
      </c>
      <c r="J156" s="24"/>
      <c r="K156" s="106">
        <f>($R$28/3)*0.8569</f>
        <v>299.91500000000002</v>
      </c>
      <c r="L156" s="23"/>
      <c r="M156" s="23"/>
      <c r="N156" s="35">
        <f t="shared" si="20"/>
        <v>299.91500000000002</v>
      </c>
      <c r="O156" s="24"/>
      <c r="P156" s="21"/>
      <c r="Q156" s="21"/>
      <c r="R156" s="21"/>
      <c r="S156" s="21"/>
      <c r="T156" s="21"/>
      <c r="U156" s="21"/>
      <c r="V156" s="21"/>
    </row>
    <row r="157" spans="1:22">
      <c r="A157" s="25">
        <f t="shared" ref="A157:A171" si="23">A156+1</f>
        <v>1793</v>
      </c>
      <c r="B157" s="23">
        <v>322</v>
      </c>
      <c r="C157" s="61"/>
      <c r="D157" s="106">
        <f t="shared" ref="D157:D171" si="24">(B157/(SUM(B$157:B$171))*$R$29)</f>
        <v>446.70912086034537</v>
      </c>
      <c r="E157" s="23">
        <v>0</v>
      </c>
      <c r="F157" s="23">
        <v>0</v>
      </c>
      <c r="G157" s="35">
        <f t="shared" si="19"/>
        <v>446.70912086034537</v>
      </c>
      <c r="H157" s="24"/>
      <c r="I157" s="23">
        <v>311</v>
      </c>
      <c r="J157" s="24"/>
      <c r="K157" s="106">
        <f t="shared" ref="K157:K171" si="25">(I157/B157)*D157</f>
        <v>431.44887138996091</v>
      </c>
      <c r="L157" s="23"/>
      <c r="M157" s="23"/>
      <c r="N157" s="35">
        <f t="shared" si="20"/>
        <v>431.44887138996091</v>
      </c>
      <c r="O157" s="24"/>
      <c r="P157" s="21"/>
      <c r="Q157" s="21"/>
      <c r="R157" s="21"/>
      <c r="S157" s="21"/>
      <c r="T157" s="21"/>
      <c r="U157" s="21"/>
      <c r="V157" s="21"/>
    </row>
    <row r="158" spans="1:22">
      <c r="A158" s="25">
        <f t="shared" si="23"/>
        <v>1794</v>
      </c>
      <c r="B158" s="23">
        <v>410.6</v>
      </c>
      <c r="C158" s="61"/>
      <c r="D158" s="106">
        <f t="shared" si="24"/>
        <v>569.62349386726021</v>
      </c>
      <c r="E158" s="23">
        <v>0</v>
      </c>
      <c r="F158" s="23">
        <v>109.17030567685589</v>
      </c>
      <c r="G158" s="35">
        <f t="shared" si="19"/>
        <v>678.79379954411615</v>
      </c>
      <c r="H158" s="24"/>
      <c r="I158" s="23">
        <v>355.9</v>
      </c>
      <c r="J158" s="24"/>
      <c r="K158" s="106">
        <f t="shared" si="25"/>
        <v>493.7384351372574</v>
      </c>
      <c r="L158" s="23"/>
      <c r="M158" s="23">
        <v>100</v>
      </c>
      <c r="N158" s="35">
        <f t="shared" si="20"/>
        <v>593.7384351372574</v>
      </c>
      <c r="O158" s="24"/>
      <c r="P158" s="21"/>
      <c r="Q158" s="21"/>
      <c r="R158" s="21"/>
      <c r="S158" s="21"/>
      <c r="T158" s="21"/>
      <c r="U158" s="21"/>
      <c r="V158" s="21"/>
    </row>
    <row r="159" spans="1:22">
      <c r="A159" s="25">
        <f t="shared" si="23"/>
        <v>1795</v>
      </c>
      <c r="B159" s="23">
        <v>998.18039867109644</v>
      </c>
      <c r="C159" s="61"/>
      <c r="D159" s="106">
        <f t="shared" si="24"/>
        <v>1384.7710818335233</v>
      </c>
      <c r="E159" s="23">
        <v>0</v>
      </c>
      <c r="F159" s="23">
        <v>0</v>
      </c>
      <c r="G159" s="35">
        <f t="shared" si="19"/>
        <v>1384.7710818335233</v>
      </c>
      <c r="H159" s="24"/>
      <c r="I159" s="23">
        <v>879.00879999999995</v>
      </c>
      <c r="J159" s="24"/>
      <c r="K159" s="106">
        <f t="shared" si="25"/>
        <v>1219.4448704239351</v>
      </c>
      <c r="L159" s="23"/>
      <c r="M159" s="23"/>
      <c r="N159" s="35">
        <f t="shared" si="20"/>
        <v>1219.4448704239351</v>
      </c>
      <c r="O159" s="24"/>
      <c r="P159" s="21"/>
      <c r="Q159" s="21"/>
      <c r="R159" s="21"/>
      <c r="S159" s="21"/>
      <c r="T159" s="21"/>
      <c r="U159" s="21"/>
      <c r="V159" s="21"/>
    </row>
    <row r="160" spans="1:22">
      <c r="A160" s="25">
        <f t="shared" si="23"/>
        <v>1796</v>
      </c>
      <c r="B160" s="23">
        <v>1376.4751766143504</v>
      </c>
      <c r="C160" s="61"/>
      <c r="D160" s="106">
        <f t="shared" si="24"/>
        <v>1909.5776895387735</v>
      </c>
      <c r="E160" s="23">
        <v>0</v>
      </c>
      <c r="F160" s="23">
        <v>0</v>
      </c>
      <c r="G160" s="35">
        <f t="shared" si="19"/>
        <v>1909.5776895387735</v>
      </c>
      <c r="H160" s="24"/>
      <c r="I160" s="23">
        <v>1227</v>
      </c>
      <c r="J160" s="24"/>
      <c r="K160" s="106">
        <f t="shared" si="25"/>
        <v>1702.2114636510676</v>
      </c>
      <c r="L160" s="23"/>
      <c r="M160" s="23"/>
      <c r="N160" s="35">
        <f t="shared" si="20"/>
        <v>1702.2114636510676</v>
      </c>
      <c r="O160" s="24"/>
      <c r="P160" s="21"/>
      <c r="Q160" s="21"/>
      <c r="R160" s="21"/>
      <c r="S160" s="21"/>
      <c r="T160" s="21"/>
      <c r="U160" s="21"/>
      <c r="V160" s="21"/>
    </row>
    <row r="161" spans="1:22">
      <c r="A161" s="25">
        <f t="shared" si="23"/>
        <v>1797</v>
      </c>
      <c r="B161" s="23">
        <v>1661.4028994424111</v>
      </c>
      <c r="C161" s="61"/>
      <c r="D161" s="106">
        <f t="shared" si="24"/>
        <v>2304.8566105737523</v>
      </c>
      <c r="E161" s="23">
        <v>0</v>
      </c>
      <c r="F161" s="23">
        <v>0</v>
      </c>
      <c r="G161" s="35">
        <f t="shared" si="19"/>
        <v>2304.8566105737523</v>
      </c>
      <c r="H161" s="24"/>
      <c r="I161" s="23">
        <v>1463</v>
      </c>
      <c r="J161" s="24"/>
      <c r="K161" s="106">
        <f t="shared" si="25"/>
        <v>2029.6131795611345</v>
      </c>
      <c r="L161" s="23"/>
      <c r="M161" s="23"/>
      <c r="N161" s="35">
        <f t="shared" si="20"/>
        <v>2029.6131795611345</v>
      </c>
      <c r="O161" s="24"/>
      <c r="P161" s="21"/>
      <c r="Q161" s="21"/>
      <c r="R161" s="21"/>
      <c r="S161" s="21"/>
      <c r="T161" s="21"/>
      <c r="U161" s="21"/>
      <c r="V161" s="21"/>
    </row>
    <row r="162" spans="1:22">
      <c r="A162" s="25">
        <f t="shared" si="23"/>
        <v>1798</v>
      </c>
      <c r="B162" s="23">
        <v>1296.7308970099664</v>
      </c>
      <c r="C162" s="61"/>
      <c r="D162" s="106">
        <f t="shared" si="24"/>
        <v>1798.9488167570469</v>
      </c>
      <c r="E162" s="23">
        <v>916.45381263616559</v>
      </c>
      <c r="F162" s="23">
        <v>205.78420467185762</v>
      </c>
      <c r="G162" s="35">
        <f t="shared" si="19"/>
        <v>2921.1868340650699</v>
      </c>
      <c r="H162" s="24"/>
      <c r="I162" s="23">
        <v>1170.8</v>
      </c>
      <c r="J162" s="24"/>
      <c r="K162" s="106">
        <f t="shared" si="25"/>
        <v>1624.2454618114668</v>
      </c>
      <c r="L162" s="23">
        <v>544.22260000000006</v>
      </c>
      <c r="M162" s="23">
        <v>185</v>
      </c>
      <c r="N162" s="35">
        <f t="shared" si="20"/>
        <v>2353.4680618114671</v>
      </c>
      <c r="O162" s="24"/>
      <c r="P162" s="21"/>
      <c r="Q162" s="21"/>
      <c r="R162" s="21"/>
      <c r="S162" s="21"/>
      <c r="T162" s="21"/>
      <c r="U162" s="21"/>
      <c r="V162" s="21"/>
    </row>
    <row r="163" spans="1:22">
      <c r="A163" s="25">
        <f t="shared" si="23"/>
        <v>1799</v>
      </c>
      <c r="B163" s="23">
        <v>2015.3817789648158</v>
      </c>
      <c r="C163" s="61"/>
      <c r="D163" s="106">
        <f t="shared" si="24"/>
        <v>2795.9298840973033</v>
      </c>
      <c r="E163" s="23">
        <v>303</v>
      </c>
      <c r="F163" s="23">
        <v>0</v>
      </c>
      <c r="G163" s="35">
        <f t="shared" si="19"/>
        <v>3098.9298840973033</v>
      </c>
      <c r="H163" s="24"/>
      <c r="I163" s="23">
        <v>1824</v>
      </c>
      <c r="J163" s="24"/>
      <c r="K163" s="106">
        <f t="shared" si="25"/>
        <v>2530.4268212710244</v>
      </c>
      <c r="L163" s="23">
        <v>278.5</v>
      </c>
      <c r="M163" s="23"/>
      <c r="N163" s="35">
        <f t="shared" si="20"/>
        <v>2808.9268212710244</v>
      </c>
      <c r="O163" s="24"/>
      <c r="P163" s="21"/>
      <c r="Q163" s="21"/>
      <c r="R163" s="21"/>
      <c r="S163" s="21"/>
      <c r="T163" s="21"/>
      <c r="U163" s="21"/>
      <c r="V163" s="21"/>
    </row>
    <row r="164" spans="1:22">
      <c r="A164" s="25">
        <f t="shared" si="23"/>
        <v>1800</v>
      </c>
      <c r="B164" s="23">
        <v>2713.0157253599114</v>
      </c>
      <c r="C164" s="61"/>
      <c r="D164" s="106">
        <f t="shared" si="24"/>
        <v>3763.7542532789384</v>
      </c>
      <c r="E164" s="23">
        <v>385</v>
      </c>
      <c r="F164" s="23">
        <v>0</v>
      </c>
      <c r="G164" s="35">
        <f t="shared" si="19"/>
        <v>4148.7542532789384</v>
      </c>
      <c r="H164" s="24"/>
      <c r="I164" s="23">
        <v>2449.3704000000002</v>
      </c>
      <c r="J164" s="24"/>
      <c r="K164" s="106">
        <f t="shared" si="25"/>
        <v>3398.0003044886726</v>
      </c>
      <c r="L164" s="23">
        <v>348.5</v>
      </c>
      <c r="M164" s="23"/>
      <c r="N164" s="35">
        <f t="shared" si="20"/>
        <v>3746.5003044886726</v>
      </c>
      <c r="O164" s="24"/>
      <c r="P164" s="21"/>
      <c r="Q164" s="21"/>
      <c r="R164" s="21"/>
      <c r="S164" s="21"/>
      <c r="T164" s="21"/>
      <c r="U164" s="21"/>
      <c r="V164" s="21"/>
    </row>
    <row r="165" spans="1:22">
      <c r="A165" s="25">
        <f t="shared" si="23"/>
        <v>1801</v>
      </c>
      <c r="B165" s="23">
        <v>1333.449769426983</v>
      </c>
      <c r="C165" s="61"/>
      <c r="D165" s="106">
        <f t="shared" si="24"/>
        <v>1849.88873978931</v>
      </c>
      <c r="E165" s="23">
        <v>158</v>
      </c>
      <c r="F165" s="23">
        <v>202.37019548404649</v>
      </c>
      <c r="G165" s="35">
        <f t="shared" si="19"/>
        <v>2210.2589352733567</v>
      </c>
      <c r="H165" s="24"/>
      <c r="I165" s="23">
        <v>1169.8</v>
      </c>
      <c r="J165" s="24"/>
      <c r="K165" s="106">
        <f t="shared" si="25"/>
        <v>1622.8581664050682</v>
      </c>
      <c r="L165" s="23">
        <v>143</v>
      </c>
      <c r="M165" s="23">
        <v>184</v>
      </c>
      <c r="N165" s="35">
        <f t="shared" si="20"/>
        <v>1949.8581664050682</v>
      </c>
      <c r="O165" s="24"/>
      <c r="P165" s="21"/>
      <c r="Q165" s="21"/>
      <c r="R165" s="21"/>
      <c r="S165" s="21"/>
      <c r="T165" s="21"/>
      <c r="U165" s="21"/>
      <c r="V165" s="21"/>
    </row>
    <row r="166" spans="1:22">
      <c r="A166" s="25">
        <f t="shared" si="23"/>
        <v>1802</v>
      </c>
      <c r="B166" s="23">
        <v>3603.4351112782119</v>
      </c>
      <c r="C166" s="61"/>
      <c r="D166" s="106">
        <f t="shared" si="24"/>
        <v>4999.0289771316484</v>
      </c>
      <c r="E166" s="23">
        <v>0</v>
      </c>
      <c r="F166" s="23">
        <v>223.37962962962962</v>
      </c>
      <c r="G166" s="35">
        <f t="shared" si="19"/>
        <v>5222.408606761278</v>
      </c>
      <c r="H166" s="24"/>
      <c r="I166" s="23">
        <v>3211.3352000000004</v>
      </c>
      <c r="J166" s="24"/>
      <c r="K166" s="106">
        <f t="shared" si="25"/>
        <v>4455.0705713660918</v>
      </c>
      <c r="L166" s="23"/>
      <c r="M166" s="23">
        <v>193</v>
      </c>
      <c r="N166" s="35">
        <f t="shared" si="20"/>
        <v>4648.0705713660918</v>
      </c>
      <c r="O166" s="24"/>
      <c r="P166" s="21"/>
      <c r="Q166" s="21"/>
      <c r="R166" s="21"/>
      <c r="S166" s="21"/>
      <c r="T166" s="21"/>
      <c r="U166" s="21"/>
      <c r="V166" s="21"/>
    </row>
    <row r="167" spans="1:22">
      <c r="A167" s="25">
        <f t="shared" si="23"/>
        <v>1803</v>
      </c>
      <c r="B167" s="23">
        <v>2599.6930451149906</v>
      </c>
      <c r="C167" s="61"/>
      <c r="D167" s="106">
        <f t="shared" si="24"/>
        <v>3606.5422195343835</v>
      </c>
      <c r="E167" s="23">
        <v>0</v>
      </c>
      <c r="F167" s="23">
        <v>0</v>
      </c>
      <c r="G167" s="35">
        <f t="shared" si="19"/>
        <v>3606.5422195343835</v>
      </c>
      <c r="H167" s="24"/>
      <c r="I167" s="23">
        <v>2191.1622000000002</v>
      </c>
      <c r="J167" s="24"/>
      <c r="K167" s="106">
        <f t="shared" si="25"/>
        <v>3039.7892547342244</v>
      </c>
      <c r="L167" s="23"/>
      <c r="M167" s="23"/>
      <c r="N167" s="35">
        <f t="shared" si="20"/>
        <v>3039.7892547342244</v>
      </c>
      <c r="O167" s="24"/>
      <c r="P167" s="21"/>
      <c r="Q167" s="21"/>
      <c r="R167" s="21"/>
      <c r="S167" s="21"/>
      <c r="T167" s="21"/>
      <c r="U167" s="21"/>
      <c r="V167" s="21"/>
    </row>
    <row r="168" spans="1:22">
      <c r="A168" s="25">
        <f t="shared" si="23"/>
        <v>1804</v>
      </c>
      <c r="B168" s="23">
        <v>1136.3621281722435</v>
      </c>
      <c r="C168" s="61"/>
      <c r="D168" s="106">
        <f t="shared" si="24"/>
        <v>1576.4699604186769</v>
      </c>
      <c r="E168" s="23">
        <v>0</v>
      </c>
      <c r="F168" s="23">
        <v>0</v>
      </c>
      <c r="G168" s="35">
        <f t="shared" si="19"/>
        <v>1576.4699604186769</v>
      </c>
      <c r="H168" s="24"/>
      <c r="I168" s="23">
        <v>1022.9</v>
      </c>
      <c r="J168" s="24"/>
      <c r="K168" s="106">
        <f t="shared" si="25"/>
        <v>1419.0644712051155</v>
      </c>
      <c r="L168" s="23"/>
      <c r="M168" s="23"/>
      <c r="N168" s="35">
        <f t="shared" si="20"/>
        <v>1419.0644712051155</v>
      </c>
      <c r="O168" s="24"/>
      <c r="P168" s="21"/>
      <c r="Q168" s="21"/>
      <c r="R168" s="21"/>
      <c r="S168" s="21"/>
      <c r="T168" s="21"/>
      <c r="U168" s="21"/>
      <c r="V168" s="21"/>
    </row>
    <row r="169" spans="1:22">
      <c r="A169" s="25">
        <f t="shared" si="23"/>
        <v>1805</v>
      </c>
      <c r="B169" s="23">
        <v>1025.597785160576</v>
      </c>
      <c r="C169" s="61"/>
      <c r="D169" s="106">
        <f t="shared" si="24"/>
        <v>1422.8070961658329</v>
      </c>
      <c r="E169" s="23">
        <v>371</v>
      </c>
      <c r="F169" s="23">
        <v>335</v>
      </c>
      <c r="G169" s="35">
        <f t="shared" si="19"/>
        <v>2128.8070961658332</v>
      </c>
      <c r="H169" s="24"/>
      <c r="I169" s="23">
        <v>925.9</v>
      </c>
      <c r="J169" s="24"/>
      <c r="K169" s="106">
        <f t="shared" si="25"/>
        <v>1284.4968167844524</v>
      </c>
      <c r="L169" s="23">
        <v>309</v>
      </c>
      <c r="M169" s="23">
        <v>277</v>
      </c>
      <c r="N169" s="35">
        <f t="shared" si="20"/>
        <v>1870.4968167844524</v>
      </c>
      <c r="O169" s="24"/>
      <c r="P169" s="21"/>
      <c r="Q169" s="21"/>
      <c r="R169" s="21"/>
      <c r="S169" s="21"/>
      <c r="T169" s="21"/>
      <c r="U169" s="21"/>
      <c r="V169" s="21"/>
    </row>
    <row r="170" spans="1:22">
      <c r="A170" s="25">
        <f t="shared" si="23"/>
        <v>1806</v>
      </c>
      <c r="B170" s="23">
        <v>1064.8</v>
      </c>
      <c r="C170" s="61"/>
      <c r="D170" s="106">
        <f t="shared" si="24"/>
        <v>1477.1921487332163</v>
      </c>
      <c r="E170" s="23"/>
      <c r="F170" s="23">
        <v>0</v>
      </c>
      <c r="G170" s="35">
        <f t="shared" si="19"/>
        <v>1477.1921487332163</v>
      </c>
      <c r="H170" s="24"/>
      <c r="I170" s="23">
        <v>965.03520000000003</v>
      </c>
      <c r="J170" s="24"/>
      <c r="K170" s="106">
        <f t="shared" si="25"/>
        <v>1338.7888999729425</v>
      </c>
      <c r="L170" s="23"/>
      <c r="M170" s="23"/>
      <c r="N170" s="35">
        <f t="shared" si="20"/>
        <v>1338.7888999729425</v>
      </c>
      <c r="O170" s="24"/>
      <c r="P170" s="21"/>
      <c r="Q170" s="21"/>
      <c r="R170" s="21"/>
      <c r="S170" s="21"/>
      <c r="T170" s="21"/>
      <c r="U170" s="21"/>
      <c r="V170" s="21"/>
    </row>
    <row r="171" spans="1:22">
      <c r="A171" s="25">
        <f t="shared" si="23"/>
        <v>1807</v>
      </c>
      <c r="B171" s="23">
        <v>67.685589519650648</v>
      </c>
      <c r="C171" s="61"/>
      <c r="D171" s="106">
        <f t="shared" si="24"/>
        <v>93.899907419991763</v>
      </c>
      <c r="E171" s="23">
        <v>0</v>
      </c>
      <c r="F171" s="23">
        <v>0</v>
      </c>
      <c r="G171" s="35">
        <f t="shared" si="19"/>
        <v>93.899907419991763</v>
      </c>
      <c r="H171" s="24"/>
      <c r="I171" s="23">
        <v>62</v>
      </c>
      <c r="J171" s="24"/>
      <c r="K171" s="106">
        <f t="shared" si="25"/>
        <v>86.012315196712464</v>
      </c>
      <c r="L171" s="23"/>
      <c r="M171" s="23"/>
      <c r="N171" s="35">
        <f t="shared" si="20"/>
        <v>86.012315196712464</v>
      </c>
      <c r="O171" s="24"/>
      <c r="P171" s="21"/>
      <c r="Q171" s="21"/>
      <c r="R171" s="21"/>
      <c r="S171" s="21"/>
      <c r="T171" s="21"/>
      <c r="U171" s="21"/>
      <c r="V171" s="21"/>
    </row>
    <row r="172" spans="1:22">
      <c r="A172" s="36" t="s">
        <v>211</v>
      </c>
      <c r="B172" s="24">
        <f t="shared" ref="B172:G172" si="26">SUM(B5:B171)</f>
        <v>68390.714578449537</v>
      </c>
      <c r="C172" s="75"/>
      <c r="D172" s="24">
        <f t="shared" si="26"/>
        <v>83618.087890137336</v>
      </c>
      <c r="E172" s="24">
        <f t="shared" si="26"/>
        <v>25168.918598571709</v>
      </c>
      <c r="F172" s="24">
        <f t="shared" si="26"/>
        <v>2238.6471764357907</v>
      </c>
      <c r="G172" s="24">
        <f t="shared" si="26"/>
        <v>111025.65366514483</v>
      </c>
      <c r="H172" s="24"/>
      <c r="I172" s="24">
        <f>SUM(I5:I171)</f>
        <v>56884.41520000001</v>
      </c>
      <c r="J172" s="24"/>
      <c r="K172" s="24">
        <f>SUM(K5:K171)</f>
        <v>69953.777378334067</v>
      </c>
      <c r="L172" s="24">
        <f>SUM(L5:L171)</f>
        <v>20093.8727</v>
      </c>
      <c r="M172" s="24">
        <f>SUM(M5:M171)</f>
        <v>1695</v>
      </c>
      <c r="N172" s="24">
        <f>SUM(N5:N171)</f>
        <v>91742.650078334074</v>
      </c>
      <c r="O172" s="24"/>
      <c r="P172" s="21"/>
      <c r="Q172" s="21"/>
      <c r="R172" s="21"/>
      <c r="S172" s="21"/>
      <c r="T172" s="21"/>
      <c r="U172" s="21"/>
      <c r="V172" s="21"/>
    </row>
    <row r="173" spans="1:22">
      <c r="A173" s="25"/>
      <c r="B173" s="24"/>
      <c r="C173" s="75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1"/>
      <c r="Q173" s="21"/>
      <c r="R173" s="21"/>
      <c r="S173" s="21"/>
      <c r="T173" s="21"/>
      <c r="U173" s="21"/>
      <c r="V173" s="21"/>
    </row>
    <row r="174" spans="1:22">
      <c r="A174" s="112"/>
      <c r="B174" s="24"/>
      <c r="C174" s="75"/>
      <c r="D174" s="24"/>
      <c r="E174" s="109"/>
      <c r="F174" s="24"/>
      <c r="G174" s="109"/>
      <c r="H174" s="24"/>
      <c r="I174" s="24"/>
      <c r="J174" s="24"/>
      <c r="K174" s="24"/>
      <c r="L174" s="24"/>
      <c r="M174" s="24"/>
      <c r="N174" s="24"/>
      <c r="O174" s="24"/>
      <c r="P174" s="21"/>
      <c r="Q174" s="21"/>
      <c r="R174" s="21"/>
      <c r="S174" s="21"/>
      <c r="T174" s="21"/>
      <c r="U174" s="21"/>
      <c r="V174" s="21"/>
    </row>
    <row r="175" spans="1:22">
      <c r="A175" s="112"/>
      <c r="B175" s="24"/>
      <c r="C175" s="75"/>
      <c r="D175" s="24"/>
      <c r="E175" s="109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1"/>
      <c r="Q175" s="21"/>
      <c r="R175" s="21"/>
      <c r="S175" s="21"/>
      <c r="T175" s="21"/>
      <c r="U175" s="21"/>
      <c r="V175" s="21"/>
    </row>
    <row r="176" spans="1:22">
      <c r="A176" s="112"/>
      <c r="B176" s="24"/>
      <c r="C176" s="75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1"/>
      <c r="Q176" s="21"/>
      <c r="R176" s="21"/>
      <c r="S176" s="21"/>
      <c r="T176" s="21"/>
      <c r="U176" s="21"/>
      <c r="V176" s="21"/>
    </row>
    <row r="177" spans="1:22">
      <c r="A177" s="112"/>
      <c r="B177" s="110"/>
      <c r="C177" s="75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1"/>
      <c r="Q177" s="21"/>
      <c r="R177" s="21"/>
      <c r="S177" s="21"/>
      <c r="T177" s="21"/>
      <c r="U177" s="21"/>
      <c r="V177" s="21"/>
    </row>
    <row r="178" spans="1:22">
      <c r="A178" s="112"/>
      <c r="B178" s="24"/>
      <c r="C178" s="75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1"/>
      <c r="Q178" s="21"/>
      <c r="R178" s="21"/>
      <c r="S178" s="21"/>
      <c r="T178" s="21"/>
      <c r="U178" s="21"/>
      <c r="V178" s="21"/>
    </row>
    <row r="179" spans="1:22">
      <c r="A179" s="112"/>
      <c r="B179" s="24"/>
      <c r="C179" s="75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1"/>
      <c r="Q179" s="21"/>
      <c r="R179" s="21"/>
      <c r="S179" s="21"/>
      <c r="T179" s="21"/>
      <c r="U179" s="21"/>
      <c r="V179" s="21"/>
    </row>
    <row r="180" spans="1:22">
      <c r="A180" s="112"/>
      <c r="B180" s="24"/>
      <c r="C180" s="75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1"/>
      <c r="Q180" s="21"/>
      <c r="R180" s="21"/>
      <c r="S180" s="21"/>
      <c r="T180" s="21"/>
      <c r="U180" s="21"/>
      <c r="V180" s="21"/>
    </row>
    <row r="181" spans="1:22">
      <c r="A181" s="112"/>
      <c r="B181" s="24"/>
      <c r="C181" s="75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1"/>
      <c r="Q181" s="21"/>
      <c r="R181" s="21"/>
      <c r="S181" s="21"/>
      <c r="T181" s="21"/>
      <c r="U181" s="21"/>
      <c r="V181" s="21"/>
    </row>
    <row r="182" spans="1:22">
      <c r="A182" s="112"/>
      <c r="B182" s="24"/>
      <c r="C182" s="75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1"/>
      <c r="Q182" s="21"/>
      <c r="R182" s="21"/>
      <c r="S182" s="21"/>
      <c r="T182" s="21"/>
      <c r="U182" s="21"/>
      <c r="V182" s="21"/>
    </row>
    <row r="183" spans="1:22">
      <c r="A183" s="112"/>
      <c r="B183" s="24"/>
      <c r="C183" s="75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1"/>
      <c r="Q183" s="21"/>
      <c r="R183" s="21"/>
      <c r="S183" s="21"/>
      <c r="T183" s="21"/>
      <c r="U183" s="21"/>
      <c r="V183" s="21"/>
    </row>
    <row r="184" spans="1:22">
      <c r="A184" s="112"/>
      <c r="B184" s="24"/>
      <c r="C184" s="75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1"/>
      <c r="Q184" s="21"/>
      <c r="R184" s="21"/>
      <c r="S184" s="21"/>
      <c r="T184" s="21"/>
      <c r="U184" s="21"/>
      <c r="V184" s="21"/>
    </row>
    <row r="185" spans="1:22">
      <c r="A185" s="112"/>
      <c r="B185" s="24"/>
      <c r="C185" s="75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1"/>
      <c r="Q185" s="21"/>
      <c r="R185" s="21"/>
      <c r="S185" s="21"/>
      <c r="T185" s="21"/>
      <c r="U185" s="21"/>
      <c r="V185" s="21"/>
    </row>
    <row r="186" spans="1:22">
      <c r="A186" s="112"/>
      <c r="B186" s="24"/>
      <c r="C186" s="75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1"/>
      <c r="Q186" s="21"/>
      <c r="R186" s="21"/>
      <c r="S186" s="21"/>
      <c r="T186" s="21"/>
      <c r="U186" s="21"/>
      <c r="V186" s="21"/>
    </row>
    <row r="187" spans="1:22">
      <c r="A187" s="112"/>
      <c r="B187" s="24"/>
      <c r="C187" s="75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1"/>
      <c r="Q187" s="21"/>
      <c r="R187" s="21"/>
      <c r="S187" s="21"/>
      <c r="T187" s="21"/>
      <c r="U187" s="21"/>
      <c r="V187" s="21"/>
    </row>
    <row r="188" spans="1:22">
      <c r="A188" s="112"/>
      <c r="B188" s="24"/>
      <c r="C188" s="75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1"/>
      <c r="Q188" s="21"/>
      <c r="R188" s="21"/>
      <c r="S188" s="21"/>
      <c r="T188" s="21"/>
      <c r="U188" s="21"/>
      <c r="V188" s="21"/>
    </row>
    <row r="189" spans="1:22">
      <c r="A189" s="112"/>
      <c r="B189" s="24"/>
      <c r="C189" s="75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1"/>
      <c r="Q189" s="21"/>
      <c r="R189" s="21"/>
      <c r="S189" s="21"/>
      <c r="T189" s="21"/>
      <c r="U189" s="21"/>
      <c r="V189" s="21"/>
    </row>
    <row r="190" spans="1:22">
      <c r="A190" s="112"/>
      <c r="B190" s="24"/>
      <c r="C190" s="75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1"/>
      <c r="Q190" s="21"/>
      <c r="R190" s="21"/>
      <c r="S190" s="21"/>
      <c r="T190" s="21"/>
      <c r="U190" s="21"/>
      <c r="V190" s="21"/>
    </row>
    <row r="191" spans="1:22">
      <c r="A191" s="112"/>
      <c r="B191" s="24"/>
      <c r="C191" s="75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1"/>
      <c r="Q191" s="21"/>
      <c r="R191" s="21"/>
      <c r="S191" s="21"/>
      <c r="T191" s="21"/>
      <c r="U191" s="21"/>
      <c r="V191" s="21"/>
    </row>
    <row r="192" spans="1:22">
      <c r="A192" s="112"/>
      <c r="B192" s="24"/>
      <c r="C192" s="75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1"/>
      <c r="Q192" s="21"/>
      <c r="R192" s="21"/>
      <c r="S192" s="21"/>
      <c r="T192" s="21"/>
      <c r="U192" s="21"/>
      <c r="V192" s="21"/>
    </row>
    <row r="193" spans="1:22">
      <c r="A193" s="112"/>
      <c r="B193" s="24"/>
      <c r="C193" s="75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1"/>
      <c r="Q193" s="21"/>
      <c r="R193" s="21"/>
      <c r="S193" s="21"/>
      <c r="T193" s="21"/>
      <c r="U193" s="21"/>
      <c r="V193" s="21"/>
    </row>
    <row r="194" spans="1:22">
      <c r="A194" s="112"/>
      <c r="B194" s="24"/>
      <c r="C194" s="75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1"/>
      <c r="Q194" s="21"/>
      <c r="R194" s="21"/>
      <c r="S194" s="21"/>
      <c r="T194" s="21"/>
      <c r="U194" s="21"/>
      <c r="V194" s="21"/>
    </row>
    <row r="195" spans="1:22">
      <c r="A195" s="112"/>
      <c r="B195" s="24"/>
      <c r="C195" s="75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1"/>
      <c r="Q195" s="21"/>
      <c r="R195" s="21"/>
      <c r="S195" s="21"/>
      <c r="T195" s="21"/>
      <c r="U195" s="21"/>
      <c r="V195" s="21"/>
    </row>
    <row r="196" spans="1:22">
      <c r="A196" s="112"/>
      <c r="B196" s="24"/>
      <c r="C196" s="75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1"/>
      <c r="Q196" s="21"/>
      <c r="R196" s="21"/>
      <c r="S196" s="21"/>
      <c r="T196" s="21"/>
      <c r="U196" s="21"/>
      <c r="V196" s="21"/>
    </row>
    <row r="197" spans="1:22">
      <c r="A197" s="113"/>
      <c r="B197" s="24"/>
      <c r="C197" s="75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1"/>
      <c r="Q197" s="21"/>
      <c r="R197" s="21"/>
      <c r="S197" s="21"/>
      <c r="T197" s="21"/>
      <c r="U197" s="21"/>
      <c r="V197" s="21"/>
    </row>
    <row r="198" spans="1:22">
      <c r="A198" s="113"/>
      <c r="B198" s="24"/>
      <c r="C198" s="75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1"/>
      <c r="Q198" s="21"/>
      <c r="R198" s="21"/>
      <c r="S198" s="21"/>
      <c r="T198" s="21"/>
      <c r="U198" s="21"/>
      <c r="V198" s="21"/>
    </row>
    <row r="199" spans="1:22">
      <c r="A199" s="113"/>
      <c r="B199" s="24"/>
      <c r="C199" s="75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1"/>
      <c r="Q199" s="21"/>
      <c r="R199" s="21"/>
      <c r="S199" s="21"/>
      <c r="T199" s="21"/>
      <c r="U199" s="21"/>
      <c r="V199" s="21"/>
    </row>
    <row r="200" spans="1:22">
      <c r="A200" s="113"/>
      <c r="B200" s="24"/>
      <c r="C200" s="75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1"/>
      <c r="Q200" s="21"/>
      <c r="R200" s="21"/>
      <c r="S200" s="21"/>
      <c r="T200" s="21"/>
      <c r="U200" s="21"/>
      <c r="V200" s="21"/>
    </row>
    <row r="201" spans="1:22">
      <c r="A201" s="113"/>
      <c r="B201" s="24"/>
      <c r="C201" s="75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1"/>
      <c r="Q201" s="21"/>
      <c r="R201" s="21"/>
      <c r="S201" s="21"/>
      <c r="T201" s="21"/>
      <c r="U201" s="21"/>
      <c r="V201" s="21"/>
    </row>
    <row r="202" spans="1:22">
      <c r="A202" s="113"/>
      <c r="B202" s="24"/>
      <c r="C202" s="75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1"/>
      <c r="Q202" s="21"/>
      <c r="R202" s="21"/>
      <c r="S202" s="21"/>
      <c r="T202" s="21"/>
      <c r="U202" s="21"/>
      <c r="V202" s="21"/>
    </row>
    <row r="203" spans="1:22">
      <c r="A203" s="25"/>
      <c r="B203" s="24"/>
      <c r="C203" s="75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1"/>
      <c r="Q203" s="21"/>
      <c r="R203" s="21"/>
      <c r="S203" s="21"/>
      <c r="T203" s="21"/>
      <c r="U203" s="21"/>
      <c r="V203" s="21"/>
    </row>
    <row r="204" spans="1:22">
      <c r="A204" s="113"/>
      <c r="B204" s="24"/>
      <c r="C204" s="75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1"/>
      <c r="Q204" s="21"/>
      <c r="R204" s="21"/>
      <c r="S204" s="21"/>
      <c r="T204" s="21"/>
      <c r="U204" s="21"/>
      <c r="V204" s="21"/>
    </row>
    <row r="205" spans="1:22">
      <c r="A205" s="113"/>
      <c r="B205" s="24"/>
      <c r="C205" s="75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1"/>
      <c r="Q205" s="21"/>
      <c r="R205" s="21"/>
      <c r="S205" s="21"/>
      <c r="T205" s="21"/>
      <c r="U205" s="21"/>
      <c r="V205" s="21"/>
    </row>
    <row r="206" spans="1:22">
      <c r="A206" s="113"/>
      <c r="B206" s="24"/>
      <c r="C206" s="75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1"/>
      <c r="Q206" s="21"/>
      <c r="R206" s="21"/>
      <c r="S206" s="21"/>
      <c r="T206" s="21"/>
      <c r="U206" s="21"/>
      <c r="V206" s="21"/>
    </row>
    <row r="207" spans="1:22">
      <c r="A207" s="25"/>
      <c r="B207" s="24"/>
      <c r="C207" s="75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1"/>
      <c r="Q207" s="21"/>
      <c r="R207" s="21"/>
      <c r="S207" s="21"/>
      <c r="T207" s="21"/>
      <c r="U207" s="21"/>
      <c r="V207" s="21"/>
    </row>
    <row r="208" spans="1:22">
      <c r="A208" s="25"/>
      <c r="B208" s="24"/>
      <c r="C208" s="75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1"/>
      <c r="Q208" s="21"/>
      <c r="R208" s="21"/>
      <c r="S208" s="21"/>
      <c r="T208" s="21"/>
      <c r="U208" s="21"/>
      <c r="V208" s="21"/>
    </row>
    <row r="209" spans="1:22">
      <c r="A209" s="21"/>
      <c r="B209" s="24"/>
      <c r="C209" s="75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1"/>
      <c r="Q209" s="21"/>
      <c r="R209" s="21"/>
      <c r="S209" s="21"/>
      <c r="T209" s="21"/>
      <c r="U209" s="21"/>
      <c r="V209" s="21"/>
    </row>
    <row r="210" spans="1:22">
      <c r="A210" s="21"/>
      <c r="B210" s="24"/>
      <c r="C210" s="75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1"/>
      <c r="Q210" s="21"/>
      <c r="R210" s="21"/>
      <c r="S210" s="21"/>
      <c r="T210" s="21"/>
      <c r="U210" s="21"/>
      <c r="V210" s="21"/>
    </row>
    <row r="211" spans="1:22">
      <c r="A211" s="21"/>
      <c r="B211" s="24"/>
      <c r="C211" s="75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1"/>
      <c r="Q211" s="21"/>
      <c r="R211" s="21"/>
      <c r="S211" s="21"/>
      <c r="T211" s="21"/>
      <c r="U211" s="21"/>
      <c r="V211" s="21"/>
    </row>
    <row r="212" spans="1:22">
      <c r="A212" s="21"/>
      <c r="B212" s="21"/>
      <c r="C212" s="75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</row>
    <row r="213" spans="1:22">
      <c r="A213" s="21"/>
      <c r="B213" s="21"/>
      <c r="C213" s="75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</row>
    <row r="214" spans="1:22">
      <c r="A214" s="21"/>
      <c r="B214" s="21"/>
      <c r="C214" s="75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</row>
    <row r="215" spans="1:22">
      <c r="A215" s="21"/>
      <c r="B215" s="21"/>
      <c r="C215" s="75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</row>
    <row r="216" spans="1:22">
      <c r="A216" s="21"/>
      <c r="B216" s="21"/>
      <c r="C216" s="75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</row>
  </sheetData>
  <phoneticPr fontId="0" type="noConversion"/>
  <pageMargins left="0.75" right="0.75" top="1" bottom="1" header="0.5" footer="0.5"/>
  <pageSetup orientation="portrait" horizontalDpi="360" verticalDpi="36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AI388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RowHeight="12.75"/>
  <cols>
    <col min="3" max="3" width="9.140625" style="2"/>
    <col min="5" max="5" width="9.140625" style="57"/>
    <col min="6" max="6" width="11" customWidth="1"/>
    <col min="8" max="8" width="9.140625" style="2"/>
    <col min="10" max="10" width="9.140625" style="2"/>
    <col min="11" max="11" width="11.140625" customWidth="1"/>
    <col min="13" max="17" width="9.140625" style="2"/>
    <col min="31" max="31" width="10.85546875" customWidth="1"/>
  </cols>
  <sheetData>
    <row r="1" spans="1:35">
      <c r="A1" s="1" t="s">
        <v>212</v>
      </c>
      <c r="B1" s="21"/>
      <c r="C1" s="85"/>
      <c r="D1" s="1" t="s">
        <v>52</v>
      </c>
      <c r="E1" s="62"/>
      <c r="F1" s="21"/>
      <c r="G1" s="21"/>
      <c r="H1" s="85"/>
      <c r="I1" s="1" t="s">
        <v>55</v>
      </c>
      <c r="J1" s="55"/>
      <c r="K1" s="21"/>
      <c r="L1" s="21"/>
      <c r="M1" s="85"/>
      <c r="N1" s="55" t="s">
        <v>33</v>
      </c>
      <c r="O1" s="55"/>
      <c r="P1" s="55"/>
      <c r="Q1" s="55"/>
      <c r="R1" s="1"/>
      <c r="S1" s="1"/>
      <c r="T1" s="1"/>
      <c r="U1" s="1"/>
      <c r="V1" s="1"/>
      <c r="W1" s="1" t="s">
        <v>43</v>
      </c>
      <c r="X1" s="21"/>
      <c r="Y1" s="85"/>
      <c r="Z1" s="85"/>
      <c r="AA1" s="85"/>
      <c r="AB1" s="85"/>
      <c r="AC1" s="21"/>
      <c r="AD1" s="21"/>
      <c r="AE1" s="21"/>
      <c r="AF1" s="21"/>
      <c r="AG1" s="21"/>
      <c r="AH1" s="21"/>
      <c r="AI1" s="21"/>
    </row>
    <row r="2" spans="1:35">
      <c r="A2" s="21"/>
      <c r="B2" s="1"/>
      <c r="C2" s="55"/>
      <c r="D2" s="1"/>
      <c r="E2" s="62"/>
      <c r="F2" s="1" t="s">
        <v>52</v>
      </c>
      <c r="G2" s="1" t="s">
        <v>18</v>
      </c>
      <c r="H2" s="55"/>
      <c r="I2" s="1"/>
      <c r="J2" s="55"/>
      <c r="K2" s="1"/>
      <c r="L2" s="1" t="s">
        <v>18</v>
      </c>
      <c r="M2" s="85"/>
      <c r="N2" s="85"/>
      <c r="O2" s="85"/>
      <c r="P2" s="85"/>
      <c r="Q2" s="85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</row>
    <row r="3" spans="1:35">
      <c r="A3" s="21"/>
      <c r="B3" s="1"/>
      <c r="C3" s="55"/>
      <c r="D3" s="1"/>
      <c r="E3" s="62"/>
      <c r="F3" s="1" t="s">
        <v>0</v>
      </c>
      <c r="G3" s="1" t="s">
        <v>238</v>
      </c>
      <c r="H3" s="55"/>
      <c r="I3" s="1"/>
      <c r="J3" s="55"/>
      <c r="K3" s="1" t="s">
        <v>55</v>
      </c>
      <c r="L3" s="1" t="s">
        <v>237</v>
      </c>
      <c r="M3" s="85"/>
      <c r="N3" s="85"/>
      <c r="O3" s="85"/>
      <c r="P3" s="85"/>
      <c r="Q3" s="85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1" t="s">
        <v>1</v>
      </c>
      <c r="AG3" s="1"/>
      <c r="AH3" s="1"/>
      <c r="AI3" s="21"/>
    </row>
    <row r="4" spans="1:35">
      <c r="A4" s="21"/>
      <c r="B4" s="1" t="s">
        <v>55</v>
      </c>
      <c r="C4" s="55"/>
      <c r="D4" s="1"/>
      <c r="E4" s="62"/>
      <c r="F4" s="1" t="s">
        <v>2</v>
      </c>
      <c r="G4" s="1" t="s">
        <v>70</v>
      </c>
      <c r="H4" s="55"/>
      <c r="I4" s="1"/>
      <c r="J4" s="55"/>
      <c r="K4" s="1" t="s">
        <v>0</v>
      </c>
      <c r="L4" s="1" t="s">
        <v>70</v>
      </c>
      <c r="M4" s="85"/>
      <c r="N4" s="55" t="s">
        <v>13</v>
      </c>
      <c r="O4" s="55"/>
      <c r="P4" s="55"/>
      <c r="Q4" s="55" t="s">
        <v>6</v>
      </c>
      <c r="R4" s="1"/>
      <c r="S4" s="1" t="s">
        <v>7</v>
      </c>
      <c r="T4" s="1"/>
      <c r="U4" s="1" t="s">
        <v>44</v>
      </c>
      <c r="V4" s="21"/>
      <c r="W4" s="55" t="s">
        <v>13</v>
      </c>
      <c r="X4" s="55"/>
      <c r="Y4" s="55"/>
      <c r="Z4" s="55" t="s">
        <v>6</v>
      </c>
      <c r="AA4" s="1"/>
      <c r="AB4" s="1" t="s">
        <v>7</v>
      </c>
      <c r="AC4" s="1"/>
      <c r="AD4" s="1" t="s">
        <v>44</v>
      </c>
      <c r="AE4" s="21"/>
      <c r="AF4" s="1" t="s">
        <v>4</v>
      </c>
      <c r="AG4" s="1"/>
      <c r="AH4" s="1"/>
      <c r="AI4" s="21"/>
    </row>
    <row r="5" spans="1:35">
      <c r="A5" s="21"/>
      <c r="B5" s="1" t="s">
        <v>326</v>
      </c>
      <c r="C5" s="55"/>
      <c r="D5" s="1" t="s">
        <v>259</v>
      </c>
      <c r="E5" s="62" t="s">
        <v>53</v>
      </c>
      <c r="F5" s="1" t="s">
        <v>5</v>
      </c>
      <c r="G5" s="1" t="s">
        <v>3</v>
      </c>
      <c r="H5" s="55"/>
      <c r="I5" s="1" t="s">
        <v>259</v>
      </c>
      <c r="J5" s="55" t="s">
        <v>53</v>
      </c>
      <c r="K5" s="1" t="s">
        <v>2</v>
      </c>
      <c r="L5" s="1" t="s">
        <v>3</v>
      </c>
      <c r="M5" s="85"/>
      <c r="N5" s="1" t="s">
        <v>259</v>
      </c>
      <c r="O5" s="55" t="s">
        <v>20</v>
      </c>
      <c r="P5" s="55" t="s">
        <v>54</v>
      </c>
      <c r="Q5" s="1" t="s">
        <v>259</v>
      </c>
      <c r="R5" s="55" t="s">
        <v>54</v>
      </c>
      <c r="S5" s="55" t="s">
        <v>178</v>
      </c>
      <c r="T5" s="55" t="s">
        <v>12</v>
      </c>
      <c r="U5" s="55" t="s">
        <v>45</v>
      </c>
      <c r="V5" s="21"/>
      <c r="W5" s="1" t="s">
        <v>259</v>
      </c>
      <c r="X5" s="55" t="s">
        <v>20</v>
      </c>
      <c r="Y5" s="55" t="s">
        <v>54</v>
      </c>
      <c r="Z5" s="1" t="s">
        <v>259</v>
      </c>
      <c r="AA5" s="55" t="s">
        <v>54</v>
      </c>
      <c r="AB5" s="55" t="s">
        <v>178</v>
      </c>
      <c r="AC5" s="55" t="s">
        <v>12</v>
      </c>
      <c r="AD5" s="55" t="s">
        <v>45</v>
      </c>
      <c r="AE5" s="21"/>
      <c r="AF5" s="1" t="s">
        <v>52</v>
      </c>
      <c r="AG5" s="1" t="s">
        <v>55</v>
      </c>
      <c r="AH5" s="1"/>
      <c r="AI5" s="21"/>
    </row>
    <row r="6" spans="1:35">
      <c r="A6" s="25">
        <v>1501</v>
      </c>
      <c r="B6" s="48">
        <v>2000</v>
      </c>
      <c r="C6" s="48"/>
      <c r="D6" s="24"/>
      <c r="E6" s="61"/>
      <c r="F6" s="24">
        <f t="shared" ref="F6:F37" si="0">K6/0.7</f>
        <v>190.47619047619051</v>
      </c>
      <c r="G6" s="171">
        <f t="shared" ref="G6:G69" si="1">F6/2</f>
        <v>95.238095238095255</v>
      </c>
      <c r="H6" s="48"/>
      <c r="I6" s="24"/>
      <c r="J6" s="48"/>
      <c r="K6" s="24">
        <f>B$6/15</f>
        <v>133.33333333333334</v>
      </c>
      <c r="L6" s="171">
        <f t="shared" ref="L6:L69" si="2">K6/2</f>
        <v>66.666666666666671</v>
      </c>
      <c r="M6" s="48"/>
      <c r="N6" s="48"/>
      <c r="O6" s="48"/>
      <c r="P6" s="48"/>
      <c r="Q6" s="48"/>
      <c r="R6" s="21"/>
      <c r="S6" s="21"/>
      <c r="T6" s="21"/>
      <c r="U6" s="21"/>
      <c r="V6" s="21"/>
      <c r="W6" s="24"/>
      <c r="X6" s="24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</row>
    <row r="7" spans="1:35">
      <c r="A7" s="25">
        <v>1502</v>
      </c>
      <c r="B7" s="48"/>
      <c r="C7" s="48"/>
      <c r="D7" s="24"/>
      <c r="E7" s="61"/>
      <c r="F7" s="24">
        <f t="shared" si="0"/>
        <v>190.47619047619051</v>
      </c>
      <c r="G7" s="171">
        <f t="shared" si="1"/>
        <v>95.238095238095255</v>
      </c>
      <c r="H7" s="48"/>
      <c r="I7" s="24"/>
      <c r="J7" s="48"/>
      <c r="K7" s="24">
        <f t="shared" ref="K7:K20" si="3">B$6/15</f>
        <v>133.33333333333334</v>
      </c>
      <c r="L7" s="171">
        <f t="shared" si="2"/>
        <v>66.666666666666671</v>
      </c>
      <c r="M7" s="48"/>
      <c r="N7" s="48"/>
      <c r="O7" s="48"/>
      <c r="P7" s="48"/>
      <c r="Q7" s="48"/>
      <c r="R7" s="21"/>
      <c r="S7" s="21"/>
      <c r="T7" s="21"/>
      <c r="U7" s="21"/>
      <c r="V7" s="21"/>
      <c r="W7" s="24"/>
      <c r="X7" s="24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</row>
    <row r="8" spans="1:35">
      <c r="A8" s="25">
        <v>1503</v>
      </c>
      <c r="B8" s="48"/>
      <c r="C8" s="48"/>
      <c r="D8" s="24"/>
      <c r="E8" s="61"/>
      <c r="F8" s="24">
        <f t="shared" si="0"/>
        <v>190.47619047619051</v>
      </c>
      <c r="G8" s="171">
        <f t="shared" si="1"/>
        <v>95.238095238095255</v>
      </c>
      <c r="H8" s="48"/>
      <c r="I8" s="24"/>
      <c r="J8" s="48"/>
      <c r="K8" s="24">
        <f t="shared" si="3"/>
        <v>133.33333333333334</v>
      </c>
      <c r="L8" s="171">
        <f t="shared" si="2"/>
        <v>66.666666666666671</v>
      </c>
      <c r="M8" s="48"/>
      <c r="N8" s="48"/>
      <c r="O8" s="48"/>
      <c r="P8" s="48"/>
      <c r="Q8" s="48"/>
      <c r="R8" s="21"/>
      <c r="S8" s="21"/>
      <c r="T8" s="21"/>
      <c r="U8" s="21"/>
      <c r="V8" s="21"/>
      <c r="W8" s="24"/>
      <c r="X8" s="24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</row>
    <row r="9" spans="1:35">
      <c r="A9" s="25">
        <v>1504</v>
      </c>
      <c r="B9" s="48"/>
      <c r="C9" s="48"/>
      <c r="D9" s="24"/>
      <c r="E9" s="61"/>
      <c r="F9" s="24">
        <f t="shared" si="0"/>
        <v>190.47619047619051</v>
      </c>
      <c r="G9" s="171">
        <f t="shared" si="1"/>
        <v>95.238095238095255</v>
      </c>
      <c r="H9" s="48"/>
      <c r="I9" s="24"/>
      <c r="J9" s="48"/>
      <c r="K9" s="24">
        <f t="shared" si="3"/>
        <v>133.33333333333334</v>
      </c>
      <c r="L9" s="171">
        <f t="shared" si="2"/>
        <v>66.666666666666671</v>
      </c>
      <c r="M9" s="48"/>
      <c r="N9" s="48"/>
      <c r="O9" s="48"/>
      <c r="P9" s="48"/>
      <c r="Q9" s="48"/>
      <c r="R9" s="21"/>
      <c r="S9" s="21"/>
      <c r="T9" s="21"/>
      <c r="U9" s="21"/>
      <c r="V9" s="21"/>
      <c r="W9" s="24"/>
      <c r="X9" s="24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</row>
    <row r="10" spans="1:35">
      <c r="A10" s="25">
        <v>1505</v>
      </c>
      <c r="B10" s="48"/>
      <c r="C10" s="48"/>
      <c r="D10" s="24"/>
      <c r="E10" s="61"/>
      <c r="F10" s="24">
        <f t="shared" si="0"/>
        <v>190.47619047619051</v>
      </c>
      <c r="G10" s="171">
        <f t="shared" si="1"/>
        <v>95.238095238095255</v>
      </c>
      <c r="H10" s="48"/>
      <c r="I10" s="24"/>
      <c r="J10" s="48"/>
      <c r="K10" s="24">
        <f t="shared" si="3"/>
        <v>133.33333333333334</v>
      </c>
      <c r="L10" s="171">
        <f t="shared" si="2"/>
        <v>66.666666666666671</v>
      </c>
      <c r="M10" s="48"/>
      <c r="N10" s="48"/>
      <c r="O10" s="48"/>
      <c r="P10" s="48"/>
      <c r="Q10" s="48"/>
      <c r="R10" s="21"/>
      <c r="S10" s="21"/>
      <c r="T10" s="21"/>
      <c r="U10" s="21"/>
      <c r="V10" s="21"/>
      <c r="W10" s="24"/>
      <c r="X10" s="24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</row>
    <row r="11" spans="1:35">
      <c r="A11" s="25">
        <v>1506</v>
      </c>
      <c r="B11" s="48"/>
      <c r="C11" s="48"/>
      <c r="D11" s="24"/>
      <c r="E11" s="61"/>
      <c r="F11" s="24">
        <f t="shared" si="0"/>
        <v>190.47619047619051</v>
      </c>
      <c r="G11" s="171">
        <f t="shared" si="1"/>
        <v>95.238095238095255</v>
      </c>
      <c r="H11" s="48"/>
      <c r="I11" s="24"/>
      <c r="J11" s="48"/>
      <c r="K11" s="24">
        <f t="shared" si="3"/>
        <v>133.33333333333334</v>
      </c>
      <c r="L11" s="171">
        <f t="shared" si="2"/>
        <v>66.666666666666671</v>
      </c>
      <c r="M11" s="48"/>
      <c r="N11" s="48"/>
      <c r="O11" s="48"/>
      <c r="P11" s="48"/>
      <c r="Q11" s="48"/>
      <c r="R11" s="21"/>
      <c r="S11" s="21"/>
      <c r="T11" s="21"/>
      <c r="U11" s="21"/>
      <c r="V11" s="21"/>
      <c r="W11" s="24"/>
      <c r="X11" s="24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</row>
    <row r="12" spans="1:35">
      <c r="A12" s="25">
        <v>1507</v>
      </c>
      <c r="B12" s="48"/>
      <c r="C12" s="48"/>
      <c r="D12" s="24"/>
      <c r="E12" s="61"/>
      <c r="F12" s="24">
        <f t="shared" si="0"/>
        <v>190.47619047619051</v>
      </c>
      <c r="G12" s="171">
        <f t="shared" si="1"/>
        <v>95.238095238095255</v>
      </c>
      <c r="H12" s="48"/>
      <c r="I12" s="24"/>
      <c r="J12" s="48"/>
      <c r="K12" s="24">
        <f t="shared" si="3"/>
        <v>133.33333333333334</v>
      </c>
      <c r="L12" s="171">
        <f t="shared" si="2"/>
        <v>66.666666666666671</v>
      </c>
      <c r="M12" s="48"/>
      <c r="N12" s="48"/>
      <c r="O12" s="48"/>
      <c r="P12" s="48"/>
      <c r="Q12" s="48"/>
      <c r="R12" s="21"/>
      <c r="S12" s="21"/>
      <c r="T12" s="21"/>
      <c r="U12" s="21"/>
      <c r="V12" s="21"/>
      <c r="W12" s="24"/>
      <c r="X12" s="24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</row>
    <row r="13" spans="1:35">
      <c r="A13" s="25">
        <v>1508</v>
      </c>
      <c r="B13" s="48"/>
      <c r="C13" s="48"/>
      <c r="D13" s="24"/>
      <c r="E13" s="61"/>
      <c r="F13" s="24">
        <f t="shared" si="0"/>
        <v>190.47619047619051</v>
      </c>
      <c r="G13" s="171">
        <f t="shared" si="1"/>
        <v>95.238095238095255</v>
      </c>
      <c r="H13" s="48"/>
      <c r="I13" s="24"/>
      <c r="J13" s="48"/>
      <c r="K13" s="24">
        <f t="shared" si="3"/>
        <v>133.33333333333334</v>
      </c>
      <c r="L13" s="171">
        <f t="shared" si="2"/>
        <v>66.666666666666671</v>
      </c>
      <c r="M13" s="48"/>
      <c r="N13" s="48"/>
      <c r="O13" s="48"/>
      <c r="P13" s="48"/>
      <c r="Q13" s="48"/>
      <c r="R13" s="21"/>
      <c r="S13" s="21"/>
      <c r="T13" s="21"/>
      <c r="U13" s="21"/>
      <c r="V13" s="21"/>
      <c r="W13" s="24"/>
      <c r="X13" s="24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</row>
    <row r="14" spans="1:35">
      <c r="A14" s="25">
        <v>1509</v>
      </c>
      <c r="B14" s="48"/>
      <c r="C14" s="48"/>
      <c r="D14" s="24"/>
      <c r="E14" s="61"/>
      <c r="F14" s="24">
        <f t="shared" si="0"/>
        <v>190.47619047619051</v>
      </c>
      <c r="G14" s="171">
        <f t="shared" si="1"/>
        <v>95.238095238095255</v>
      </c>
      <c r="H14" s="48"/>
      <c r="I14" s="24"/>
      <c r="J14" s="48"/>
      <c r="K14" s="24">
        <f t="shared" si="3"/>
        <v>133.33333333333334</v>
      </c>
      <c r="L14" s="171">
        <f t="shared" si="2"/>
        <v>66.666666666666671</v>
      </c>
      <c r="M14" s="48"/>
      <c r="N14" s="48"/>
      <c r="O14" s="48"/>
      <c r="P14" s="48"/>
      <c r="Q14" s="48"/>
      <c r="R14" s="21"/>
      <c r="S14" s="21"/>
      <c r="T14" s="21"/>
      <c r="U14" s="21"/>
      <c r="V14" s="21"/>
      <c r="W14" s="24"/>
      <c r="X14" s="24"/>
      <c r="Y14" s="21"/>
      <c r="Z14" s="21"/>
      <c r="AA14" s="21"/>
      <c r="AB14" s="21"/>
      <c r="AC14" s="21"/>
      <c r="AD14" s="24"/>
      <c r="AE14" s="24"/>
      <c r="AF14" s="24"/>
      <c r="AG14" s="24"/>
      <c r="AH14" s="21"/>
      <c r="AI14" s="21"/>
    </row>
    <row r="15" spans="1:35">
      <c r="A15" s="25">
        <v>1510</v>
      </c>
      <c r="B15" s="48"/>
      <c r="C15" s="48"/>
      <c r="D15" s="24"/>
      <c r="E15" s="61"/>
      <c r="F15" s="24">
        <f t="shared" si="0"/>
        <v>190.47619047619051</v>
      </c>
      <c r="G15" s="171">
        <f t="shared" si="1"/>
        <v>95.238095238095255</v>
      </c>
      <c r="H15" s="48"/>
      <c r="I15" s="24"/>
      <c r="J15" s="48"/>
      <c r="K15" s="24">
        <f t="shared" si="3"/>
        <v>133.33333333333334</v>
      </c>
      <c r="L15" s="171">
        <f t="shared" si="2"/>
        <v>66.666666666666671</v>
      </c>
      <c r="M15" s="48"/>
      <c r="N15" s="48"/>
      <c r="O15" s="48"/>
      <c r="P15" s="48"/>
      <c r="Q15" s="48"/>
      <c r="R15" s="21"/>
      <c r="S15" s="21"/>
      <c r="T15" s="21"/>
      <c r="U15" s="21"/>
      <c r="V15" s="21"/>
      <c r="W15" s="24"/>
      <c r="X15" s="24"/>
      <c r="Y15" s="21"/>
      <c r="Z15" s="21"/>
      <c r="AA15" s="21"/>
      <c r="AB15" s="21"/>
      <c r="AC15" s="21"/>
      <c r="AD15" s="24"/>
      <c r="AE15" s="24"/>
      <c r="AF15" s="24"/>
      <c r="AG15" s="24"/>
      <c r="AH15" s="21"/>
      <c r="AI15" s="21"/>
    </row>
    <row r="16" spans="1:35">
      <c r="A16" s="25">
        <v>1511</v>
      </c>
      <c r="B16" s="48"/>
      <c r="C16" s="48"/>
      <c r="D16" s="24"/>
      <c r="E16" s="61"/>
      <c r="F16" s="24">
        <f t="shared" si="0"/>
        <v>190.47619047619051</v>
      </c>
      <c r="G16" s="171">
        <f t="shared" si="1"/>
        <v>95.238095238095255</v>
      </c>
      <c r="H16" s="48"/>
      <c r="I16" s="24"/>
      <c r="J16" s="48"/>
      <c r="K16" s="24">
        <f t="shared" si="3"/>
        <v>133.33333333333334</v>
      </c>
      <c r="L16" s="171">
        <f t="shared" si="2"/>
        <v>66.666666666666671</v>
      </c>
      <c r="M16" s="48"/>
      <c r="N16" s="48"/>
      <c r="O16" s="48"/>
      <c r="P16" s="48"/>
      <c r="Q16" s="48"/>
      <c r="R16" s="21"/>
      <c r="S16" s="21"/>
      <c r="T16" s="21"/>
      <c r="U16" s="21"/>
      <c r="V16" s="21"/>
      <c r="W16" s="24"/>
      <c r="X16" s="24"/>
      <c r="Y16" s="21"/>
      <c r="Z16" s="21"/>
      <c r="AA16" s="21"/>
      <c r="AB16" s="21"/>
      <c r="AC16" s="21"/>
      <c r="AD16" s="24"/>
      <c r="AE16" s="24"/>
      <c r="AF16" s="24"/>
      <c r="AG16" s="24"/>
      <c r="AH16" s="21"/>
      <c r="AI16" s="21"/>
    </row>
    <row r="17" spans="1:35">
      <c r="A17" s="25">
        <v>1512</v>
      </c>
      <c r="B17" s="48"/>
      <c r="C17" s="48"/>
      <c r="D17" s="24"/>
      <c r="E17" s="61"/>
      <c r="F17" s="24">
        <f t="shared" si="0"/>
        <v>190.47619047619051</v>
      </c>
      <c r="G17" s="171">
        <f t="shared" si="1"/>
        <v>95.238095238095255</v>
      </c>
      <c r="H17" s="48"/>
      <c r="I17" s="24"/>
      <c r="J17" s="48"/>
      <c r="K17" s="24">
        <f t="shared" si="3"/>
        <v>133.33333333333334</v>
      </c>
      <c r="L17" s="171">
        <f t="shared" si="2"/>
        <v>66.666666666666671</v>
      </c>
      <c r="M17" s="48"/>
      <c r="N17" s="48"/>
      <c r="O17" s="48"/>
      <c r="P17" s="48"/>
      <c r="Q17" s="48"/>
      <c r="R17" s="21"/>
      <c r="S17" s="21"/>
      <c r="T17" s="21"/>
      <c r="U17" s="21"/>
      <c r="V17" s="21"/>
      <c r="W17" s="24"/>
      <c r="X17" s="24"/>
      <c r="Y17" s="21"/>
      <c r="Z17" s="21"/>
      <c r="AA17" s="21"/>
      <c r="AB17" s="21"/>
      <c r="AC17" s="21"/>
      <c r="AD17" s="24"/>
      <c r="AE17" s="24"/>
      <c r="AF17" s="24"/>
      <c r="AG17" s="24"/>
      <c r="AH17" s="21"/>
      <c r="AI17" s="21"/>
    </row>
    <row r="18" spans="1:35">
      <c r="A18" s="25">
        <v>1513</v>
      </c>
      <c r="B18" s="48"/>
      <c r="C18" s="48"/>
      <c r="D18" s="24"/>
      <c r="E18" s="61"/>
      <c r="F18" s="24">
        <f t="shared" si="0"/>
        <v>190.47619047619051</v>
      </c>
      <c r="G18" s="171">
        <f t="shared" si="1"/>
        <v>95.238095238095255</v>
      </c>
      <c r="H18" s="48"/>
      <c r="I18" s="24"/>
      <c r="J18" s="48"/>
      <c r="K18" s="24">
        <f t="shared" si="3"/>
        <v>133.33333333333334</v>
      </c>
      <c r="L18" s="171">
        <f t="shared" si="2"/>
        <v>66.666666666666671</v>
      </c>
      <c r="M18" s="48"/>
      <c r="N18" s="48"/>
      <c r="O18" s="48"/>
      <c r="P18" s="48"/>
      <c r="Q18" s="48"/>
      <c r="R18" s="21"/>
      <c r="S18" s="21"/>
      <c r="T18" s="21"/>
      <c r="U18" s="21"/>
      <c r="V18" s="21"/>
      <c r="W18" s="24"/>
      <c r="X18" s="24"/>
      <c r="Y18" s="21"/>
      <c r="Z18" s="21"/>
      <c r="AA18" s="21"/>
      <c r="AB18" s="21"/>
      <c r="AC18" s="21"/>
      <c r="AD18" s="24"/>
      <c r="AE18" s="24"/>
      <c r="AF18" s="24"/>
      <c r="AG18" s="24"/>
      <c r="AH18" s="21"/>
      <c r="AI18" s="21"/>
    </row>
    <row r="19" spans="1:35">
      <c r="A19" s="25">
        <v>1514</v>
      </c>
      <c r="B19" s="48"/>
      <c r="C19" s="48"/>
      <c r="D19" s="24"/>
      <c r="E19" s="61"/>
      <c r="F19" s="24">
        <f t="shared" si="0"/>
        <v>190.47619047619051</v>
      </c>
      <c r="G19" s="171">
        <f t="shared" si="1"/>
        <v>95.238095238095255</v>
      </c>
      <c r="H19" s="48"/>
      <c r="I19" s="24"/>
      <c r="J19" s="48"/>
      <c r="K19" s="24">
        <f t="shared" si="3"/>
        <v>133.33333333333334</v>
      </c>
      <c r="L19" s="171">
        <f t="shared" si="2"/>
        <v>66.666666666666671</v>
      </c>
      <c r="M19" s="48"/>
      <c r="N19" s="48"/>
      <c r="O19" s="48"/>
      <c r="P19" s="48"/>
      <c r="Q19" s="48"/>
      <c r="R19" s="21"/>
      <c r="S19" s="21"/>
      <c r="T19" s="21"/>
      <c r="U19" s="21"/>
      <c r="V19" s="21"/>
      <c r="W19" s="24"/>
      <c r="X19" s="24"/>
      <c r="Y19" s="21"/>
      <c r="Z19" s="21"/>
      <c r="AA19" s="21"/>
      <c r="AB19" s="21"/>
      <c r="AC19" s="21"/>
      <c r="AD19" s="24"/>
      <c r="AE19" s="24"/>
      <c r="AF19" s="24"/>
      <c r="AG19" s="24"/>
      <c r="AH19" s="21"/>
      <c r="AI19" s="21"/>
    </row>
    <row r="20" spans="1:35">
      <c r="A20" s="25">
        <v>1515</v>
      </c>
      <c r="B20" s="48"/>
      <c r="C20" s="48"/>
      <c r="D20" s="24"/>
      <c r="E20" s="61"/>
      <c r="F20" s="24">
        <f t="shared" si="0"/>
        <v>190.47619047619051</v>
      </c>
      <c r="G20" s="171">
        <f t="shared" si="1"/>
        <v>95.238095238095255</v>
      </c>
      <c r="H20" s="48"/>
      <c r="I20" s="24"/>
      <c r="J20" s="48"/>
      <c r="K20" s="24">
        <f t="shared" si="3"/>
        <v>133.33333333333334</v>
      </c>
      <c r="L20" s="171">
        <f t="shared" si="2"/>
        <v>66.666666666666671</v>
      </c>
      <c r="M20" s="48"/>
      <c r="N20" s="48"/>
      <c r="O20" s="48"/>
      <c r="P20" s="48"/>
      <c r="Q20" s="48"/>
      <c r="R20" s="21"/>
      <c r="S20" s="21"/>
      <c r="T20" s="21"/>
      <c r="U20" s="21"/>
      <c r="V20" s="21"/>
      <c r="W20" s="24"/>
      <c r="X20" s="24"/>
      <c r="Y20" s="21"/>
      <c r="Z20" s="21"/>
      <c r="AA20" s="21"/>
      <c r="AB20" s="21"/>
      <c r="AC20" s="21"/>
      <c r="AD20" s="24"/>
      <c r="AE20" s="24"/>
      <c r="AF20" s="24"/>
      <c r="AG20" s="24"/>
      <c r="AH20" s="21"/>
      <c r="AI20" s="21"/>
    </row>
    <row r="21" spans="1:35">
      <c r="A21" s="25">
        <v>1516</v>
      </c>
      <c r="B21" s="48">
        <v>5500</v>
      </c>
      <c r="C21" s="48"/>
      <c r="D21" s="24"/>
      <c r="E21" s="61"/>
      <c r="F21" s="24">
        <f t="shared" si="0"/>
        <v>1571.4285714285716</v>
      </c>
      <c r="G21" s="171">
        <f t="shared" si="1"/>
        <v>785.71428571428578</v>
      </c>
      <c r="H21" s="48"/>
      <c r="I21" s="24"/>
      <c r="J21" s="48"/>
      <c r="K21" s="24">
        <f>B$21/5</f>
        <v>1100</v>
      </c>
      <c r="L21" s="171">
        <f t="shared" si="2"/>
        <v>550</v>
      </c>
      <c r="M21" s="48"/>
      <c r="N21" s="48"/>
      <c r="O21" s="48"/>
      <c r="P21" s="48"/>
      <c r="Q21" s="48"/>
      <c r="R21" s="21"/>
      <c r="S21" s="21"/>
      <c r="T21" s="21"/>
      <c r="U21" s="21"/>
      <c r="V21" s="21"/>
      <c r="W21" s="24"/>
      <c r="X21" s="24"/>
      <c r="Y21" s="21"/>
      <c r="Z21" s="21"/>
      <c r="AA21" s="21"/>
      <c r="AB21" s="21"/>
      <c r="AC21" s="21"/>
      <c r="AD21" s="24"/>
      <c r="AE21" s="24"/>
      <c r="AF21" s="24"/>
      <c r="AG21" s="24"/>
      <c r="AH21" s="21"/>
      <c r="AI21" s="21"/>
    </row>
    <row r="22" spans="1:35">
      <c r="A22" s="25">
        <v>1517</v>
      </c>
      <c r="B22" s="48"/>
      <c r="C22" s="48"/>
      <c r="D22" s="24"/>
      <c r="E22" s="61"/>
      <c r="F22" s="24">
        <f t="shared" si="0"/>
        <v>1571.4285714285716</v>
      </c>
      <c r="G22" s="171">
        <f t="shared" si="1"/>
        <v>785.71428571428578</v>
      </c>
      <c r="H22" s="48"/>
      <c r="I22" s="24"/>
      <c r="J22" s="48"/>
      <c r="K22" s="24">
        <f>B$21/5</f>
        <v>1100</v>
      </c>
      <c r="L22" s="171">
        <f t="shared" si="2"/>
        <v>550</v>
      </c>
      <c r="M22" s="48"/>
      <c r="N22" s="48"/>
      <c r="O22" s="48"/>
      <c r="P22" s="48"/>
      <c r="Q22" s="48"/>
      <c r="R22" s="21"/>
      <c r="S22" s="21"/>
      <c r="T22" s="21"/>
      <c r="U22" s="21"/>
      <c r="V22" s="21"/>
      <c r="W22" s="24"/>
      <c r="X22" s="24"/>
      <c r="Y22" s="21"/>
      <c r="Z22" s="21"/>
      <c r="AA22" s="21"/>
      <c r="AB22" s="21"/>
      <c r="AC22" s="21"/>
      <c r="AD22" s="24"/>
      <c r="AE22" s="24"/>
      <c r="AF22" s="24"/>
      <c r="AG22" s="24"/>
      <c r="AH22" s="21"/>
      <c r="AI22" s="21"/>
    </row>
    <row r="23" spans="1:35">
      <c r="A23" s="25">
        <v>1518</v>
      </c>
      <c r="B23" s="48"/>
      <c r="C23" s="48"/>
      <c r="D23" s="24"/>
      <c r="E23" s="61"/>
      <c r="F23" s="24">
        <f t="shared" si="0"/>
        <v>1571.4285714285716</v>
      </c>
      <c r="G23" s="171">
        <f t="shared" si="1"/>
        <v>785.71428571428578</v>
      </c>
      <c r="H23" s="48"/>
      <c r="I23" s="24"/>
      <c r="J23" s="48"/>
      <c r="K23" s="24">
        <f>B$21/5</f>
        <v>1100</v>
      </c>
      <c r="L23" s="171">
        <f t="shared" si="2"/>
        <v>550</v>
      </c>
      <c r="M23" s="48"/>
      <c r="N23" s="48"/>
      <c r="O23" s="48"/>
      <c r="P23" s="48"/>
      <c r="Q23" s="48"/>
      <c r="R23" s="21"/>
      <c r="S23" s="21"/>
      <c r="T23" s="21"/>
      <c r="U23" s="21"/>
      <c r="V23" s="21"/>
      <c r="W23" s="24"/>
      <c r="X23" s="24"/>
      <c r="Y23" s="21"/>
      <c r="Z23" s="21"/>
      <c r="AA23" s="21"/>
      <c r="AB23" s="21"/>
      <c r="AC23" s="21"/>
      <c r="AD23" s="24"/>
      <c r="AE23" s="24"/>
      <c r="AF23" s="24"/>
      <c r="AG23" s="24"/>
      <c r="AH23" s="21"/>
      <c r="AI23" s="21"/>
    </row>
    <row r="24" spans="1:35">
      <c r="A24" s="25">
        <v>1519</v>
      </c>
      <c r="B24" s="48"/>
      <c r="C24" s="48"/>
      <c r="D24" s="24"/>
      <c r="E24" s="61"/>
      <c r="F24" s="24">
        <f t="shared" si="0"/>
        <v>1571.4285714285716</v>
      </c>
      <c r="G24" s="171">
        <f t="shared" si="1"/>
        <v>785.71428571428578</v>
      </c>
      <c r="H24" s="48"/>
      <c r="I24" s="24"/>
      <c r="J24" s="48"/>
      <c r="K24" s="24">
        <f>B$21/5</f>
        <v>1100</v>
      </c>
      <c r="L24" s="171">
        <f t="shared" si="2"/>
        <v>550</v>
      </c>
      <c r="M24" s="48"/>
      <c r="N24" s="48"/>
      <c r="O24" s="48"/>
      <c r="P24" s="48"/>
      <c r="Q24" s="48"/>
      <c r="R24" s="21"/>
      <c r="S24" s="21"/>
      <c r="T24" s="21"/>
      <c r="U24" s="21"/>
      <c r="V24" s="21"/>
      <c r="W24" s="24"/>
      <c r="X24" s="24"/>
      <c r="Y24" s="21"/>
      <c r="Z24" s="21"/>
      <c r="AA24" s="21"/>
      <c r="AB24" s="21"/>
      <c r="AC24" s="21"/>
      <c r="AD24" s="24"/>
      <c r="AE24" s="24"/>
      <c r="AF24" s="24"/>
      <c r="AG24" s="24"/>
      <c r="AH24" s="21"/>
      <c r="AI24" s="21"/>
    </row>
    <row r="25" spans="1:35">
      <c r="A25" s="25">
        <v>1520</v>
      </c>
      <c r="B25" s="48"/>
      <c r="C25" s="48"/>
      <c r="D25" s="24"/>
      <c r="E25" s="61"/>
      <c r="F25" s="24">
        <f t="shared" si="0"/>
        <v>1571.4285714285716</v>
      </c>
      <c r="G25" s="171">
        <f t="shared" si="1"/>
        <v>785.71428571428578</v>
      </c>
      <c r="H25" s="48"/>
      <c r="I25" s="24"/>
      <c r="J25" s="48"/>
      <c r="K25" s="24">
        <f>B$21/5</f>
        <v>1100</v>
      </c>
      <c r="L25" s="171">
        <f t="shared" si="2"/>
        <v>550</v>
      </c>
      <c r="M25" s="48"/>
      <c r="N25" s="48"/>
      <c r="O25" s="48"/>
      <c r="P25" s="48"/>
      <c r="Q25" s="48"/>
      <c r="R25" s="21"/>
      <c r="S25" s="21"/>
      <c r="T25" s="21"/>
      <c r="U25" s="21"/>
      <c r="V25" s="21"/>
      <c r="W25" s="24"/>
      <c r="X25" s="24"/>
      <c r="Y25" s="21"/>
      <c r="Z25" s="21"/>
      <c r="AA25" s="21"/>
      <c r="AB25" s="21"/>
      <c r="AC25" s="21"/>
      <c r="AD25" s="24"/>
      <c r="AE25" s="24"/>
      <c r="AF25" s="24"/>
      <c r="AG25" s="24"/>
      <c r="AH25" s="21"/>
      <c r="AI25" s="21"/>
    </row>
    <row r="26" spans="1:35">
      <c r="A26" s="25">
        <v>1521</v>
      </c>
      <c r="B26" s="48">
        <v>1413</v>
      </c>
      <c r="C26" s="48"/>
      <c r="D26" s="24"/>
      <c r="E26" s="61"/>
      <c r="F26" s="24">
        <f t="shared" si="0"/>
        <v>403.71428571428578</v>
      </c>
      <c r="G26" s="171">
        <f t="shared" si="1"/>
        <v>201.85714285714289</v>
      </c>
      <c r="H26" s="48"/>
      <c r="I26" s="24"/>
      <c r="J26" s="48"/>
      <c r="K26" s="24">
        <f>B$26/5</f>
        <v>282.60000000000002</v>
      </c>
      <c r="L26" s="171">
        <f t="shared" si="2"/>
        <v>141.30000000000001</v>
      </c>
      <c r="M26" s="48"/>
      <c r="N26" s="48"/>
      <c r="O26" s="48"/>
      <c r="P26" s="48"/>
      <c r="Q26" s="48"/>
      <c r="R26" s="21"/>
      <c r="S26" s="21"/>
      <c r="T26" s="21"/>
      <c r="U26" s="21"/>
      <c r="V26" s="21"/>
      <c r="W26" s="24"/>
      <c r="X26" s="24"/>
      <c r="Y26" s="21"/>
      <c r="Z26" s="21"/>
      <c r="AA26" s="21"/>
      <c r="AB26" s="21"/>
      <c r="AC26" s="21"/>
      <c r="AD26" s="24"/>
      <c r="AE26" s="24"/>
      <c r="AF26" s="24"/>
      <c r="AG26" s="24"/>
      <c r="AH26" s="21"/>
      <c r="AI26" s="21"/>
    </row>
    <row r="27" spans="1:35">
      <c r="A27" s="25">
        <v>1522</v>
      </c>
      <c r="B27" s="48"/>
      <c r="C27" s="48"/>
      <c r="D27" s="24"/>
      <c r="E27" s="61"/>
      <c r="F27" s="24">
        <f t="shared" si="0"/>
        <v>403.71428571428578</v>
      </c>
      <c r="G27" s="171">
        <f t="shared" si="1"/>
        <v>201.85714285714289</v>
      </c>
      <c r="H27" s="48"/>
      <c r="I27" s="24"/>
      <c r="J27" s="48"/>
      <c r="K27" s="24">
        <f>B$26/5</f>
        <v>282.60000000000002</v>
      </c>
      <c r="L27" s="171">
        <f t="shared" si="2"/>
        <v>141.30000000000001</v>
      </c>
      <c r="M27" s="48"/>
      <c r="N27" s="48"/>
      <c r="O27" s="48"/>
      <c r="P27" s="48"/>
      <c r="Q27" s="48"/>
      <c r="R27" s="21"/>
      <c r="S27" s="21"/>
      <c r="T27" s="21"/>
      <c r="U27" s="21"/>
      <c r="V27" s="21"/>
      <c r="W27" s="24"/>
      <c r="X27" s="24"/>
      <c r="Y27" s="21"/>
      <c r="Z27" s="21"/>
      <c r="AA27" s="21"/>
      <c r="AB27" s="21"/>
      <c r="AC27" s="21"/>
      <c r="AD27" s="24"/>
      <c r="AE27" s="24"/>
      <c r="AF27" s="24"/>
      <c r="AG27" s="24"/>
      <c r="AH27" s="21"/>
      <c r="AI27" s="21"/>
    </row>
    <row r="28" spans="1:35">
      <c r="A28" s="25">
        <v>1523</v>
      </c>
      <c r="B28" s="48"/>
      <c r="C28" s="48"/>
      <c r="D28" s="24"/>
      <c r="E28" s="61"/>
      <c r="F28" s="24">
        <f t="shared" si="0"/>
        <v>403.71428571428578</v>
      </c>
      <c r="G28" s="171">
        <f t="shared" si="1"/>
        <v>201.85714285714289</v>
      </c>
      <c r="H28" s="48"/>
      <c r="I28" s="24"/>
      <c r="J28" s="48"/>
      <c r="K28" s="24">
        <f>B$26/5</f>
        <v>282.60000000000002</v>
      </c>
      <c r="L28" s="171">
        <f t="shared" si="2"/>
        <v>141.30000000000001</v>
      </c>
      <c r="M28" s="48"/>
      <c r="N28" s="48"/>
      <c r="O28" s="48"/>
      <c r="P28" s="48"/>
      <c r="Q28" s="48"/>
      <c r="R28" s="21"/>
      <c r="S28" s="21"/>
      <c r="T28" s="21"/>
      <c r="U28" s="21"/>
      <c r="V28" s="21"/>
      <c r="W28" s="24"/>
      <c r="X28" s="24"/>
      <c r="Y28" s="21"/>
      <c r="Z28" s="21"/>
      <c r="AA28" s="21"/>
      <c r="AB28" s="21"/>
      <c r="AC28" s="21"/>
      <c r="AD28" s="24"/>
      <c r="AE28" s="24"/>
      <c r="AF28" s="24"/>
      <c r="AG28" s="24"/>
      <c r="AH28" s="21"/>
      <c r="AI28" s="21"/>
    </row>
    <row r="29" spans="1:35">
      <c r="A29" s="25">
        <v>1524</v>
      </c>
      <c r="B29" s="48"/>
      <c r="C29" s="48"/>
      <c r="D29" s="24"/>
      <c r="E29" s="61"/>
      <c r="F29" s="24">
        <f t="shared" si="0"/>
        <v>403.71428571428578</v>
      </c>
      <c r="G29" s="171">
        <f t="shared" si="1"/>
        <v>201.85714285714289</v>
      </c>
      <c r="H29" s="48"/>
      <c r="I29" s="24"/>
      <c r="J29" s="48"/>
      <c r="K29" s="24">
        <f>B$26/5</f>
        <v>282.60000000000002</v>
      </c>
      <c r="L29" s="171">
        <f t="shared" si="2"/>
        <v>141.30000000000001</v>
      </c>
      <c r="M29" s="48"/>
      <c r="N29" s="48"/>
      <c r="O29" s="48"/>
      <c r="P29" s="48"/>
      <c r="Q29" s="48"/>
      <c r="R29" s="21"/>
      <c r="S29" s="21"/>
      <c r="T29" s="21"/>
      <c r="U29" s="21"/>
      <c r="V29" s="21"/>
      <c r="W29" s="24"/>
      <c r="X29" s="24"/>
      <c r="Y29" s="21"/>
      <c r="Z29" s="21"/>
      <c r="AA29" s="21"/>
      <c r="AB29" s="21"/>
      <c r="AC29" s="21"/>
      <c r="AD29" s="24"/>
      <c r="AE29" s="24"/>
      <c r="AF29" s="24"/>
      <c r="AG29" s="24"/>
      <c r="AH29" s="21"/>
      <c r="AI29" s="21"/>
    </row>
    <row r="30" spans="1:35">
      <c r="A30" s="25">
        <v>1525</v>
      </c>
      <c r="B30" s="48"/>
      <c r="C30" s="48"/>
      <c r="D30" s="24"/>
      <c r="E30" s="61"/>
      <c r="F30" s="24">
        <f t="shared" si="0"/>
        <v>403.71428571428578</v>
      </c>
      <c r="G30" s="171">
        <f t="shared" si="1"/>
        <v>201.85714285714289</v>
      </c>
      <c r="H30" s="48"/>
      <c r="I30" s="24"/>
      <c r="J30" s="48"/>
      <c r="K30" s="24">
        <f>B$26/5</f>
        <v>282.60000000000002</v>
      </c>
      <c r="L30" s="171">
        <f t="shared" si="2"/>
        <v>141.30000000000001</v>
      </c>
      <c r="M30" s="48"/>
      <c r="N30" s="48"/>
      <c r="O30" s="48"/>
      <c r="P30" s="48"/>
      <c r="Q30" s="48"/>
      <c r="R30" s="21"/>
      <c r="S30" s="21"/>
      <c r="T30" s="21"/>
      <c r="U30" s="21"/>
      <c r="V30" s="21"/>
      <c r="W30" s="24"/>
      <c r="X30" s="24"/>
      <c r="Y30" s="21"/>
      <c r="Z30" s="21"/>
      <c r="AA30" s="21"/>
      <c r="AB30" s="21"/>
      <c r="AC30" s="21"/>
      <c r="AD30" s="24"/>
      <c r="AE30" s="24"/>
      <c r="AF30" s="24"/>
      <c r="AG30" s="24"/>
      <c r="AH30" s="21"/>
      <c r="AI30" s="21"/>
    </row>
    <row r="31" spans="1:35">
      <c r="A31" s="25">
        <v>1526</v>
      </c>
      <c r="B31" s="48">
        <v>6280</v>
      </c>
      <c r="C31" s="48"/>
      <c r="D31" s="23">
        <v>161.97183098591549</v>
      </c>
      <c r="E31" s="61"/>
      <c r="F31" s="24">
        <f t="shared" si="0"/>
        <v>1794.2857142857144</v>
      </c>
      <c r="G31" s="171">
        <f t="shared" si="1"/>
        <v>897.14285714285722</v>
      </c>
      <c r="H31" s="48"/>
      <c r="I31" s="23">
        <v>115</v>
      </c>
      <c r="J31" s="48"/>
      <c r="K31" s="24">
        <f>B$31/5</f>
        <v>1256</v>
      </c>
      <c r="L31" s="171">
        <f t="shared" si="2"/>
        <v>628</v>
      </c>
      <c r="M31" s="48"/>
      <c r="N31" s="48"/>
      <c r="O31" s="48"/>
      <c r="P31" s="48"/>
      <c r="Q31" s="48"/>
      <c r="R31" s="21"/>
      <c r="S31" s="21"/>
      <c r="T31" s="21"/>
      <c r="U31" s="21"/>
      <c r="V31" s="21"/>
      <c r="W31" s="24"/>
      <c r="X31" s="24"/>
      <c r="Y31" s="21"/>
      <c r="Z31" s="21"/>
      <c r="AA31" s="21"/>
      <c r="AB31" s="21"/>
      <c r="AC31" s="21"/>
      <c r="AD31" s="24"/>
      <c r="AE31" s="24"/>
      <c r="AF31" s="24"/>
      <c r="AG31" s="24"/>
      <c r="AH31" s="21"/>
      <c r="AI31" s="21"/>
    </row>
    <row r="32" spans="1:35">
      <c r="A32" s="25">
        <v>1527</v>
      </c>
      <c r="B32" s="48"/>
      <c r="C32" s="48"/>
      <c r="D32" s="23">
        <v>64.788732394366207</v>
      </c>
      <c r="E32" s="61"/>
      <c r="F32" s="24">
        <f t="shared" si="0"/>
        <v>1794.2857142857144</v>
      </c>
      <c r="G32" s="171">
        <f t="shared" si="1"/>
        <v>897.14285714285722</v>
      </c>
      <c r="H32" s="48"/>
      <c r="I32" s="23">
        <v>46</v>
      </c>
      <c r="J32" s="48"/>
      <c r="K32" s="24">
        <f>B$31/5</f>
        <v>1256</v>
      </c>
      <c r="L32" s="171">
        <f t="shared" si="2"/>
        <v>628</v>
      </c>
      <c r="M32" s="48"/>
      <c r="N32" s="48"/>
      <c r="O32" s="48"/>
      <c r="P32" s="48"/>
      <c r="Q32" s="48"/>
      <c r="R32" s="21"/>
      <c r="S32" s="21"/>
      <c r="T32" s="21"/>
      <c r="U32" s="21"/>
      <c r="V32" s="21"/>
      <c r="W32" s="24"/>
      <c r="X32" s="24"/>
      <c r="Y32" s="21"/>
      <c r="Z32" s="21"/>
      <c r="AA32" s="21"/>
      <c r="AB32" s="21"/>
      <c r="AC32" s="21"/>
      <c r="AD32" s="24"/>
      <c r="AE32" s="24"/>
      <c r="AF32" s="24"/>
      <c r="AG32" s="24"/>
      <c r="AH32" s="21"/>
      <c r="AI32" s="21"/>
    </row>
    <row r="33" spans="1:35">
      <c r="A33" s="25">
        <v>1528</v>
      </c>
      <c r="B33" s="48"/>
      <c r="C33" s="48"/>
      <c r="D33" s="23"/>
      <c r="E33" s="61"/>
      <c r="F33" s="24">
        <f t="shared" si="0"/>
        <v>1794.2857142857144</v>
      </c>
      <c r="G33" s="171">
        <f t="shared" si="1"/>
        <v>897.14285714285722</v>
      </c>
      <c r="H33" s="48"/>
      <c r="I33" s="23"/>
      <c r="J33" s="48"/>
      <c r="K33" s="24">
        <f>B$31/5</f>
        <v>1256</v>
      </c>
      <c r="L33" s="171">
        <f t="shared" si="2"/>
        <v>628</v>
      </c>
      <c r="M33" s="48"/>
      <c r="N33" s="48"/>
      <c r="O33" s="48"/>
      <c r="P33" s="48"/>
      <c r="Q33" s="48"/>
      <c r="R33" s="21"/>
      <c r="S33" s="21"/>
      <c r="T33" s="21"/>
      <c r="U33" s="21"/>
      <c r="V33" s="21"/>
      <c r="W33" s="24"/>
      <c r="X33" s="24"/>
      <c r="Y33" s="21"/>
      <c r="Z33" s="21"/>
      <c r="AA33" s="21"/>
      <c r="AB33" s="21"/>
      <c r="AC33" s="21"/>
      <c r="AD33" s="24"/>
      <c r="AE33" s="24"/>
      <c r="AF33" s="24"/>
      <c r="AG33" s="24"/>
      <c r="AH33" s="21"/>
      <c r="AI33" s="21"/>
    </row>
    <row r="34" spans="1:35">
      <c r="A34" s="25">
        <v>1529</v>
      </c>
      <c r="B34" s="48"/>
      <c r="C34" s="48"/>
      <c r="D34" s="23"/>
      <c r="E34" s="61"/>
      <c r="F34" s="24">
        <f t="shared" si="0"/>
        <v>1794.2857142857144</v>
      </c>
      <c r="G34" s="171">
        <f t="shared" si="1"/>
        <v>897.14285714285722</v>
      </c>
      <c r="H34" s="48"/>
      <c r="I34" s="23"/>
      <c r="J34" s="48"/>
      <c r="K34" s="24">
        <f>B$31/5</f>
        <v>1256</v>
      </c>
      <c r="L34" s="171">
        <f t="shared" si="2"/>
        <v>628</v>
      </c>
      <c r="M34" s="48"/>
      <c r="N34" s="48"/>
      <c r="O34" s="48"/>
      <c r="P34" s="48"/>
      <c r="Q34" s="48"/>
      <c r="R34" s="21"/>
      <c r="S34" s="21"/>
      <c r="T34" s="21"/>
      <c r="U34" s="21"/>
      <c r="V34" s="21"/>
      <c r="W34" s="24"/>
      <c r="X34" s="24"/>
      <c r="Y34" s="21"/>
      <c r="Z34" s="21"/>
      <c r="AA34" s="21"/>
      <c r="AB34" s="21"/>
      <c r="AC34" s="21"/>
      <c r="AD34" s="24"/>
      <c r="AE34" s="24"/>
      <c r="AF34" s="24"/>
      <c r="AG34" s="24"/>
      <c r="AH34" s="21"/>
      <c r="AI34" s="21"/>
    </row>
    <row r="35" spans="1:35">
      <c r="A35" s="25">
        <v>1530</v>
      </c>
      <c r="B35" s="48"/>
      <c r="C35" s="48"/>
      <c r="D35" s="23"/>
      <c r="E35" s="61"/>
      <c r="F35" s="24">
        <f t="shared" si="0"/>
        <v>1794.2857142857144</v>
      </c>
      <c r="G35" s="171">
        <f t="shared" si="1"/>
        <v>897.14285714285722</v>
      </c>
      <c r="H35" s="48"/>
      <c r="I35" s="23"/>
      <c r="J35" s="48"/>
      <c r="K35" s="24">
        <f>B$31/5</f>
        <v>1256</v>
      </c>
      <c r="L35" s="171">
        <f t="shared" si="2"/>
        <v>628</v>
      </c>
      <c r="M35" s="48"/>
      <c r="N35" s="48"/>
      <c r="O35" s="48"/>
      <c r="P35" s="48"/>
      <c r="Q35" s="48"/>
      <c r="R35" s="21"/>
      <c r="S35" s="21"/>
      <c r="T35" s="21"/>
      <c r="U35" s="21"/>
      <c r="V35" s="21"/>
      <c r="W35" s="24"/>
      <c r="X35" s="24"/>
      <c r="Y35" s="21"/>
      <c r="Z35" s="21"/>
      <c r="AA35" s="21"/>
      <c r="AB35" s="21"/>
      <c r="AC35" s="21"/>
      <c r="AD35" s="24"/>
      <c r="AE35" s="24"/>
      <c r="AF35" s="24"/>
      <c r="AG35" s="24"/>
      <c r="AH35" s="21"/>
      <c r="AI35" s="21"/>
    </row>
    <row r="36" spans="1:35">
      <c r="A36" s="25">
        <v>1531</v>
      </c>
      <c r="B36" s="48">
        <v>6017</v>
      </c>
      <c r="C36" s="48"/>
      <c r="D36" s="23"/>
      <c r="E36" s="61"/>
      <c r="F36" s="24">
        <f t="shared" si="0"/>
        <v>1719.1428571428573</v>
      </c>
      <c r="G36" s="171">
        <f t="shared" si="1"/>
        <v>859.57142857142867</v>
      </c>
      <c r="H36" s="48"/>
      <c r="I36" s="23"/>
      <c r="J36" s="48"/>
      <c r="K36" s="24">
        <f>B$36/5</f>
        <v>1203.4000000000001</v>
      </c>
      <c r="L36" s="171">
        <f t="shared" si="2"/>
        <v>601.70000000000005</v>
      </c>
      <c r="M36" s="48"/>
      <c r="N36" s="48"/>
      <c r="O36" s="48"/>
      <c r="P36" s="48"/>
      <c r="Q36" s="48"/>
      <c r="R36" s="21"/>
      <c r="S36" s="21"/>
      <c r="T36" s="21"/>
      <c r="U36" s="21"/>
      <c r="V36" s="21"/>
      <c r="W36" s="24"/>
      <c r="X36" s="24"/>
      <c r="Y36" s="21"/>
      <c r="Z36" s="21"/>
      <c r="AA36" s="21"/>
      <c r="AB36" s="21"/>
      <c r="AC36" s="21"/>
      <c r="AD36" s="24"/>
      <c r="AE36" s="24"/>
      <c r="AF36" s="24"/>
      <c r="AG36" s="24"/>
      <c r="AH36" s="21"/>
      <c r="AI36" s="21"/>
    </row>
    <row r="37" spans="1:35">
      <c r="A37" s="25">
        <v>1532</v>
      </c>
      <c r="B37" s="48"/>
      <c r="C37" s="48"/>
      <c r="D37" s="23"/>
      <c r="E37" s="61"/>
      <c r="F37" s="24">
        <f t="shared" si="0"/>
        <v>1719.1428571428573</v>
      </c>
      <c r="G37" s="171">
        <f t="shared" si="1"/>
        <v>859.57142857142867</v>
      </c>
      <c r="H37" s="48"/>
      <c r="I37" s="23"/>
      <c r="J37" s="48"/>
      <c r="K37" s="24">
        <f>B$36/5</f>
        <v>1203.4000000000001</v>
      </c>
      <c r="L37" s="171">
        <f t="shared" si="2"/>
        <v>601.70000000000005</v>
      </c>
      <c r="M37" s="48"/>
      <c r="N37" s="48"/>
      <c r="O37" s="48"/>
      <c r="P37" s="48"/>
      <c r="Q37" s="48"/>
      <c r="R37" s="21"/>
      <c r="S37" s="21"/>
      <c r="T37" s="21"/>
      <c r="U37" s="21"/>
      <c r="V37" s="21"/>
      <c r="W37" s="24"/>
      <c r="X37" s="24"/>
      <c r="Y37" s="21"/>
      <c r="Z37" s="21"/>
      <c r="AA37" s="21"/>
      <c r="AB37" s="21"/>
      <c r="AC37" s="21"/>
      <c r="AD37" s="24"/>
      <c r="AE37" s="24"/>
      <c r="AF37" s="24"/>
      <c r="AG37" s="24"/>
      <c r="AH37" s="21"/>
      <c r="AI37" s="21"/>
    </row>
    <row r="38" spans="1:35">
      <c r="A38" s="25">
        <v>1533</v>
      </c>
      <c r="B38" s="48"/>
      <c r="C38" s="48"/>
      <c r="D38" s="23"/>
      <c r="E38" s="61"/>
      <c r="F38" s="24">
        <f t="shared" ref="F38:F69" si="4">K38/0.7</f>
        <v>1719.1428571428573</v>
      </c>
      <c r="G38" s="171">
        <f t="shared" si="1"/>
        <v>859.57142857142867</v>
      </c>
      <c r="H38" s="48"/>
      <c r="I38" s="23"/>
      <c r="J38" s="48"/>
      <c r="K38" s="24">
        <f>B$36/5</f>
        <v>1203.4000000000001</v>
      </c>
      <c r="L38" s="171">
        <f t="shared" si="2"/>
        <v>601.70000000000005</v>
      </c>
      <c r="M38" s="48"/>
      <c r="N38" s="48"/>
      <c r="O38" s="48"/>
      <c r="P38" s="48"/>
      <c r="Q38" s="48"/>
      <c r="R38" s="21"/>
      <c r="S38" s="21"/>
      <c r="T38" s="21"/>
      <c r="U38" s="21"/>
      <c r="V38" s="21"/>
      <c r="W38" s="24"/>
      <c r="X38" s="24"/>
      <c r="Y38" s="21"/>
      <c r="Z38" s="21"/>
      <c r="AA38" s="21"/>
      <c r="AB38" s="21"/>
      <c r="AC38" s="21"/>
      <c r="AD38" s="24"/>
      <c r="AE38" s="24"/>
      <c r="AF38" s="24"/>
      <c r="AG38" s="24"/>
      <c r="AH38" s="21"/>
      <c r="AI38" s="21"/>
    </row>
    <row r="39" spans="1:35">
      <c r="A39" s="25">
        <v>1534</v>
      </c>
      <c r="B39" s="48"/>
      <c r="C39" s="48"/>
      <c r="D39" s="23"/>
      <c r="E39" s="61"/>
      <c r="F39" s="24">
        <f t="shared" si="4"/>
        <v>1719.1428571428573</v>
      </c>
      <c r="G39" s="171">
        <f t="shared" si="1"/>
        <v>859.57142857142867</v>
      </c>
      <c r="H39" s="48"/>
      <c r="I39" s="23"/>
      <c r="J39" s="48"/>
      <c r="K39" s="24">
        <f>B$36/5</f>
        <v>1203.4000000000001</v>
      </c>
      <c r="L39" s="171">
        <f t="shared" si="2"/>
        <v>601.70000000000005</v>
      </c>
      <c r="M39" s="48"/>
      <c r="N39" s="48"/>
      <c r="O39" s="48"/>
      <c r="P39" s="48"/>
      <c r="Q39" s="48"/>
      <c r="R39" s="21"/>
      <c r="S39" s="21"/>
      <c r="T39" s="21"/>
      <c r="U39" s="21"/>
      <c r="V39" s="21"/>
      <c r="W39" s="24"/>
      <c r="X39" s="24"/>
      <c r="Y39" s="21"/>
      <c r="Z39" s="21"/>
      <c r="AA39" s="21"/>
      <c r="AB39" s="21"/>
      <c r="AC39" s="21"/>
      <c r="AD39" s="24"/>
      <c r="AE39" s="24"/>
      <c r="AF39" s="24"/>
      <c r="AG39" s="24"/>
      <c r="AH39" s="21"/>
      <c r="AI39" s="21"/>
    </row>
    <row r="40" spans="1:35">
      <c r="A40" s="25">
        <v>1535</v>
      </c>
      <c r="B40" s="48"/>
      <c r="C40" s="48"/>
      <c r="D40" s="23"/>
      <c r="E40" s="61"/>
      <c r="F40" s="24">
        <f t="shared" si="4"/>
        <v>1719.1428571428573</v>
      </c>
      <c r="G40" s="171">
        <f t="shared" si="1"/>
        <v>859.57142857142867</v>
      </c>
      <c r="H40" s="48"/>
      <c r="I40" s="23"/>
      <c r="J40" s="48"/>
      <c r="K40" s="24">
        <f>B$36/5</f>
        <v>1203.4000000000001</v>
      </c>
      <c r="L40" s="171">
        <f t="shared" si="2"/>
        <v>601.70000000000005</v>
      </c>
      <c r="M40" s="48"/>
      <c r="N40" s="48"/>
      <c r="O40" s="48"/>
      <c r="P40" s="48"/>
      <c r="Q40" s="48"/>
      <c r="R40" s="21"/>
      <c r="S40" s="21"/>
      <c r="T40" s="21"/>
      <c r="U40" s="21"/>
      <c r="V40" s="21"/>
      <c r="W40" s="24"/>
      <c r="X40" s="24"/>
      <c r="Y40" s="21"/>
      <c r="Z40" s="21"/>
      <c r="AA40" s="21"/>
      <c r="AB40" s="21"/>
      <c r="AC40" s="21"/>
      <c r="AD40" s="24"/>
      <c r="AE40" s="24"/>
      <c r="AF40" s="24"/>
      <c r="AG40" s="24"/>
      <c r="AH40" s="21"/>
      <c r="AI40" s="21"/>
    </row>
    <row r="41" spans="1:35">
      <c r="A41" s="25">
        <v>1536</v>
      </c>
      <c r="B41" s="48">
        <v>4048</v>
      </c>
      <c r="C41" s="48"/>
      <c r="D41" s="23"/>
      <c r="E41" s="61"/>
      <c r="F41" s="24">
        <f t="shared" si="4"/>
        <v>1156.5714285714287</v>
      </c>
      <c r="G41" s="171">
        <f t="shared" si="1"/>
        <v>578.28571428571433</v>
      </c>
      <c r="H41" s="48"/>
      <c r="I41" s="23"/>
      <c r="J41" s="48"/>
      <c r="K41" s="24">
        <f>B$41/5</f>
        <v>809.6</v>
      </c>
      <c r="L41" s="171">
        <f t="shared" si="2"/>
        <v>404.8</v>
      </c>
      <c r="M41" s="48"/>
      <c r="N41" s="48"/>
      <c r="O41" s="48"/>
      <c r="P41" s="48"/>
      <c r="Q41" s="48"/>
      <c r="R41" s="21"/>
      <c r="S41" s="21"/>
      <c r="T41" s="21"/>
      <c r="U41" s="21"/>
      <c r="V41" s="21"/>
      <c r="W41" s="24"/>
      <c r="X41" s="24"/>
      <c r="Y41" s="21"/>
      <c r="Z41" s="21"/>
      <c r="AA41" s="21"/>
      <c r="AB41" s="21"/>
      <c r="AC41" s="21"/>
      <c r="AD41" s="24"/>
      <c r="AE41" s="24"/>
      <c r="AF41" s="24"/>
      <c r="AG41" s="24"/>
      <c r="AH41" s="21"/>
      <c r="AI41" s="21"/>
    </row>
    <row r="42" spans="1:35">
      <c r="A42" s="25">
        <v>1537</v>
      </c>
      <c r="B42" s="48"/>
      <c r="C42" s="48"/>
      <c r="D42" s="23"/>
      <c r="E42" s="61"/>
      <c r="F42" s="24">
        <f t="shared" si="4"/>
        <v>1156.5714285714287</v>
      </c>
      <c r="G42" s="171">
        <f t="shared" si="1"/>
        <v>578.28571428571433</v>
      </c>
      <c r="H42" s="48"/>
      <c r="I42" s="23"/>
      <c r="J42" s="48"/>
      <c r="K42" s="24">
        <f>B$41/5</f>
        <v>809.6</v>
      </c>
      <c r="L42" s="171">
        <f t="shared" si="2"/>
        <v>404.8</v>
      </c>
      <c r="M42" s="48"/>
      <c r="N42" s="48"/>
      <c r="O42" s="48"/>
      <c r="P42" s="48"/>
      <c r="Q42" s="48"/>
      <c r="R42" s="21"/>
      <c r="S42" s="21"/>
      <c r="T42" s="21"/>
      <c r="U42" s="21"/>
      <c r="V42" s="21"/>
      <c r="W42" s="24"/>
      <c r="X42" s="24"/>
      <c r="Y42" s="21"/>
      <c r="Z42" s="21"/>
      <c r="AA42" s="21"/>
      <c r="AB42" s="21"/>
      <c r="AC42" s="21"/>
      <c r="AD42" s="24"/>
      <c r="AE42" s="24"/>
      <c r="AF42" s="24"/>
      <c r="AG42" s="24"/>
      <c r="AH42" s="21"/>
      <c r="AI42" s="21"/>
    </row>
    <row r="43" spans="1:35">
      <c r="A43" s="25">
        <v>1538</v>
      </c>
      <c r="B43" s="48"/>
      <c r="C43" s="48"/>
      <c r="D43" s="23"/>
      <c r="E43" s="61"/>
      <c r="F43" s="24">
        <f t="shared" si="4"/>
        <v>1156.5714285714287</v>
      </c>
      <c r="G43" s="171">
        <f t="shared" si="1"/>
        <v>578.28571428571433</v>
      </c>
      <c r="H43" s="48"/>
      <c r="I43" s="23"/>
      <c r="J43" s="48"/>
      <c r="K43" s="24">
        <f>B$41/5</f>
        <v>809.6</v>
      </c>
      <c r="L43" s="171">
        <f t="shared" si="2"/>
        <v>404.8</v>
      </c>
      <c r="M43" s="48"/>
      <c r="N43" s="48"/>
      <c r="O43" s="48"/>
      <c r="P43" s="48"/>
      <c r="Q43" s="48"/>
      <c r="R43" s="21"/>
      <c r="S43" s="21"/>
      <c r="T43" s="21"/>
      <c r="U43" s="21"/>
      <c r="V43" s="21"/>
      <c r="W43" s="24"/>
      <c r="X43" s="24"/>
      <c r="Y43" s="21"/>
      <c r="Z43" s="21"/>
      <c r="AA43" s="21"/>
      <c r="AB43" s="21"/>
      <c r="AC43" s="21"/>
      <c r="AD43" s="24"/>
      <c r="AE43" s="24"/>
      <c r="AF43" s="24"/>
      <c r="AG43" s="24"/>
      <c r="AH43" s="21"/>
      <c r="AI43" s="21"/>
    </row>
    <row r="44" spans="1:35">
      <c r="A44" s="25">
        <v>1539</v>
      </c>
      <c r="B44" s="48"/>
      <c r="C44" s="48"/>
      <c r="D44" s="23"/>
      <c r="E44" s="61"/>
      <c r="F44" s="24">
        <f t="shared" si="4"/>
        <v>1156.5714285714287</v>
      </c>
      <c r="G44" s="171">
        <f t="shared" si="1"/>
        <v>578.28571428571433</v>
      </c>
      <c r="H44" s="48"/>
      <c r="I44" s="23"/>
      <c r="J44" s="48"/>
      <c r="K44" s="24">
        <f>B$41/5</f>
        <v>809.6</v>
      </c>
      <c r="L44" s="171">
        <f t="shared" si="2"/>
        <v>404.8</v>
      </c>
      <c r="M44" s="48"/>
      <c r="N44" s="48"/>
      <c r="O44" s="48"/>
      <c r="P44" s="48"/>
      <c r="Q44" s="48"/>
      <c r="R44" s="21"/>
      <c r="S44" s="21"/>
      <c r="T44" s="21"/>
      <c r="U44" s="21"/>
      <c r="V44" s="21"/>
      <c r="W44" s="24"/>
      <c r="X44" s="24"/>
      <c r="Y44" s="21"/>
      <c r="Z44" s="21"/>
      <c r="AA44" s="21"/>
      <c r="AB44" s="21"/>
      <c r="AC44" s="21"/>
      <c r="AD44" s="24"/>
      <c r="AE44" s="24"/>
      <c r="AF44" s="24"/>
      <c r="AG44" s="24"/>
      <c r="AH44" s="21"/>
      <c r="AI44" s="21"/>
    </row>
    <row r="45" spans="1:35">
      <c r="A45" s="25">
        <v>1540</v>
      </c>
      <c r="B45" s="48"/>
      <c r="C45" s="48"/>
      <c r="D45" s="23"/>
      <c r="E45" s="61"/>
      <c r="F45" s="24">
        <f t="shared" si="4"/>
        <v>1156.5714285714287</v>
      </c>
      <c r="G45" s="171">
        <f t="shared" si="1"/>
        <v>578.28571428571433</v>
      </c>
      <c r="H45" s="48"/>
      <c r="I45" s="23"/>
      <c r="J45" s="48"/>
      <c r="K45" s="24">
        <f>B$41/5</f>
        <v>809.6</v>
      </c>
      <c r="L45" s="171">
        <f t="shared" si="2"/>
        <v>404.8</v>
      </c>
      <c r="M45" s="48"/>
      <c r="N45" s="48"/>
      <c r="O45" s="48"/>
      <c r="P45" s="48"/>
      <c r="Q45" s="48"/>
      <c r="R45" s="21"/>
      <c r="S45" s="21"/>
      <c r="T45" s="21"/>
      <c r="U45" s="21"/>
      <c r="V45" s="21"/>
      <c r="W45" s="24"/>
      <c r="X45" s="24"/>
      <c r="Y45" s="21"/>
      <c r="Z45" s="21"/>
      <c r="AA45" s="21"/>
      <c r="AB45" s="21"/>
      <c r="AC45" s="21"/>
      <c r="AD45" s="24"/>
      <c r="AE45" s="24"/>
      <c r="AF45" s="24"/>
      <c r="AG45" s="24"/>
      <c r="AH45" s="21"/>
      <c r="AI45" s="21"/>
    </row>
    <row r="46" spans="1:35">
      <c r="A46" s="25">
        <v>1541</v>
      </c>
      <c r="B46" s="48">
        <v>12570</v>
      </c>
      <c r="C46" s="48"/>
      <c r="D46" s="23"/>
      <c r="E46" s="61"/>
      <c r="F46" s="24">
        <f t="shared" si="4"/>
        <v>3591.4285714285716</v>
      </c>
      <c r="G46" s="171">
        <f t="shared" si="1"/>
        <v>1795.7142857142858</v>
      </c>
      <c r="H46" s="48"/>
      <c r="I46" s="23"/>
      <c r="J46" s="48"/>
      <c r="K46" s="24">
        <f>B$46/5</f>
        <v>2514</v>
      </c>
      <c r="L46" s="171">
        <f t="shared" si="2"/>
        <v>1257</v>
      </c>
      <c r="M46" s="48"/>
      <c r="N46" s="48"/>
      <c r="O46" s="48"/>
      <c r="P46" s="48"/>
      <c r="Q46" s="48"/>
      <c r="R46" s="21"/>
      <c r="S46" s="21"/>
      <c r="T46" s="21"/>
      <c r="U46" s="21"/>
      <c r="V46" s="21"/>
      <c r="W46" s="24"/>
      <c r="X46" s="24"/>
      <c r="Y46" s="21"/>
      <c r="Z46" s="21"/>
      <c r="AA46" s="21"/>
      <c r="AB46" s="21"/>
      <c r="AC46" s="21"/>
      <c r="AD46" s="24"/>
      <c r="AE46" s="24"/>
      <c r="AF46" s="24"/>
      <c r="AG46" s="24"/>
      <c r="AH46" s="21"/>
      <c r="AI46" s="21"/>
    </row>
    <row r="47" spans="1:35">
      <c r="A47" s="25">
        <v>1542</v>
      </c>
      <c r="B47" s="48"/>
      <c r="C47" s="48"/>
      <c r="D47" s="23"/>
      <c r="E47" s="61"/>
      <c r="F47" s="24">
        <f t="shared" si="4"/>
        <v>3591.4285714285716</v>
      </c>
      <c r="G47" s="171">
        <f t="shared" si="1"/>
        <v>1795.7142857142858</v>
      </c>
      <c r="H47" s="48"/>
      <c r="I47" s="23"/>
      <c r="J47" s="48"/>
      <c r="K47" s="24">
        <f>B$46/5</f>
        <v>2514</v>
      </c>
      <c r="L47" s="171">
        <f t="shared" si="2"/>
        <v>1257</v>
      </c>
      <c r="M47" s="48"/>
      <c r="N47" s="48"/>
      <c r="O47" s="48"/>
      <c r="P47" s="48"/>
      <c r="Q47" s="48"/>
      <c r="R47" s="21"/>
      <c r="S47" s="21"/>
      <c r="T47" s="21"/>
      <c r="U47" s="21"/>
      <c r="V47" s="21"/>
      <c r="W47" s="24"/>
      <c r="X47" s="24"/>
      <c r="Y47" s="21"/>
      <c r="Z47" s="21"/>
      <c r="AA47" s="21"/>
      <c r="AB47" s="21"/>
      <c r="AC47" s="21"/>
      <c r="AD47" s="24"/>
      <c r="AE47" s="24"/>
      <c r="AF47" s="24"/>
      <c r="AG47" s="24"/>
      <c r="AH47" s="21"/>
      <c r="AI47" s="21"/>
    </row>
    <row r="48" spans="1:35">
      <c r="A48" s="25">
        <v>1543</v>
      </c>
      <c r="B48" s="48"/>
      <c r="C48" s="48"/>
      <c r="D48" s="23"/>
      <c r="E48" s="61"/>
      <c r="F48" s="24">
        <f t="shared" si="4"/>
        <v>3591.4285714285716</v>
      </c>
      <c r="G48" s="171">
        <f t="shared" si="1"/>
        <v>1795.7142857142858</v>
      </c>
      <c r="H48" s="48"/>
      <c r="I48" s="23"/>
      <c r="J48" s="48"/>
      <c r="K48" s="24">
        <f>B$46/5</f>
        <v>2514</v>
      </c>
      <c r="L48" s="171">
        <f t="shared" si="2"/>
        <v>1257</v>
      </c>
      <c r="M48" s="48"/>
      <c r="N48" s="48"/>
      <c r="O48" s="48"/>
      <c r="P48" s="48"/>
      <c r="Q48" s="48"/>
      <c r="R48" s="21"/>
      <c r="S48" s="21"/>
      <c r="T48" s="21"/>
      <c r="U48" s="21"/>
      <c r="V48" s="21"/>
      <c r="W48" s="24"/>
      <c r="X48" s="24"/>
      <c r="Y48" s="21"/>
      <c r="Z48" s="21"/>
      <c r="AA48" s="21"/>
      <c r="AB48" s="21"/>
      <c r="AC48" s="21"/>
      <c r="AD48" s="24"/>
      <c r="AE48" s="24"/>
      <c r="AF48" s="24"/>
      <c r="AG48" s="24"/>
      <c r="AH48" s="21"/>
      <c r="AI48" s="21"/>
    </row>
    <row r="49" spans="1:35">
      <c r="A49" s="25">
        <v>1544</v>
      </c>
      <c r="B49" s="48"/>
      <c r="C49" s="48"/>
      <c r="D49" s="23"/>
      <c r="E49" s="61"/>
      <c r="F49" s="24">
        <f t="shared" si="4"/>
        <v>3591.4285714285716</v>
      </c>
      <c r="G49" s="171">
        <f t="shared" si="1"/>
        <v>1795.7142857142858</v>
      </c>
      <c r="H49" s="48"/>
      <c r="I49" s="23"/>
      <c r="J49" s="48"/>
      <c r="K49" s="24">
        <f>B$46/5</f>
        <v>2514</v>
      </c>
      <c r="L49" s="171">
        <f t="shared" si="2"/>
        <v>1257</v>
      </c>
      <c r="M49" s="48"/>
      <c r="N49" s="48"/>
      <c r="O49" s="48"/>
      <c r="P49" s="48"/>
      <c r="Q49" s="48"/>
      <c r="R49" s="21"/>
      <c r="S49" s="21"/>
      <c r="T49" s="21"/>
      <c r="U49" s="21"/>
      <c r="V49" s="21"/>
      <c r="W49" s="24"/>
      <c r="X49" s="24"/>
      <c r="Y49" s="21"/>
      <c r="Z49" s="21"/>
      <c r="AA49" s="21"/>
      <c r="AB49" s="21"/>
      <c r="AC49" s="21"/>
      <c r="AD49" s="24"/>
      <c r="AE49" s="24"/>
      <c r="AF49" s="24"/>
      <c r="AG49" s="24"/>
      <c r="AH49" s="21"/>
      <c r="AI49" s="21"/>
    </row>
    <row r="50" spans="1:35">
      <c r="A50" s="25">
        <v>1545</v>
      </c>
      <c r="B50" s="48"/>
      <c r="C50" s="48"/>
      <c r="D50" s="23"/>
      <c r="E50" s="61"/>
      <c r="F50" s="24">
        <f t="shared" si="4"/>
        <v>3591.4285714285716</v>
      </c>
      <c r="G50" s="171">
        <f t="shared" si="1"/>
        <v>1795.7142857142858</v>
      </c>
      <c r="H50" s="48"/>
      <c r="I50" s="23"/>
      <c r="J50" s="48"/>
      <c r="K50" s="24">
        <f>B$46/5</f>
        <v>2514</v>
      </c>
      <c r="L50" s="171">
        <f t="shared" si="2"/>
        <v>1257</v>
      </c>
      <c r="M50" s="48"/>
      <c r="N50" s="48"/>
      <c r="O50" s="48"/>
      <c r="P50" s="48"/>
      <c r="Q50" s="48"/>
      <c r="R50" s="21"/>
      <c r="S50" s="21"/>
      <c r="T50" s="21"/>
      <c r="U50" s="21"/>
      <c r="V50" s="21"/>
      <c r="W50" s="24"/>
      <c r="X50" s="24"/>
      <c r="Y50" s="21"/>
      <c r="Z50" s="21"/>
      <c r="AA50" s="21"/>
      <c r="AB50" s="21"/>
      <c r="AC50" s="21"/>
      <c r="AD50" s="24"/>
      <c r="AE50" s="24"/>
      <c r="AF50" s="24"/>
      <c r="AG50" s="24"/>
      <c r="AH50" s="21"/>
      <c r="AI50" s="21"/>
    </row>
    <row r="51" spans="1:35">
      <c r="A51" s="25">
        <v>1546</v>
      </c>
      <c r="B51" s="48">
        <v>6591</v>
      </c>
      <c r="C51" s="48"/>
      <c r="D51" s="23"/>
      <c r="E51" s="61"/>
      <c r="F51" s="24">
        <f t="shared" si="4"/>
        <v>1883.1428571428573</v>
      </c>
      <c r="G51" s="171">
        <f t="shared" si="1"/>
        <v>941.57142857142867</v>
      </c>
      <c r="H51" s="48"/>
      <c r="I51" s="23"/>
      <c r="J51" s="48"/>
      <c r="K51" s="24">
        <f>B$51/5</f>
        <v>1318.2</v>
      </c>
      <c r="L51" s="171">
        <f t="shared" si="2"/>
        <v>659.1</v>
      </c>
      <c r="M51" s="48"/>
      <c r="N51" s="48"/>
      <c r="O51" s="48"/>
      <c r="P51" s="48"/>
      <c r="Q51" s="48"/>
      <c r="R51" s="21"/>
      <c r="S51" s="21"/>
      <c r="T51" s="21"/>
      <c r="U51" s="21"/>
      <c r="V51" s="21"/>
      <c r="W51" s="24"/>
      <c r="X51" s="24"/>
      <c r="Y51" s="21"/>
      <c r="Z51" s="21"/>
      <c r="AA51" s="21"/>
      <c r="AB51" s="21"/>
      <c r="AC51" s="21"/>
      <c r="AD51" s="24"/>
      <c r="AE51" s="24"/>
      <c r="AF51" s="24"/>
      <c r="AG51" s="24"/>
      <c r="AH51" s="21"/>
      <c r="AI51" s="21"/>
    </row>
    <row r="52" spans="1:35">
      <c r="A52" s="25">
        <v>1547</v>
      </c>
      <c r="B52" s="48"/>
      <c r="C52" s="48"/>
      <c r="D52" s="23"/>
      <c r="E52" s="61"/>
      <c r="F52" s="24">
        <f t="shared" si="4"/>
        <v>1883.1428571428573</v>
      </c>
      <c r="G52" s="171">
        <f t="shared" si="1"/>
        <v>941.57142857142867</v>
      </c>
      <c r="H52" s="48"/>
      <c r="I52" s="23"/>
      <c r="J52" s="48"/>
      <c r="K52" s="24">
        <f>B$51/5</f>
        <v>1318.2</v>
      </c>
      <c r="L52" s="171">
        <f t="shared" si="2"/>
        <v>659.1</v>
      </c>
      <c r="M52" s="48"/>
      <c r="N52" s="48"/>
      <c r="O52" s="48"/>
      <c r="P52" s="48"/>
      <c r="Q52" s="48"/>
      <c r="R52" s="21"/>
      <c r="S52" s="21"/>
      <c r="T52" s="21"/>
      <c r="U52" s="21"/>
      <c r="V52" s="21"/>
      <c r="W52" s="24"/>
      <c r="X52" s="24"/>
      <c r="Y52" s="21"/>
      <c r="Z52" s="21"/>
      <c r="AA52" s="21"/>
      <c r="AB52" s="21"/>
      <c r="AC52" s="21"/>
      <c r="AD52" s="24"/>
      <c r="AE52" s="24"/>
      <c r="AF52" s="24"/>
      <c r="AG52" s="24"/>
      <c r="AH52" s="21"/>
      <c r="AI52" s="21"/>
    </row>
    <row r="53" spans="1:35">
      <c r="A53" s="25">
        <v>1548</v>
      </c>
      <c r="B53" s="48"/>
      <c r="C53" s="48"/>
      <c r="D53" s="23"/>
      <c r="E53" s="61"/>
      <c r="F53" s="24">
        <f t="shared" si="4"/>
        <v>1883.1428571428573</v>
      </c>
      <c r="G53" s="171">
        <f t="shared" si="1"/>
        <v>941.57142857142867</v>
      </c>
      <c r="H53" s="48"/>
      <c r="I53" s="23"/>
      <c r="J53" s="48"/>
      <c r="K53" s="24">
        <f>B$51/5</f>
        <v>1318.2</v>
      </c>
      <c r="L53" s="171">
        <f t="shared" si="2"/>
        <v>659.1</v>
      </c>
      <c r="M53" s="48"/>
      <c r="N53" s="48"/>
      <c r="O53" s="48"/>
      <c r="P53" s="48"/>
      <c r="Q53" s="48"/>
      <c r="R53" s="21"/>
      <c r="S53" s="21"/>
      <c r="T53" s="21"/>
      <c r="U53" s="21"/>
      <c r="V53" s="21"/>
      <c r="W53" s="24"/>
      <c r="X53" s="24"/>
      <c r="Y53" s="21"/>
      <c r="Z53" s="21"/>
      <c r="AA53" s="21"/>
      <c r="AB53" s="21"/>
      <c r="AC53" s="21"/>
      <c r="AD53" s="24"/>
      <c r="AE53" s="24"/>
      <c r="AF53" s="24"/>
      <c r="AG53" s="24"/>
      <c r="AH53" s="21"/>
      <c r="AI53" s="21"/>
    </row>
    <row r="54" spans="1:35">
      <c r="A54" s="25">
        <v>1549</v>
      </c>
      <c r="B54" s="48"/>
      <c r="C54" s="48"/>
      <c r="D54" s="23"/>
      <c r="E54" s="61"/>
      <c r="F54" s="24">
        <f t="shared" si="4"/>
        <v>1883.1428571428573</v>
      </c>
      <c r="G54" s="171">
        <f t="shared" si="1"/>
        <v>941.57142857142867</v>
      </c>
      <c r="H54" s="48"/>
      <c r="I54" s="23"/>
      <c r="J54" s="48"/>
      <c r="K54" s="24">
        <f>B$51/5</f>
        <v>1318.2</v>
      </c>
      <c r="L54" s="171">
        <f t="shared" si="2"/>
        <v>659.1</v>
      </c>
      <c r="M54" s="48"/>
      <c r="N54" s="48"/>
      <c r="O54" s="48"/>
      <c r="P54" s="48"/>
      <c r="Q54" s="48"/>
      <c r="R54" s="21"/>
      <c r="S54" s="21"/>
      <c r="T54" s="21"/>
      <c r="U54" s="21"/>
      <c r="V54" s="21"/>
      <c r="W54" s="24"/>
      <c r="X54" s="24"/>
      <c r="Y54" s="21"/>
      <c r="Z54" s="21"/>
      <c r="AA54" s="21"/>
      <c r="AB54" s="21"/>
      <c r="AC54" s="21"/>
      <c r="AD54" s="24"/>
      <c r="AE54" s="24"/>
      <c r="AF54" s="24"/>
      <c r="AG54" s="24"/>
      <c r="AH54" s="21"/>
      <c r="AI54" s="21"/>
    </row>
    <row r="55" spans="1:35">
      <c r="A55" s="25">
        <v>1550</v>
      </c>
      <c r="B55" s="48"/>
      <c r="C55" s="48"/>
      <c r="D55" s="23"/>
      <c r="E55" s="61"/>
      <c r="F55" s="24">
        <f t="shared" si="4"/>
        <v>1883.1428571428573</v>
      </c>
      <c r="G55" s="171">
        <f t="shared" si="1"/>
        <v>941.57142857142867</v>
      </c>
      <c r="H55" s="48"/>
      <c r="I55" s="23"/>
      <c r="J55" s="48"/>
      <c r="K55" s="24">
        <f>B$51/5</f>
        <v>1318.2</v>
      </c>
      <c r="L55" s="171">
        <f t="shared" si="2"/>
        <v>659.1</v>
      </c>
      <c r="M55" s="48"/>
      <c r="N55" s="48"/>
      <c r="O55" s="48"/>
      <c r="P55" s="48"/>
      <c r="Q55" s="48"/>
      <c r="R55" s="21"/>
      <c r="S55" s="21"/>
      <c r="T55" s="21"/>
      <c r="U55" s="21"/>
      <c r="V55" s="21"/>
      <c r="W55" s="24"/>
      <c r="X55" s="24"/>
      <c r="Y55" s="21"/>
      <c r="Z55" s="21"/>
      <c r="AA55" s="21"/>
      <c r="AB55" s="21"/>
      <c r="AC55" s="21"/>
      <c r="AD55" s="24"/>
      <c r="AE55" s="24"/>
      <c r="AF55" s="24"/>
      <c r="AG55" s="24"/>
      <c r="AH55" s="21"/>
      <c r="AI55" s="21"/>
    </row>
    <row r="56" spans="1:35">
      <c r="A56" s="25">
        <v>1551</v>
      </c>
      <c r="B56" s="48">
        <v>961</v>
      </c>
      <c r="C56" s="48"/>
      <c r="D56" s="23"/>
      <c r="E56" s="61"/>
      <c r="F56" s="24">
        <f t="shared" si="4"/>
        <v>274.57142857142856</v>
      </c>
      <c r="G56" s="171">
        <f t="shared" si="1"/>
        <v>137.28571428571428</v>
      </c>
      <c r="H56" s="48"/>
      <c r="I56" s="23"/>
      <c r="J56" s="48"/>
      <c r="K56" s="24">
        <f>B$56/5</f>
        <v>192.2</v>
      </c>
      <c r="L56" s="171">
        <f t="shared" si="2"/>
        <v>96.1</v>
      </c>
      <c r="M56" s="48"/>
      <c r="N56" s="48"/>
      <c r="O56" s="48"/>
      <c r="P56" s="48"/>
      <c r="Q56" s="48"/>
      <c r="R56" s="21"/>
      <c r="S56" s="21"/>
      <c r="T56" s="21"/>
      <c r="U56" s="21"/>
      <c r="V56" s="21"/>
      <c r="W56" s="24"/>
      <c r="X56" s="24"/>
      <c r="Y56" s="21"/>
      <c r="Z56" s="21"/>
      <c r="AA56" s="21"/>
      <c r="AB56" s="21"/>
      <c r="AC56" s="21"/>
      <c r="AD56" s="24"/>
      <c r="AE56" s="24"/>
      <c r="AF56" s="24"/>
      <c r="AG56" s="24"/>
      <c r="AH56" s="21"/>
      <c r="AI56" s="21"/>
    </row>
    <row r="57" spans="1:35">
      <c r="A57" s="25">
        <v>1552</v>
      </c>
      <c r="B57" s="48"/>
      <c r="C57" s="48"/>
      <c r="D57" s="23"/>
      <c r="E57" s="61"/>
      <c r="F57" s="24">
        <f t="shared" si="4"/>
        <v>274.57142857142856</v>
      </c>
      <c r="G57" s="171">
        <f t="shared" si="1"/>
        <v>137.28571428571428</v>
      </c>
      <c r="H57" s="48"/>
      <c r="I57" s="23"/>
      <c r="J57" s="48"/>
      <c r="K57" s="24">
        <f>B$56/5</f>
        <v>192.2</v>
      </c>
      <c r="L57" s="171">
        <f t="shared" si="2"/>
        <v>96.1</v>
      </c>
      <c r="M57" s="48"/>
      <c r="N57" s="48"/>
      <c r="O57" s="48"/>
      <c r="P57" s="48"/>
      <c r="Q57" s="48"/>
      <c r="R57" s="21"/>
      <c r="S57" s="21"/>
      <c r="T57" s="21"/>
      <c r="U57" s="21"/>
      <c r="V57" s="21"/>
      <c r="W57" s="24"/>
      <c r="X57" s="24"/>
      <c r="Y57" s="21"/>
      <c r="Z57" s="21"/>
      <c r="AA57" s="21"/>
      <c r="AB57" s="21"/>
      <c r="AC57" s="21"/>
      <c r="AD57" s="24"/>
      <c r="AE57" s="24"/>
      <c r="AF57" s="24"/>
      <c r="AG57" s="24"/>
      <c r="AH57" s="21"/>
      <c r="AI57" s="21"/>
    </row>
    <row r="58" spans="1:35">
      <c r="A58" s="25">
        <v>1553</v>
      </c>
      <c r="B58" s="48"/>
      <c r="C58" s="48"/>
      <c r="D58" s="23"/>
      <c r="E58" s="61"/>
      <c r="F58" s="24">
        <f t="shared" si="4"/>
        <v>274.57142857142856</v>
      </c>
      <c r="G58" s="171">
        <f t="shared" si="1"/>
        <v>137.28571428571428</v>
      </c>
      <c r="H58" s="48"/>
      <c r="I58" s="23"/>
      <c r="J58" s="48"/>
      <c r="K58" s="24">
        <f>B$56/5</f>
        <v>192.2</v>
      </c>
      <c r="L58" s="171">
        <f t="shared" si="2"/>
        <v>96.1</v>
      </c>
      <c r="M58" s="48"/>
      <c r="N58" s="48"/>
      <c r="O58" s="48"/>
      <c r="P58" s="48"/>
      <c r="Q58" s="48"/>
      <c r="R58" s="21"/>
      <c r="S58" s="21"/>
      <c r="T58" s="21"/>
      <c r="U58" s="21"/>
      <c r="V58" s="21"/>
      <c r="W58" s="24"/>
      <c r="X58" s="24"/>
      <c r="Y58" s="21"/>
      <c r="Z58" s="21"/>
      <c r="AA58" s="21"/>
      <c r="AB58" s="21"/>
      <c r="AC58" s="21"/>
      <c r="AD58" s="24"/>
      <c r="AE58" s="24"/>
      <c r="AF58" s="24"/>
      <c r="AG58" s="24"/>
      <c r="AH58" s="21"/>
      <c r="AI58" s="21"/>
    </row>
    <row r="59" spans="1:35">
      <c r="A59" s="25">
        <v>1554</v>
      </c>
      <c r="B59" s="48"/>
      <c r="C59" s="48"/>
      <c r="D59" s="23"/>
      <c r="E59" s="61"/>
      <c r="F59" s="24">
        <f t="shared" si="4"/>
        <v>274.57142857142856</v>
      </c>
      <c r="G59" s="171">
        <f t="shared" si="1"/>
        <v>137.28571428571428</v>
      </c>
      <c r="H59" s="48"/>
      <c r="I59" s="23"/>
      <c r="J59" s="48"/>
      <c r="K59" s="24">
        <f>B$56/5</f>
        <v>192.2</v>
      </c>
      <c r="L59" s="171">
        <f t="shared" si="2"/>
        <v>96.1</v>
      </c>
      <c r="M59" s="48"/>
      <c r="N59" s="48"/>
      <c r="O59" s="48"/>
      <c r="P59" s="48"/>
      <c r="Q59" s="48"/>
      <c r="R59" s="21"/>
      <c r="S59" s="21"/>
      <c r="T59" s="21"/>
      <c r="U59" s="21"/>
      <c r="V59" s="21"/>
      <c r="W59" s="24"/>
      <c r="X59" s="24"/>
      <c r="Y59" s="21"/>
      <c r="Z59" s="21"/>
      <c r="AA59" s="21"/>
      <c r="AB59" s="21"/>
      <c r="AC59" s="21"/>
      <c r="AD59" s="24"/>
      <c r="AE59" s="24"/>
      <c r="AF59" s="24"/>
      <c r="AG59" s="24"/>
      <c r="AH59" s="21"/>
      <c r="AI59" s="21"/>
    </row>
    <row r="60" spans="1:35">
      <c r="A60" s="25">
        <v>1555</v>
      </c>
      <c r="B60" s="48"/>
      <c r="C60" s="48"/>
      <c r="D60" s="23"/>
      <c r="E60" s="61"/>
      <c r="F60" s="24">
        <f t="shared" si="4"/>
        <v>274.57142857142856</v>
      </c>
      <c r="G60" s="171">
        <f t="shared" si="1"/>
        <v>137.28571428571428</v>
      </c>
      <c r="H60" s="48"/>
      <c r="I60" s="23"/>
      <c r="J60" s="48"/>
      <c r="K60" s="24">
        <f>B$56/5</f>
        <v>192.2</v>
      </c>
      <c r="L60" s="171">
        <f t="shared" si="2"/>
        <v>96.1</v>
      </c>
      <c r="M60" s="48"/>
      <c r="N60" s="48"/>
      <c r="O60" s="48"/>
      <c r="P60" s="48"/>
      <c r="Q60" s="48"/>
      <c r="R60" s="21"/>
      <c r="S60" s="21"/>
      <c r="T60" s="21"/>
      <c r="U60" s="21"/>
      <c r="V60" s="21"/>
      <c r="W60" s="24"/>
      <c r="X60" s="24"/>
      <c r="Y60" s="21"/>
      <c r="Z60" s="21"/>
      <c r="AA60" s="21"/>
      <c r="AB60" s="21"/>
      <c r="AC60" s="21"/>
      <c r="AD60" s="24"/>
      <c r="AE60" s="24"/>
      <c r="AF60" s="24"/>
      <c r="AG60" s="24"/>
      <c r="AH60" s="21"/>
      <c r="AI60" s="21"/>
    </row>
    <row r="61" spans="1:35">
      <c r="A61" s="25">
        <v>1556</v>
      </c>
      <c r="B61" s="48">
        <v>2987</v>
      </c>
      <c r="C61" s="48"/>
      <c r="D61" s="23"/>
      <c r="E61" s="61"/>
      <c r="F61" s="24">
        <f t="shared" si="4"/>
        <v>853.42857142857144</v>
      </c>
      <c r="G61" s="171">
        <f t="shared" si="1"/>
        <v>426.71428571428572</v>
      </c>
      <c r="H61" s="48"/>
      <c r="I61" s="23"/>
      <c r="J61" s="48"/>
      <c r="K61" s="24">
        <f>B$61/5</f>
        <v>597.4</v>
      </c>
      <c r="L61" s="171">
        <f t="shared" si="2"/>
        <v>298.7</v>
      </c>
      <c r="M61" s="48"/>
      <c r="N61" s="48"/>
      <c r="O61" s="48"/>
      <c r="P61" s="48"/>
      <c r="Q61" s="48"/>
      <c r="R61" s="21"/>
      <c r="S61" s="21"/>
      <c r="T61" s="21"/>
      <c r="U61" s="21"/>
      <c r="V61" s="21"/>
      <c r="W61" s="24"/>
      <c r="X61" s="24"/>
      <c r="Y61" s="21"/>
      <c r="Z61" s="21"/>
      <c r="AA61" s="21"/>
      <c r="AB61" s="21"/>
      <c r="AC61" s="21"/>
      <c r="AD61" s="24"/>
      <c r="AE61" s="24"/>
      <c r="AF61" s="24"/>
      <c r="AG61" s="24"/>
      <c r="AH61" s="21"/>
      <c r="AI61" s="21"/>
    </row>
    <row r="62" spans="1:35">
      <c r="A62" s="25">
        <v>1557</v>
      </c>
      <c r="B62" s="48"/>
      <c r="C62" s="48"/>
      <c r="D62" s="23"/>
      <c r="E62" s="61"/>
      <c r="F62" s="24">
        <f t="shared" si="4"/>
        <v>853.42857142857144</v>
      </c>
      <c r="G62" s="171">
        <f t="shared" si="1"/>
        <v>426.71428571428572</v>
      </c>
      <c r="H62" s="48"/>
      <c r="I62" s="23"/>
      <c r="J62" s="48"/>
      <c r="K62" s="24">
        <f>B$61/5</f>
        <v>597.4</v>
      </c>
      <c r="L62" s="171">
        <f t="shared" si="2"/>
        <v>298.7</v>
      </c>
      <c r="M62" s="48"/>
      <c r="N62" s="48"/>
      <c r="O62" s="48"/>
      <c r="P62" s="48"/>
      <c r="Q62" s="48"/>
      <c r="R62" s="21"/>
      <c r="S62" s="21"/>
      <c r="T62" s="21"/>
      <c r="U62" s="21"/>
      <c r="V62" s="21"/>
      <c r="W62" s="24"/>
      <c r="X62" s="24"/>
      <c r="Y62" s="21"/>
      <c r="Z62" s="21"/>
      <c r="AA62" s="21"/>
      <c r="AB62" s="21"/>
      <c r="AC62" s="21"/>
      <c r="AD62" s="24"/>
      <c r="AE62" s="24"/>
      <c r="AF62" s="24"/>
      <c r="AG62" s="24"/>
      <c r="AH62" s="21"/>
      <c r="AI62" s="21"/>
    </row>
    <row r="63" spans="1:35">
      <c r="A63" s="25">
        <v>1558</v>
      </c>
      <c r="B63" s="48"/>
      <c r="C63" s="48"/>
      <c r="D63" s="23"/>
      <c r="E63" s="61"/>
      <c r="F63" s="24">
        <f t="shared" si="4"/>
        <v>853.42857142857144</v>
      </c>
      <c r="G63" s="171">
        <f t="shared" si="1"/>
        <v>426.71428571428572</v>
      </c>
      <c r="H63" s="48"/>
      <c r="I63" s="23"/>
      <c r="J63" s="48"/>
      <c r="K63" s="24">
        <f>B$61/5</f>
        <v>597.4</v>
      </c>
      <c r="L63" s="171">
        <f t="shared" si="2"/>
        <v>298.7</v>
      </c>
      <c r="M63" s="48"/>
      <c r="N63" s="48"/>
      <c r="O63" s="48"/>
      <c r="P63" s="48"/>
      <c r="Q63" s="48"/>
      <c r="R63" s="21"/>
      <c r="S63" s="21"/>
      <c r="T63" s="21"/>
      <c r="U63" s="21"/>
      <c r="V63" s="21"/>
      <c r="W63" s="24"/>
      <c r="X63" s="24"/>
      <c r="Y63" s="21"/>
      <c r="Z63" s="21"/>
      <c r="AA63" s="21"/>
      <c r="AB63" s="21"/>
      <c r="AC63" s="21"/>
      <c r="AD63" s="24"/>
      <c r="AE63" s="24"/>
      <c r="AF63" s="24"/>
      <c r="AG63" s="24"/>
      <c r="AH63" s="21"/>
      <c r="AI63" s="21"/>
    </row>
    <row r="64" spans="1:35">
      <c r="A64" s="25">
        <v>1559</v>
      </c>
      <c r="B64" s="48"/>
      <c r="C64" s="48"/>
      <c r="D64" s="23"/>
      <c r="E64" s="61"/>
      <c r="F64" s="24">
        <f t="shared" si="4"/>
        <v>853.42857142857144</v>
      </c>
      <c r="G64" s="171">
        <f t="shared" si="1"/>
        <v>426.71428571428572</v>
      </c>
      <c r="H64" s="48"/>
      <c r="I64" s="23"/>
      <c r="J64" s="48"/>
      <c r="K64" s="24">
        <f>B$61/5</f>
        <v>597.4</v>
      </c>
      <c r="L64" s="171">
        <f t="shared" si="2"/>
        <v>298.7</v>
      </c>
      <c r="M64" s="48"/>
      <c r="N64" s="48"/>
      <c r="O64" s="48"/>
      <c r="P64" s="48"/>
      <c r="Q64" s="48"/>
      <c r="R64" s="21"/>
      <c r="S64" s="21"/>
      <c r="T64" s="21"/>
      <c r="U64" s="21"/>
      <c r="V64" s="21"/>
      <c r="W64" s="24"/>
      <c r="X64" s="24"/>
      <c r="Y64" s="21"/>
      <c r="Z64" s="21"/>
      <c r="AA64" s="21"/>
      <c r="AB64" s="21"/>
      <c r="AC64" s="21"/>
      <c r="AD64" s="24"/>
      <c r="AE64" s="24"/>
      <c r="AF64" s="24"/>
      <c r="AG64" s="24"/>
      <c r="AH64" s="21"/>
      <c r="AI64" s="21"/>
    </row>
    <row r="65" spans="1:35">
      <c r="A65" s="25">
        <v>1560</v>
      </c>
      <c r="B65" s="48"/>
      <c r="C65" s="48"/>
      <c r="D65" s="23"/>
      <c r="E65" s="61"/>
      <c r="F65" s="24">
        <f t="shared" si="4"/>
        <v>853.42857142857144</v>
      </c>
      <c r="G65" s="171">
        <f t="shared" si="1"/>
        <v>426.71428571428572</v>
      </c>
      <c r="H65" s="48"/>
      <c r="I65" s="23"/>
      <c r="J65" s="48"/>
      <c r="K65" s="24">
        <f>B$61/5</f>
        <v>597.4</v>
      </c>
      <c r="L65" s="171">
        <f t="shared" si="2"/>
        <v>298.7</v>
      </c>
      <c r="M65" s="48"/>
      <c r="N65" s="48"/>
      <c r="O65" s="48"/>
      <c r="P65" s="48"/>
      <c r="Q65" s="48"/>
      <c r="R65" s="21"/>
      <c r="S65" s="21"/>
      <c r="T65" s="21"/>
      <c r="U65" s="21"/>
      <c r="V65" s="21"/>
      <c r="W65" s="24"/>
      <c r="X65" s="24"/>
      <c r="Y65" s="21"/>
      <c r="Z65" s="21"/>
      <c r="AA65" s="21"/>
      <c r="AB65" s="21"/>
      <c r="AC65" s="21"/>
      <c r="AD65" s="24"/>
      <c r="AE65" s="24"/>
      <c r="AF65" s="24"/>
      <c r="AG65" s="24"/>
      <c r="AH65" s="21"/>
      <c r="AI65" s="21"/>
    </row>
    <row r="66" spans="1:35">
      <c r="A66" s="25">
        <v>1561</v>
      </c>
      <c r="B66" s="48">
        <v>16342</v>
      </c>
      <c r="C66" s="48"/>
      <c r="D66" s="23"/>
      <c r="E66" s="61"/>
      <c r="F66" s="24">
        <f t="shared" si="4"/>
        <v>4669.1428571428578</v>
      </c>
      <c r="G66" s="171">
        <f t="shared" si="1"/>
        <v>2334.5714285714289</v>
      </c>
      <c r="H66" s="48"/>
      <c r="I66" s="23"/>
      <c r="J66" s="48"/>
      <c r="K66" s="24">
        <f>B$66/5</f>
        <v>3268.4</v>
      </c>
      <c r="L66" s="171">
        <f t="shared" si="2"/>
        <v>1634.2</v>
      </c>
      <c r="M66" s="48"/>
      <c r="N66" s="48"/>
      <c r="O66" s="48"/>
      <c r="P66" s="48"/>
      <c r="Q66" s="48"/>
      <c r="R66" s="21"/>
      <c r="S66" s="21"/>
      <c r="T66" s="21"/>
      <c r="U66" s="21"/>
      <c r="V66" s="21"/>
      <c r="W66" s="24"/>
      <c r="X66" s="24"/>
      <c r="Y66" s="21"/>
      <c r="Z66" s="21"/>
      <c r="AA66" s="21"/>
      <c r="AB66" s="21"/>
      <c r="AC66" s="21"/>
      <c r="AD66" s="24"/>
      <c r="AE66" s="24"/>
      <c r="AF66" s="24"/>
      <c r="AG66" s="24"/>
      <c r="AH66" s="21"/>
      <c r="AI66" s="21"/>
    </row>
    <row r="67" spans="1:35">
      <c r="A67" s="25">
        <v>1562</v>
      </c>
      <c r="B67" s="48"/>
      <c r="C67" s="48"/>
      <c r="D67" s="23"/>
      <c r="E67" s="61"/>
      <c r="F67" s="24">
        <f t="shared" si="4"/>
        <v>4669.1428571428578</v>
      </c>
      <c r="G67" s="171">
        <f t="shared" si="1"/>
        <v>2334.5714285714289</v>
      </c>
      <c r="H67" s="48"/>
      <c r="I67" s="23"/>
      <c r="J67" s="48"/>
      <c r="K67" s="24">
        <f>B$66/5</f>
        <v>3268.4</v>
      </c>
      <c r="L67" s="171">
        <f t="shared" si="2"/>
        <v>1634.2</v>
      </c>
      <c r="M67" s="48"/>
      <c r="N67" s="48"/>
      <c r="O67" s="48"/>
      <c r="P67" s="48"/>
      <c r="Q67" s="48"/>
      <c r="R67" s="21"/>
      <c r="S67" s="21"/>
      <c r="T67" s="21"/>
      <c r="U67" s="21"/>
      <c r="V67" s="21"/>
      <c r="W67" s="24"/>
      <c r="X67" s="24"/>
      <c r="Y67" s="21"/>
      <c r="Z67" s="21"/>
      <c r="AA67" s="21"/>
      <c r="AB67" s="21"/>
      <c r="AC67" s="21"/>
      <c r="AD67" s="24"/>
      <c r="AE67" s="24"/>
      <c r="AF67" s="24"/>
      <c r="AG67" s="24"/>
      <c r="AH67" s="21"/>
      <c r="AI67" s="21"/>
    </row>
    <row r="68" spans="1:35">
      <c r="A68" s="25">
        <v>1563</v>
      </c>
      <c r="B68" s="48"/>
      <c r="C68" s="48"/>
      <c r="D68" s="23"/>
      <c r="E68" s="61"/>
      <c r="F68" s="24">
        <f t="shared" si="4"/>
        <v>4669.1428571428578</v>
      </c>
      <c r="G68" s="171">
        <f t="shared" si="1"/>
        <v>2334.5714285714289</v>
      </c>
      <c r="H68" s="48"/>
      <c r="I68" s="23"/>
      <c r="J68" s="48"/>
      <c r="K68" s="24">
        <f>B$66/5</f>
        <v>3268.4</v>
      </c>
      <c r="L68" s="171">
        <f t="shared" si="2"/>
        <v>1634.2</v>
      </c>
      <c r="M68" s="48"/>
      <c r="N68" s="48"/>
      <c r="O68" s="48"/>
      <c r="P68" s="48"/>
      <c r="Q68" s="48"/>
      <c r="R68" s="21"/>
      <c r="S68" s="21"/>
      <c r="T68" s="21"/>
      <c r="U68" s="21"/>
      <c r="V68" s="21"/>
      <c r="W68" s="24"/>
      <c r="X68" s="24"/>
      <c r="Y68" s="21"/>
      <c r="Z68" s="21"/>
      <c r="AA68" s="21"/>
      <c r="AB68" s="21"/>
      <c r="AC68" s="21"/>
      <c r="AD68" s="24"/>
      <c r="AE68" s="24"/>
      <c r="AF68" s="24"/>
      <c r="AG68" s="24"/>
      <c r="AH68" s="21"/>
      <c r="AI68" s="21"/>
    </row>
    <row r="69" spans="1:35">
      <c r="A69" s="25">
        <v>1564</v>
      </c>
      <c r="B69" s="48"/>
      <c r="C69" s="48"/>
      <c r="D69" s="23"/>
      <c r="E69" s="61"/>
      <c r="F69" s="24">
        <f t="shared" si="4"/>
        <v>4669.1428571428578</v>
      </c>
      <c r="G69" s="171">
        <f t="shared" si="1"/>
        <v>2334.5714285714289</v>
      </c>
      <c r="H69" s="48"/>
      <c r="I69" s="23"/>
      <c r="J69" s="48"/>
      <c r="K69" s="24">
        <f>B$66/5</f>
        <v>3268.4</v>
      </c>
      <c r="L69" s="171">
        <f t="shared" si="2"/>
        <v>1634.2</v>
      </c>
      <c r="M69" s="48"/>
      <c r="N69" s="48"/>
      <c r="O69" s="48"/>
      <c r="P69" s="48"/>
      <c r="Q69" s="48"/>
      <c r="R69" s="21"/>
      <c r="S69" s="21"/>
      <c r="T69" s="21"/>
      <c r="U69" s="21"/>
      <c r="V69" s="21"/>
      <c r="W69" s="24"/>
      <c r="X69" s="24"/>
      <c r="Y69" s="21"/>
      <c r="Z69" s="21"/>
      <c r="AA69" s="21"/>
      <c r="AB69" s="21"/>
      <c r="AC69" s="21"/>
      <c r="AD69" s="24"/>
      <c r="AE69" s="24"/>
      <c r="AF69" s="24"/>
      <c r="AG69" s="24"/>
      <c r="AH69" s="21"/>
      <c r="AI69" s="21"/>
    </row>
    <row r="70" spans="1:35">
      <c r="A70" s="25">
        <v>1565</v>
      </c>
      <c r="B70" s="48"/>
      <c r="C70" s="48"/>
      <c r="D70" s="23"/>
      <c r="E70" s="61"/>
      <c r="F70" s="24">
        <f t="shared" ref="F70:F101" si="5">K70/0.7</f>
        <v>4669.1428571428578</v>
      </c>
      <c r="G70" s="171">
        <f t="shared" ref="G70:G133" si="6">F70/2</f>
        <v>2334.5714285714289</v>
      </c>
      <c r="H70" s="48"/>
      <c r="I70" s="23"/>
      <c r="J70" s="48"/>
      <c r="K70" s="24">
        <f>B$66/5</f>
        <v>3268.4</v>
      </c>
      <c r="L70" s="171">
        <f t="shared" ref="L70:L133" si="7">K70/2</f>
        <v>1634.2</v>
      </c>
      <c r="M70" s="48"/>
      <c r="N70" s="48"/>
      <c r="O70" s="48"/>
      <c r="P70" s="48"/>
      <c r="Q70" s="48"/>
      <c r="R70" s="21"/>
      <c r="S70" s="21"/>
      <c r="T70" s="21"/>
      <c r="U70" s="21"/>
      <c r="V70" s="21"/>
      <c r="W70" s="24"/>
      <c r="X70" s="24"/>
      <c r="Y70" s="21"/>
      <c r="Z70" s="21"/>
      <c r="AA70" s="21"/>
      <c r="AB70" s="21"/>
      <c r="AC70" s="21"/>
      <c r="AD70" s="24"/>
      <c r="AE70" s="24"/>
      <c r="AF70" s="24"/>
      <c r="AG70" s="24"/>
      <c r="AH70" s="21"/>
      <c r="AI70" s="21"/>
    </row>
    <row r="71" spans="1:35">
      <c r="A71" s="25">
        <v>1566</v>
      </c>
      <c r="B71" s="48">
        <v>9906</v>
      </c>
      <c r="C71" s="48"/>
      <c r="D71" s="23"/>
      <c r="E71" s="61"/>
      <c r="F71" s="24">
        <f t="shared" si="5"/>
        <v>2830.2857142857147</v>
      </c>
      <c r="G71" s="171">
        <f t="shared" si="6"/>
        <v>1415.1428571428573</v>
      </c>
      <c r="H71" s="48"/>
      <c r="I71" s="23"/>
      <c r="J71" s="48"/>
      <c r="K71" s="24">
        <f>B$71/5</f>
        <v>1981.2</v>
      </c>
      <c r="L71" s="171">
        <f t="shared" si="7"/>
        <v>990.6</v>
      </c>
      <c r="M71" s="48"/>
      <c r="N71" s="48"/>
      <c r="O71" s="48"/>
      <c r="P71" s="48"/>
      <c r="Q71" s="48"/>
      <c r="R71" s="21"/>
      <c r="S71" s="21"/>
      <c r="T71" s="21"/>
      <c r="U71" s="21"/>
      <c r="V71" s="21"/>
      <c r="W71" s="24"/>
      <c r="X71" s="24"/>
      <c r="Y71" s="21"/>
      <c r="Z71" s="21"/>
      <c r="AA71" s="21"/>
      <c r="AB71" s="21"/>
      <c r="AC71" s="21"/>
      <c r="AD71" s="24"/>
      <c r="AE71" s="24"/>
      <c r="AF71" s="24"/>
      <c r="AG71" s="24"/>
      <c r="AH71" s="21"/>
      <c r="AI71" s="21"/>
    </row>
    <row r="72" spans="1:35">
      <c r="A72" s="25">
        <v>1567</v>
      </c>
      <c r="B72" s="48"/>
      <c r="C72" s="48"/>
      <c r="D72" s="23"/>
      <c r="E72" s="61"/>
      <c r="F72" s="24">
        <f t="shared" si="5"/>
        <v>2830.2857142857147</v>
      </c>
      <c r="G72" s="171">
        <f t="shared" si="6"/>
        <v>1415.1428571428573</v>
      </c>
      <c r="H72" s="48"/>
      <c r="I72" s="23"/>
      <c r="J72" s="48"/>
      <c r="K72" s="24">
        <f>B$71/5</f>
        <v>1981.2</v>
      </c>
      <c r="L72" s="171">
        <f t="shared" si="7"/>
        <v>990.6</v>
      </c>
      <c r="M72" s="48"/>
      <c r="N72" s="48"/>
      <c r="O72" s="48"/>
      <c r="P72" s="48"/>
      <c r="Q72" s="48"/>
      <c r="R72" s="21"/>
      <c r="S72" s="21"/>
      <c r="T72" s="21"/>
      <c r="U72" s="21"/>
      <c r="V72" s="21"/>
      <c r="W72" s="24"/>
      <c r="X72" s="24"/>
      <c r="Y72" s="21"/>
      <c r="Z72" s="21"/>
      <c r="AA72" s="21"/>
      <c r="AB72" s="21"/>
      <c r="AC72" s="21"/>
      <c r="AD72" s="24"/>
      <c r="AE72" s="24"/>
      <c r="AF72" s="24"/>
      <c r="AG72" s="24"/>
      <c r="AH72" s="21"/>
      <c r="AI72" s="21"/>
    </row>
    <row r="73" spans="1:35">
      <c r="A73" s="25">
        <v>1568</v>
      </c>
      <c r="B73" s="48"/>
      <c r="C73" s="48"/>
      <c r="D73" s="23"/>
      <c r="E73" s="61"/>
      <c r="F73" s="24">
        <f t="shared" si="5"/>
        <v>2830.2857142857147</v>
      </c>
      <c r="G73" s="171">
        <f t="shared" si="6"/>
        <v>1415.1428571428573</v>
      </c>
      <c r="H73" s="48"/>
      <c r="I73" s="23"/>
      <c r="J73" s="48"/>
      <c r="K73" s="24">
        <f>B$71/5</f>
        <v>1981.2</v>
      </c>
      <c r="L73" s="171">
        <f t="shared" si="7"/>
        <v>990.6</v>
      </c>
      <c r="M73" s="48"/>
      <c r="N73" s="48"/>
      <c r="O73" s="48"/>
      <c r="P73" s="48"/>
      <c r="Q73" s="48"/>
      <c r="R73" s="21"/>
      <c r="S73" s="21"/>
      <c r="T73" s="21"/>
      <c r="U73" s="21"/>
      <c r="V73" s="21"/>
      <c r="W73" s="24"/>
      <c r="X73" s="24"/>
      <c r="Y73" s="21"/>
      <c r="Z73" s="21"/>
      <c r="AA73" s="21"/>
      <c r="AB73" s="21"/>
      <c r="AC73" s="21"/>
      <c r="AD73" s="24"/>
      <c r="AE73" s="24"/>
      <c r="AF73" s="24"/>
      <c r="AG73" s="24"/>
      <c r="AH73" s="21"/>
      <c r="AI73" s="21"/>
    </row>
    <row r="74" spans="1:35">
      <c r="A74" s="25">
        <v>1569</v>
      </c>
      <c r="B74" s="48"/>
      <c r="C74" s="48"/>
      <c r="D74" s="23"/>
      <c r="E74" s="61"/>
      <c r="F74" s="24">
        <f t="shared" si="5"/>
        <v>2830.2857142857147</v>
      </c>
      <c r="G74" s="171">
        <f t="shared" si="6"/>
        <v>1415.1428571428573</v>
      </c>
      <c r="H74" s="48"/>
      <c r="I74" s="23"/>
      <c r="J74" s="48"/>
      <c r="K74" s="24">
        <f>B$71/5</f>
        <v>1981.2</v>
      </c>
      <c r="L74" s="171">
        <f t="shared" si="7"/>
        <v>990.6</v>
      </c>
      <c r="M74" s="48"/>
      <c r="N74" s="48"/>
      <c r="O74" s="48"/>
      <c r="P74" s="48"/>
      <c r="Q74" s="48"/>
      <c r="R74" s="21"/>
      <c r="S74" s="21"/>
      <c r="T74" s="21"/>
      <c r="U74" s="21"/>
      <c r="V74" s="21"/>
      <c r="W74" s="24"/>
      <c r="X74" s="24"/>
      <c r="Y74" s="21"/>
      <c r="Z74" s="21"/>
      <c r="AA74" s="21"/>
      <c r="AB74" s="21"/>
      <c r="AC74" s="21"/>
      <c r="AD74" s="24"/>
      <c r="AE74" s="24"/>
      <c r="AF74" s="24"/>
      <c r="AG74" s="24"/>
      <c r="AH74" s="21"/>
      <c r="AI74" s="21"/>
    </row>
    <row r="75" spans="1:35">
      <c r="A75" s="25">
        <v>1570</v>
      </c>
      <c r="B75" s="48"/>
      <c r="C75" s="48"/>
      <c r="D75" s="23"/>
      <c r="E75" s="61"/>
      <c r="F75" s="24">
        <f t="shared" si="5"/>
        <v>2830.2857142857147</v>
      </c>
      <c r="G75" s="171">
        <f t="shared" si="6"/>
        <v>1415.1428571428573</v>
      </c>
      <c r="H75" s="48"/>
      <c r="I75" s="23"/>
      <c r="J75" s="48"/>
      <c r="K75" s="24">
        <f>B$71/5</f>
        <v>1981.2</v>
      </c>
      <c r="L75" s="171">
        <f t="shared" si="7"/>
        <v>990.6</v>
      </c>
      <c r="M75" s="48"/>
      <c r="N75" s="48"/>
      <c r="O75" s="48"/>
      <c r="P75" s="48"/>
      <c r="Q75" s="48"/>
      <c r="R75" s="21"/>
      <c r="S75" s="21"/>
      <c r="T75" s="21"/>
      <c r="U75" s="21"/>
      <c r="V75" s="21"/>
      <c r="W75" s="24"/>
      <c r="X75" s="24"/>
      <c r="Y75" s="21"/>
      <c r="Z75" s="21"/>
      <c r="AA75" s="21"/>
      <c r="AB75" s="21"/>
      <c r="AC75" s="21"/>
      <c r="AD75" s="24"/>
      <c r="AE75" s="24"/>
      <c r="AF75" s="24"/>
      <c r="AG75" s="24"/>
      <c r="AH75" s="21"/>
      <c r="AI75" s="21"/>
    </row>
    <row r="76" spans="1:35">
      <c r="A76" s="25">
        <v>1571</v>
      </c>
      <c r="B76" s="48">
        <v>9222</v>
      </c>
      <c r="C76" s="48"/>
      <c r="D76" s="23"/>
      <c r="E76" s="61"/>
      <c r="F76" s="24">
        <f t="shared" si="5"/>
        <v>2634.8571428571431</v>
      </c>
      <c r="G76" s="171">
        <f t="shared" si="6"/>
        <v>1317.4285714285716</v>
      </c>
      <c r="H76" s="48"/>
      <c r="I76" s="23"/>
      <c r="J76" s="48"/>
      <c r="K76" s="24">
        <f>B$76/5</f>
        <v>1844.4</v>
      </c>
      <c r="L76" s="171">
        <f t="shared" si="7"/>
        <v>922.2</v>
      </c>
      <c r="M76" s="48"/>
      <c r="N76" s="48"/>
      <c r="O76" s="48"/>
      <c r="P76" s="48"/>
      <c r="Q76" s="48"/>
      <c r="R76" s="21"/>
      <c r="S76" s="21"/>
      <c r="T76" s="21"/>
      <c r="U76" s="21"/>
      <c r="V76" s="21"/>
      <c r="W76" s="24"/>
      <c r="X76" s="24"/>
      <c r="Y76" s="21"/>
      <c r="Z76" s="21"/>
      <c r="AA76" s="21"/>
      <c r="AB76" s="21"/>
      <c r="AC76" s="21"/>
      <c r="AD76" s="24"/>
      <c r="AE76" s="24"/>
      <c r="AF76" s="24"/>
      <c r="AG76" s="24"/>
      <c r="AH76" s="21"/>
      <c r="AI76" s="21"/>
    </row>
    <row r="77" spans="1:35">
      <c r="A77" s="25">
        <v>1572</v>
      </c>
      <c r="B77" s="48"/>
      <c r="C77" s="48"/>
      <c r="D77" s="23"/>
      <c r="E77" s="61"/>
      <c r="F77" s="24">
        <f t="shared" si="5"/>
        <v>2634.8571428571431</v>
      </c>
      <c r="G77" s="171">
        <f t="shared" si="6"/>
        <v>1317.4285714285716</v>
      </c>
      <c r="H77" s="48"/>
      <c r="I77" s="23"/>
      <c r="J77" s="48"/>
      <c r="K77" s="24">
        <f>B$76/5</f>
        <v>1844.4</v>
      </c>
      <c r="L77" s="171">
        <f t="shared" si="7"/>
        <v>922.2</v>
      </c>
      <c r="M77" s="48"/>
      <c r="N77" s="48"/>
      <c r="O77" s="48"/>
      <c r="P77" s="48"/>
      <c r="Q77" s="48"/>
      <c r="R77" s="21"/>
      <c r="S77" s="21"/>
      <c r="T77" s="21"/>
      <c r="U77" s="21"/>
      <c r="V77" s="21"/>
      <c r="W77" s="24"/>
      <c r="X77" s="24"/>
      <c r="Y77" s="21"/>
      <c r="Z77" s="21"/>
      <c r="AA77" s="21"/>
      <c r="AB77" s="21"/>
      <c r="AC77" s="21"/>
      <c r="AD77" s="24"/>
      <c r="AE77" s="24"/>
      <c r="AF77" s="24"/>
      <c r="AG77" s="24"/>
      <c r="AH77" s="21"/>
      <c r="AI77" s="21"/>
    </row>
    <row r="78" spans="1:35">
      <c r="A78" s="25">
        <v>1573</v>
      </c>
      <c r="B78" s="48"/>
      <c r="C78" s="48"/>
      <c r="D78" s="23"/>
      <c r="E78" s="61"/>
      <c r="F78" s="24">
        <f t="shared" si="5"/>
        <v>2634.8571428571431</v>
      </c>
      <c r="G78" s="171">
        <f t="shared" si="6"/>
        <v>1317.4285714285716</v>
      </c>
      <c r="H78" s="48"/>
      <c r="I78" s="23"/>
      <c r="J78" s="48"/>
      <c r="K78" s="24">
        <f>B$76/5</f>
        <v>1844.4</v>
      </c>
      <c r="L78" s="171">
        <f t="shared" si="7"/>
        <v>922.2</v>
      </c>
      <c r="M78" s="48"/>
      <c r="N78" s="48"/>
      <c r="O78" s="48"/>
      <c r="P78" s="48"/>
      <c r="Q78" s="48"/>
      <c r="R78" s="21"/>
      <c r="S78" s="21"/>
      <c r="T78" s="21"/>
      <c r="U78" s="21"/>
      <c r="V78" s="21"/>
      <c r="W78" s="24"/>
      <c r="X78" s="24"/>
      <c r="Y78" s="21"/>
      <c r="Z78" s="21"/>
      <c r="AA78" s="21"/>
      <c r="AB78" s="21"/>
      <c r="AC78" s="21"/>
      <c r="AD78" s="24"/>
      <c r="AE78" s="24"/>
      <c r="AF78" s="24"/>
      <c r="AG78" s="24"/>
      <c r="AH78" s="21"/>
      <c r="AI78" s="21"/>
    </row>
    <row r="79" spans="1:35">
      <c r="A79" s="25">
        <v>1574</v>
      </c>
      <c r="B79" s="48"/>
      <c r="C79" s="48"/>
      <c r="D79" s="23"/>
      <c r="E79" s="61"/>
      <c r="F79" s="24">
        <f t="shared" si="5"/>
        <v>2634.8571428571431</v>
      </c>
      <c r="G79" s="171">
        <f t="shared" si="6"/>
        <v>1317.4285714285716</v>
      </c>
      <c r="H79" s="48"/>
      <c r="I79" s="23"/>
      <c r="J79" s="48"/>
      <c r="K79" s="24">
        <f>B$76/5</f>
        <v>1844.4</v>
      </c>
      <c r="L79" s="171">
        <f t="shared" si="7"/>
        <v>922.2</v>
      </c>
      <c r="M79" s="48"/>
      <c r="N79" s="48"/>
      <c r="O79" s="48"/>
      <c r="P79" s="48"/>
      <c r="Q79" s="48"/>
      <c r="R79" s="21"/>
      <c r="S79" s="21"/>
      <c r="T79" s="21"/>
      <c r="U79" s="21"/>
      <c r="V79" s="21"/>
      <c r="W79" s="24"/>
      <c r="X79" s="24"/>
      <c r="Y79" s="21"/>
      <c r="Z79" s="21"/>
      <c r="AA79" s="21"/>
      <c r="AB79" s="21"/>
      <c r="AC79" s="21"/>
      <c r="AD79" s="24"/>
      <c r="AE79" s="24"/>
      <c r="AF79" s="24"/>
      <c r="AG79" s="24"/>
      <c r="AH79" s="21"/>
      <c r="AI79" s="21"/>
    </row>
    <row r="80" spans="1:35">
      <c r="A80" s="25">
        <v>1575</v>
      </c>
      <c r="B80" s="48"/>
      <c r="C80" s="48"/>
      <c r="D80" s="23"/>
      <c r="E80" s="61"/>
      <c r="F80" s="24">
        <f t="shared" si="5"/>
        <v>2634.8571428571431</v>
      </c>
      <c r="G80" s="171">
        <f t="shared" si="6"/>
        <v>1317.4285714285716</v>
      </c>
      <c r="H80" s="48"/>
      <c r="I80" s="23"/>
      <c r="J80" s="48"/>
      <c r="K80" s="24">
        <f>B$76/5</f>
        <v>1844.4</v>
      </c>
      <c r="L80" s="171">
        <f t="shared" si="7"/>
        <v>922.2</v>
      </c>
      <c r="M80" s="48"/>
      <c r="N80" s="48"/>
      <c r="O80" s="48"/>
      <c r="P80" s="48"/>
      <c r="Q80" s="48"/>
      <c r="R80" s="21"/>
      <c r="S80" s="21"/>
      <c r="T80" s="21"/>
      <c r="U80" s="21"/>
      <c r="V80" s="21"/>
      <c r="W80" s="24"/>
      <c r="X80" s="24"/>
      <c r="Y80" s="21"/>
      <c r="Z80" s="21"/>
      <c r="AA80" s="21"/>
      <c r="AB80" s="21"/>
      <c r="AC80" s="21"/>
      <c r="AD80" s="24"/>
      <c r="AE80" s="24"/>
      <c r="AF80" s="24"/>
      <c r="AG80" s="24"/>
      <c r="AH80" s="21"/>
      <c r="AI80" s="21"/>
    </row>
    <row r="81" spans="1:35">
      <c r="A81" s="25">
        <v>1576</v>
      </c>
      <c r="B81" s="48">
        <v>9039</v>
      </c>
      <c r="C81" s="48"/>
      <c r="D81" s="23"/>
      <c r="E81" s="61"/>
      <c r="F81" s="24">
        <f t="shared" si="5"/>
        <v>2582.5714285714289</v>
      </c>
      <c r="G81" s="171">
        <f t="shared" si="6"/>
        <v>1291.2857142857144</v>
      </c>
      <c r="H81" s="48"/>
      <c r="I81" s="23"/>
      <c r="J81" s="48"/>
      <c r="K81" s="24">
        <f>B$81/5</f>
        <v>1807.8</v>
      </c>
      <c r="L81" s="171">
        <f t="shared" si="7"/>
        <v>903.9</v>
      </c>
      <c r="M81" s="48"/>
      <c r="N81" s="48"/>
      <c r="O81" s="48"/>
      <c r="P81" s="48"/>
      <c r="Q81" s="48"/>
      <c r="R81" s="21"/>
      <c r="S81" s="21"/>
      <c r="T81" s="21"/>
      <c r="U81" s="21"/>
      <c r="V81" s="21"/>
      <c r="W81" s="24"/>
      <c r="X81" s="24"/>
      <c r="Y81" s="21"/>
      <c r="Z81" s="21"/>
      <c r="AA81" s="21"/>
      <c r="AB81" s="21"/>
      <c r="AC81" s="21"/>
      <c r="AD81" s="24"/>
      <c r="AE81" s="24"/>
      <c r="AF81" s="24"/>
      <c r="AG81" s="24"/>
      <c r="AH81" s="21"/>
      <c r="AI81" s="21"/>
    </row>
    <row r="82" spans="1:35">
      <c r="A82" s="25">
        <v>1577</v>
      </c>
      <c r="B82" s="48"/>
      <c r="C82" s="48"/>
      <c r="D82" s="23"/>
      <c r="E82" s="61"/>
      <c r="F82" s="24">
        <f t="shared" si="5"/>
        <v>2582.5714285714289</v>
      </c>
      <c r="G82" s="171">
        <f t="shared" si="6"/>
        <v>1291.2857142857144</v>
      </c>
      <c r="H82" s="48"/>
      <c r="I82" s="23"/>
      <c r="J82" s="48"/>
      <c r="K82" s="24">
        <f>B$81/5</f>
        <v>1807.8</v>
      </c>
      <c r="L82" s="171">
        <f t="shared" si="7"/>
        <v>903.9</v>
      </c>
      <c r="M82" s="48"/>
      <c r="N82" s="48"/>
      <c r="O82" s="48"/>
      <c r="P82" s="48"/>
      <c r="Q82" s="48"/>
      <c r="R82" s="21"/>
      <c r="S82" s="21"/>
      <c r="T82" s="21"/>
      <c r="U82" s="21"/>
      <c r="V82" s="21"/>
      <c r="W82" s="24"/>
      <c r="X82" s="24"/>
      <c r="Y82" s="21"/>
      <c r="Z82" s="21"/>
      <c r="AA82" s="21"/>
      <c r="AB82" s="21"/>
      <c r="AC82" s="21"/>
      <c r="AD82" s="24"/>
      <c r="AE82" s="24"/>
      <c r="AF82" s="24"/>
      <c r="AG82" s="24"/>
      <c r="AH82" s="21"/>
      <c r="AI82" s="21"/>
    </row>
    <row r="83" spans="1:35">
      <c r="A83" s="25">
        <v>1578</v>
      </c>
      <c r="B83" s="48"/>
      <c r="C83" s="48"/>
      <c r="D83" s="23"/>
      <c r="E83" s="61"/>
      <c r="F83" s="24">
        <f t="shared" si="5"/>
        <v>2582.5714285714289</v>
      </c>
      <c r="G83" s="171">
        <f t="shared" si="6"/>
        <v>1291.2857142857144</v>
      </c>
      <c r="H83" s="48"/>
      <c r="I83" s="23"/>
      <c r="J83" s="48"/>
      <c r="K83" s="24">
        <f>B$81/5</f>
        <v>1807.8</v>
      </c>
      <c r="L83" s="171">
        <f t="shared" si="7"/>
        <v>903.9</v>
      </c>
      <c r="M83" s="48"/>
      <c r="N83" s="48"/>
      <c r="O83" s="48"/>
      <c r="P83" s="48"/>
      <c r="Q83" s="48"/>
      <c r="R83" s="21"/>
      <c r="S83" s="21"/>
      <c r="T83" s="21"/>
      <c r="U83" s="21"/>
      <c r="V83" s="21"/>
      <c r="W83" s="24"/>
      <c r="X83" s="24"/>
      <c r="Y83" s="21"/>
      <c r="Z83" s="21"/>
      <c r="AA83" s="21"/>
      <c r="AB83" s="21"/>
      <c r="AC83" s="21"/>
      <c r="AD83" s="24"/>
      <c r="AE83" s="24"/>
      <c r="AF83" s="24"/>
      <c r="AG83" s="24"/>
      <c r="AH83" s="21"/>
      <c r="AI83" s="21"/>
    </row>
    <row r="84" spans="1:35">
      <c r="A84" s="25">
        <v>1579</v>
      </c>
      <c r="B84" s="48"/>
      <c r="C84" s="48"/>
      <c r="D84" s="23"/>
      <c r="E84" s="61"/>
      <c r="F84" s="24">
        <f t="shared" si="5"/>
        <v>2582.5714285714289</v>
      </c>
      <c r="G84" s="171">
        <f t="shared" si="6"/>
        <v>1291.2857142857144</v>
      </c>
      <c r="H84" s="48"/>
      <c r="I84" s="23"/>
      <c r="J84" s="48"/>
      <c r="K84" s="24">
        <f>B$81/5</f>
        <v>1807.8</v>
      </c>
      <c r="L84" s="171">
        <f t="shared" si="7"/>
        <v>903.9</v>
      </c>
      <c r="M84" s="48"/>
      <c r="N84" s="48"/>
      <c r="O84" s="48"/>
      <c r="P84" s="48"/>
      <c r="Q84" s="48"/>
      <c r="R84" s="21"/>
      <c r="S84" s="21"/>
      <c r="T84" s="21"/>
      <c r="U84" s="21"/>
      <c r="V84" s="21"/>
      <c r="W84" s="24"/>
      <c r="X84" s="24"/>
      <c r="Y84" s="21"/>
      <c r="Z84" s="21"/>
      <c r="AA84" s="21"/>
      <c r="AB84" s="21"/>
      <c r="AC84" s="21"/>
      <c r="AD84" s="24"/>
      <c r="AE84" s="24"/>
      <c r="AF84" s="24"/>
      <c r="AG84" s="24"/>
      <c r="AH84" s="21"/>
      <c r="AI84" s="21"/>
    </row>
    <row r="85" spans="1:35">
      <c r="A85" s="26">
        <v>1580</v>
      </c>
      <c r="B85" s="48"/>
      <c r="C85" s="48"/>
      <c r="D85" s="23"/>
      <c r="E85" s="61"/>
      <c r="F85" s="24">
        <f t="shared" si="5"/>
        <v>2582.5714285714289</v>
      </c>
      <c r="G85" s="171">
        <f t="shared" si="6"/>
        <v>1291.2857142857144</v>
      </c>
      <c r="H85" s="48"/>
      <c r="I85" s="23"/>
      <c r="J85" s="48"/>
      <c r="K85" s="24">
        <f>B$81/5</f>
        <v>1807.8</v>
      </c>
      <c r="L85" s="171">
        <f t="shared" si="7"/>
        <v>903.9</v>
      </c>
      <c r="M85" s="48"/>
      <c r="N85" s="48"/>
      <c r="O85" s="48"/>
      <c r="P85" s="48"/>
      <c r="Q85" s="48"/>
      <c r="R85" s="21"/>
      <c r="S85" s="21"/>
      <c r="T85" s="21"/>
      <c r="U85" s="21"/>
      <c r="V85" s="21"/>
      <c r="W85" s="24"/>
      <c r="X85" s="24"/>
      <c r="Y85" s="21"/>
      <c r="Z85" s="21"/>
      <c r="AA85" s="21"/>
      <c r="AB85" s="21"/>
      <c r="AC85" s="21"/>
      <c r="AD85" s="24"/>
      <c r="AE85" s="24"/>
      <c r="AF85" s="24"/>
      <c r="AG85" s="24"/>
      <c r="AH85" s="21"/>
      <c r="AI85" s="21"/>
    </row>
    <row r="86" spans="1:35" ht="13.5" thickBot="1">
      <c r="A86" s="26">
        <v>1581</v>
      </c>
      <c r="B86" s="170">
        <v>15389</v>
      </c>
      <c r="C86" s="65"/>
      <c r="D86" s="23"/>
      <c r="E86" s="61"/>
      <c r="F86" s="24">
        <f t="shared" si="5"/>
        <v>4396.8571428571431</v>
      </c>
      <c r="G86" s="171">
        <f t="shared" si="6"/>
        <v>2198.4285714285716</v>
      </c>
      <c r="H86" s="48"/>
      <c r="I86" s="23"/>
      <c r="J86" s="48"/>
      <c r="K86" s="24">
        <f>B$86/5</f>
        <v>3077.8</v>
      </c>
      <c r="L86" s="171">
        <f t="shared" si="7"/>
        <v>1538.9</v>
      </c>
      <c r="M86" s="48"/>
      <c r="N86" s="48"/>
      <c r="O86" s="48"/>
      <c r="P86" s="48"/>
      <c r="Q86" s="48"/>
      <c r="R86" s="21"/>
      <c r="S86" s="21"/>
      <c r="T86" s="21"/>
      <c r="U86" s="21"/>
      <c r="V86" s="21"/>
      <c r="W86" s="24"/>
      <c r="X86" s="24"/>
      <c r="Y86" s="21"/>
      <c r="Z86" s="21"/>
      <c r="AA86" s="21"/>
      <c r="AB86" s="21"/>
      <c r="AC86" s="21"/>
      <c r="AD86" s="24"/>
      <c r="AE86" s="24"/>
      <c r="AF86" s="24"/>
      <c r="AG86" s="24"/>
      <c r="AH86" s="21"/>
      <c r="AI86" s="21"/>
    </row>
    <row r="87" spans="1:35">
      <c r="A87" s="26">
        <v>1582</v>
      </c>
      <c r="B87" s="48"/>
      <c r="C87" s="48"/>
      <c r="D87" s="23"/>
      <c r="E87" s="61"/>
      <c r="F87" s="24">
        <f t="shared" si="5"/>
        <v>4396.8571428571431</v>
      </c>
      <c r="G87" s="171">
        <f t="shared" si="6"/>
        <v>2198.4285714285716</v>
      </c>
      <c r="H87" s="48"/>
      <c r="I87" s="23"/>
      <c r="J87" s="48"/>
      <c r="K87" s="24">
        <f>B$86/5</f>
        <v>3077.8</v>
      </c>
      <c r="L87" s="171">
        <f t="shared" si="7"/>
        <v>1538.9</v>
      </c>
      <c r="M87" s="48"/>
      <c r="N87" s="48"/>
      <c r="O87" s="48"/>
      <c r="P87" s="48"/>
      <c r="Q87" s="48"/>
      <c r="R87" s="21"/>
      <c r="S87" s="21"/>
      <c r="T87" s="21"/>
      <c r="U87" s="21"/>
      <c r="V87" s="21"/>
      <c r="W87" s="24"/>
      <c r="X87" s="24"/>
      <c r="Y87" s="21"/>
      <c r="Z87" s="21"/>
      <c r="AA87" s="21"/>
      <c r="AB87" s="21"/>
      <c r="AC87" s="21"/>
      <c r="AD87" s="24"/>
      <c r="AE87" s="24"/>
      <c r="AF87" s="24"/>
      <c r="AG87" s="24"/>
      <c r="AH87" s="21"/>
      <c r="AI87" s="21"/>
    </row>
    <row r="88" spans="1:35">
      <c r="A88" s="26">
        <v>1583</v>
      </c>
      <c r="B88" s="48"/>
      <c r="C88" s="48"/>
      <c r="D88" s="23"/>
      <c r="E88" s="61"/>
      <c r="F88" s="24">
        <f t="shared" si="5"/>
        <v>4396.8571428571431</v>
      </c>
      <c r="G88" s="171">
        <f t="shared" si="6"/>
        <v>2198.4285714285716</v>
      </c>
      <c r="H88" s="48"/>
      <c r="I88" s="23"/>
      <c r="J88" s="48"/>
      <c r="K88" s="24">
        <f>B$86/5</f>
        <v>3077.8</v>
      </c>
      <c r="L88" s="171">
        <f t="shared" si="7"/>
        <v>1538.9</v>
      </c>
      <c r="M88" s="48"/>
      <c r="N88" s="48"/>
      <c r="O88" s="48"/>
      <c r="P88" s="48"/>
      <c r="Q88" s="48"/>
      <c r="R88" s="21"/>
      <c r="S88" s="21"/>
      <c r="T88" s="21"/>
      <c r="U88" s="21"/>
      <c r="V88" s="21"/>
      <c r="W88" s="24"/>
      <c r="X88" s="24"/>
      <c r="Y88" s="21"/>
      <c r="Z88" s="21"/>
      <c r="AA88" s="21"/>
      <c r="AB88" s="21"/>
      <c r="AC88" s="21"/>
      <c r="AD88" s="24"/>
      <c r="AE88" s="24"/>
      <c r="AF88" s="24"/>
      <c r="AG88" s="37"/>
      <c r="AH88" s="21"/>
      <c r="AI88" s="21"/>
    </row>
    <row r="89" spans="1:35">
      <c r="A89" s="26">
        <v>1584</v>
      </c>
      <c r="B89" s="48"/>
      <c r="C89" s="48"/>
      <c r="D89" s="23"/>
      <c r="E89" s="61"/>
      <c r="F89" s="24">
        <f t="shared" si="5"/>
        <v>4396.8571428571431</v>
      </c>
      <c r="G89" s="171">
        <f t="shared" si="6"/>
        <v>2198.4285714285716</v>
      </c>
      <c r="H89" s="48"/>
      <c r="I89" s="23"/>
      <c r="J89" s="48"/>
      <c r="K89" s="24">
        <f>B$86/5</f>
        <v>3077.8</v>
      </c>
      <c r="L89" s="171">
        <f t="shared" si="7"/>
        <v>1538.9</v>
      </c>
      <c r="M89" s="48"/>
      <c r="N89" s="48"/>
      <c r="O89" s="48"/>
      <c r="P89" s="48"/>
      <c r="Q89" s="48"/>
      <c r="R89" s="21"/>
      <c r="S89" s="21"/>
      <c r="T89" s="21"/>
      <c r="U89" s="21"/>
      <c r="V89" s="21"/>
      <c r="W89" s="24"/>
      <c r="X89" s="24"/>
      <c r="Y89" s="21"/>
      <c r="Z89" s="21"/>
      <c r="AA89" s="21"/>
      <c r="AB89" s="21"/>
      <c r="AC89" s="21"/>
      <c r="AD89" s="24"/>
      <c r="AE89" s="24"/>
      <c r="AF89" s="24"/>
      <c r="AG89" s="37"/>
      <c r="AH89" s="21"/>
      <c r="AI89" s="21"/>
    </row>
    <row r="90" spans="1:35">
      <c r="A90" s="26">
        <v>1585</v>
      </c>
      <c r="B90" s="48"/>
      <c r="C90" s="48"/>
      <c r="D90" s="23"/>
      <c r="E90" s="61"/>
      <c r="F90" s="24">
        <f t="shared" si="5"/>
        <v>4396.8571428571431</v>
      </c>
      <c r="G90" s="171">
        <f t="shared" si="6"/>
        <v>2198.4285714285716</v>
      </c>
      <c r="H90" s="48"/>
      <c r="I90" s="23"/>
      <c r="J90" s="48"/>
      <c r="K90" s="24">
        <f>B$86/5</f>
        <v>3077.8</v>
      </c>
      <c r="L90" s="171">
        <f t="shared" si="7"/>
        <v>1538.9</v>
      </c>
      <c r="M90" s="48"/>
      <c r="N90" s="48"/>
      <c r="O90" s="48"/>
      <c r="P90" s="48"/>
      <c r="Q90" s="48"/>
      <c r="R90" s="21"/>
      <c r="S90" s="21"/>
      <c r="T90" s="21"/>
      <c r="U90" s="21"/>
      <c r="V90" s="21"/>
      <c r="W90" s="24"/>
      <c r="X90" s="24"/>
      <c r="Y90" s="21"/>
      <c r="Z90" s="21"/>
      <c r="AA90" s="21"/>
      <c r="AB90" s="21"/>
      <c r="AC90" s="21"/>
      <c r="AD90" s="24"/>
      <c r="AE90" s="24"/>
      <c r="AF90" s="24"/>
      <c r="AG90" s="37"/>
      <c r="AH90" s="21"/>
      <c r="AI90" s="21"/>
    </row>
    <row r="91" spans="1:35" ht="13.5" thickBot="1">
      <c r="A91" s="26">
        <v>1586</v>
      </c>
      <c r="B91" s="170">
        <v>17784</v>
      </c>
      <c r="C91" s="65"/>
      <c r="D91" s="23">
        <v>236.5</v>
      </c>
      <c r="E91" s="61"/>
      <c r="F91" s="24">
        <f t="shared" si="5"/>
        <v>5081.1428571428578</v>
      </c>
      <c r="G91" s="171">
        <f t="shared" si="6"/>
        <v>2540.5714285714289</v>
      </c>
      <c r="H91" s="48"/>
      <c r="I91" s="23">
        <v>167.91499999999999</v>
      </c>
      <c r="J91" s="48"/>
      <c r="K91" s="24">
        <f>B$91/5</f>
        <v>3556.8</v>
      </c>
      <c r="L91" s="171">
        <f t="shared" si="7"/>
        <v>1778.4</v>
      </c>
      <c r="M91" s="48"/>
      <c r="N91" s="48"/>
      <c r="O91" s="48"/>
      <c r="P91" s="48"/>
      <c r="Q91" s="48"/>
      <c r="R91" s="21"/>
      <c r="S91" s="21"/>
      <c r="T91" s="21"/>
      <c r="U91" s="21"/>
      <c r="V91" s="21"/>
      <c r="W91" s="24"/>
      <c r="X91" s="24"/>
      <c r="Y91" s="21"/>
      <c r="Z91" s="21"/>
      <c r="AA91" s="21"/>
      <c r="AB91" s="21"/>
      <c r="AC91" s="21"/>
      <c r="AD91" s="24"/>
      <c r="AE91" s="24"/>
      <c r="AF91" s="23">
        <v>0</v>
      </c>
      <c r="AG91" s="23">
        <v>0</v>
      </c>
      <c r="AH91" s="21"/>
      <c r="AI91" s="21"/>
    </row>
    <row r="92" spans="1:35" ht="13.5" thickBot="1">
      <c r="A92" s="26">
        <v>1587</v>
      </c>
      <c r="B92" s="170"/>
      <c r="C92" s="65"/>
      <c r="D92" s="23">
        <v>236.5</v>
      </c>
      <c r="E92" s="61"/>
      <c r="F92" s="24">
        <f t="shared" si="5"/>
        <v>5081.1428571428578</v>
      </c>
      <c r="G92" s="171">
        <f t="shared" si="6"/>
        <v>2540.5714285714289</v>
      </c>
      <c r="H92" s="48"/>
      <c r="I92" s="23">
        <v>167.91499999999999</v>
      </c>
      <c r="J92" s="48"/>
      <c r="K92" s="24">
        <f>B$91/5</f>
        <v>3556.8</v>
      </c>
      <c r="L92" s="171">
        <f t="shared" si="7"/>
        <v>1778.4</v>
      </c>
      <c r="M92" s="48"/>
      <c r="N92" s="48"/>
      <c r="O92" s="48"/>
      <c r="P92" s="48"/>
      <c r="Q92" s="48"/>
      <c r="R92" s="21"/>
      <c r="S92" s="21"/>
      <c r="T92" s="21"/>
      <c r="U92" s="21"/>
      <c r="V92" s="21"/>
      <c r="W92" s="24"/>
      <c r="X92" s="24"/>
      <c r="Y92" s="21"/>
      <c r="Z92" s="21"/>
      <c r="AA92" s="21"/>
      <c r="AB92" s="21"/>
      <c r="AC92" s="21"/>
      <c r="AD92" s="24"/>
      <c r="AE92" s="24"/>
      <c r="AF92" s="23">
        <v>0</v>
      </c>
      <c r="AG92" s="23">
        <v>0</v>
      </c>
      <c r="AH92" s="21"/>
      <c r="AI92" s="21"/>
    </row>
    <row r="93" spans="1:35">
      <c r="A93" s="26">
        <v>1588</v>
      </c>
      <c r="B93" s="48"/>
      <c r="C93" s="48"/>
      <c r="D93" s="23"/>
      <c r="E93" s="61"/>
      <c r="F93" s="24">
        <f t="shared" si="5"/>
        <v>5081.1428571428578</v>
      </c>
      <c r="G93" s="171">
        <f t="shared" si="6"/>
        <v>2540.5714285714289</v>
      </c>
      <c r="H93" s="48"/>
      <c r="I93" s="23"/>
      <c r="J93" s="48"/>
      <c r="K93" s="24">
        <f>B$91/5</f>
        <v>3556.8</v>
      </c>
      <c r="L93" s="171">
        <f t="shared" si="7"/>
        <v>1778.4</v>
      </c>
      <c r="M93" s="48"/>
      <c r="N93" s="48"/>
      <c r="O93" s="48"/>
      <c r="P93" s="48"/>
      <c r="Q93" s="48"/>
      <c r="R93" s="21"/>
      <c r="S93" s="21"/>
      <c r="T93" s="21"/>
      <c r="U93" s="21"/>
      <c r="V93" s="21"/>
      <c r="W93" s="24"/>
      <c r="X93" s="24"/>
      <c r="Y93" s="21"/>
      <c r="Z93" s="21"/>
      <c r="AA93" s="21"/>
      <c r="AB93" s="21"/>
      <c r="AC93" s="21"/>
      <c r="AD93" s="24"/>
      <c r="AE93" s="24"/>
      <c r="AF93" s="23"/>
      <c r="AG93" s="23"/>
      <c r="AH93" s="21"/>
      <c r="AI93" s="21"/>
    </row>
    <row r="94" spans="1:35">
      <c r="A94" s="26">
        <v>1589</v>
      </c>
      <c r="B94" s="48"/>
      <c r="C94" s="48"/>
      <c r="D94" s="82"/>
      <c r="E94" s="61"/>
      <c r="F94" s="24">
        <f t="shared" si="5"/>
        <v>5081.1428571428578</v>
      </c>
      <c r="G94" s="171">
        <f t="shared" si="6"/>
        <v>2540.5714285714289</v>
      </c>
      <c r="H94" s="48"/>
      <c r="I94" s="82"/>
      <c r="J94" s="85"/>
      <c r="K94" s="24">
        <f>B$91/5</f>
        <v>3556.8</v>
      </c>
      <c r="L94" s="171">
        <f t="shared" si="7"/>
        <v>1778.4</v>
      </c>
      <c r="M94" s="48"/>
      <c r="N94" s="48"/>
      <c r="O94" s="48"/>
      <c r="P94" s="48"/>
      <c r="Q94" s="48"/>
      <c r="R94" s="21"/>
      <c r="S94" s="21"/>
      <c r="T94" s="21"/>
      <c r="U94" s="21"/>
      <c r="V94" s="21"/>
      <c r="W94" s="24"/>
      <c r="X94" s="24"/>
      <c r="Y94" s="21"/>
      <c r="Z94" s="21"/>
      <c r="AA94" s="21"/>
      <c r="AB94" s="21"/>
      <c r="AC94" s="21"/>
      <c r="AD94" s="24"/>
      <c r="AE94" s="24"/>
      <c r="AF94" s="23"/>
      <c r="AG94" s="23"/>
      <c r="AH94" s="21"/>
      <c r="AI94" s="21"/>
    </row>
    <row r="95" spans="1:35">
      <c r="A95" s="26">
        <v>1590</v>
      </c>
      <c r="B95" s="48"/>
      <c r="C95" s="48"/>
      <c r="D95" s="23">
        <v>236.5</v>
      </c>
      <c r="E95" s="61"/>
      <c r="F95" s="24">
        <f t="shared" si="5"/>
        <v>5081.1428571428578</v>
      </c>
      <c r="G95" s="171">
        <f t="shared" si="6"/>
        <v>2540.5714285714289</v>
      </c>
      <c r="H95" s="48"/>
      <c r="I95" s="23">
        <v>167.91499999999999</v>
      </c>
      <c r="J95" s="48"/>
      <c r="K95" s="24">
        <f>B$91/5</f>
        <v>3556.8</v>
      </c>
      <c r="L95" s="171">
        <f t="shared" si="7"/>
        <v>1778.4</v>
      </c>
      <c r="M95" s="48"/>
      <c r="N95" s="48"/>
      <c r="O95" s="48"/>
      <c r="P95" s="48"/>
      <c r="Q95" s="48"/>
      <c r="R95" s="21"/>
      <c r="S95" s="21"/>
      <c r="T95" s="21"/>
      <c r="U95" s="21"/>
      <c r="V95" s="21"/>
      <c r="W95" s="24"/>
      <c r="X95" s="24"/>
      <c r="Y95" s="21"/>
      <c r="Z95" s="21"/>
      <c r="AA95" s="21"/>
      <c r="AB95" s="21"/>
      <c r="AC95" s="21"/>
      <c r="AD95" s="24"/>
      <c r="AE95" s="24"/>
      <c r="AF95" s="23">
        <v>0</v>
      </c>
      <c r="AG95" s="23">
        <v>0</v>
      </c>
      <c r="AH95" s="21"/>
      <c r="AI95" s="21"/>
    </row>
    <row r="96" spans="1:35" ht="13.5" thickBot="1">
      <c r="A96" s="26">
        <v>1591</v>
      </c>
      <c r="B96" s="170">
        <v>5838</v>
      </c>
      <c r="C96" s="65"/>
      <c r="D96" s="23"/>
      <c r="E96" s="61"/>
      <c r="F96" s="24">
        <f t="shared" si="5"/>
        <v>2085</v>
      </c>
      <c r="G96" s="171">
        <f t="shared" si="6"/>
        <v>1042.5</v>
      </c>
      <c r="H96" s="48"/>
      <c r="I96" s="23"/>
      <c r="J96" s="48"/>
      <c r="K96" s="24">
        <f>B$96/4</f>
        <v>1459.5</v>
      </c>
      <c r="L96" s="171">
        <f t="shared" si="7"/>
        <v>729.75</v>
      </c>
      <c r="M96" s="48"/>
      <c r="N96" s="48"/>
      <c r="O96" s="48"/>
      <c r="P96" s="48"/>
      <c r="Q96" s="48"/>
      <c r="R96" s="21"/>
      <c r="S96" s="21"/>
      <c r="T96" s="21"/>
      <c r="U96" s="21"/>
      <c r="V96" s="21"/>
      <c r="W96" s="24"/>
      <c r="X96" s="24"/>
      <c r="Y96" s="21"/>
      <c r="Z96" s="21"/>
      <c r="AA96" s="21"/>
      <c r="AB96" s="21"/>
      <c r="AC96" s="21"/>
      <c r="AD96" s="24"/>
      <c r="AE96" s="24"/>
      <c r="AF96" s="23"/>
      <c r="AG96" s="23"/>
      <c r="AH96" s="21"/>
      <c r="AI96" s="21"/>
    </row>
    <row r="97" spans="1:35">
      <c r="A97" s="26">
        <v>1592</v>
      </c>
      <c r="B97" s="48"/>
      <c r="C97" s="48"/>
      <c r="D97" s="23"/>
      <c r="E97" s="61"/>
      <c r="F97" s="24">
        <f t="shared" si="5"/>
        <v>2085</v>
      </c>
      <c r="G97" s="171">
        <f t="shared" si="6"/>
        <v>1042.5</v>
      </c>
      <c r="H97" s="48"/>
      <c r="I97" s="23"/>
      <c r="J97" s="48"/>
      <c r="K97" s="24">
        <f>B$96/4</f>
        <v>1459.5</v>
      </c>
      <c r="L97" s="171">
        <f t="shared" si="7"/>
        <v>729.75</v>
      </c>
      <c r="M97" s="48"/>
      <c r="N97" s="48"/>
      <c r="O97" s="48"/>
      <c r="P97" s="48"/>
      <c r="Q97" s="48"/>
      <c r="R97" s="21"/>
      <c r="S97" s="21"/>
      <c r="T97" s="21"/>
      <c r="U97" s="21"/>
      <c r="V97" s="21"/>
      <c r="W97" s="24"/>
      <c r="X97" s="24"/>
      <c r="Y97" s="21"/>
      <c r="Z97" s="21"/>
      <c r="AA97" s="21"/>
      <c r="AB97" s="21"/>
      <c r="AC97" s="21"/>
      <c r="AD97" s="24"/>
      <c r="AE97" s="24"/>
      <c r="AF97" s="23"/>
      <c r="AG97" s="23"/>
      <c r="AH97" s="21"/>
      <c r="AI97" s="21"/>
    </row>
    <row r="98" spans="1:35">
      <c r="A98" s="26">
        <v>1593</v>
      </c>
      <c r="B98" s="48"/>
      <c r="C98" s="48"/>
      <c r="D98" s="23"/>
      <c r="E98" s="61"/>
      <c r="F98" s="24">
        <f t="shared" si="5"/>
        <v>2085</v>
      </c>
      <c r="G98" s="171">
        <f t="shared" si="6"/>
        <v>1042.5</v>
      </c>
      <c r="H98" s="48"/>
      <c r="I98" s="23"/>
      <c r="J98" s="48"/>
      <c r="K98" s="24">
        <f>B$96/4</f>
        <v>1459.5</v>
      </c>
      <c r="L98" s="171">
        <f t="shared" si="7"/>
        <v>729.75</v>
      </c>
      <c r="M98" s="48"/>
      <c r="N98" s="48"/>
      <c r="O98" s="48"/>
      <c r="P98" s="48"/>
      <c r="Q98" s="48"/>
      <c r="R98" s="21"/>
      <c r="S98" s="21"/>
      <c r="T98" s="21"/>
      <c r="U98" s="21"/>
      <c r="V98" s="21"/>
      <c r="W98" s="24"/>
      <c r="X98" s="24"/>
      <c r="Y98" s="21"/>
      <c r="Z98" s="21"/>
      <c r="AA98" s="21"/>
      <c r="AB98" s="21"/>
      <c r="AC98" s="21"/>
      <c r="AD98" s="24"/>
      <c r="AE98" s="24"/>
      <c r="AF98" s="23"/>
      <c r="AG98" s="23"/>
      <c r="AH98" s="21"/>
      <c r="AI98" s="21"/>
    </row>
    <row r="99" spans="1:35">
      <c r="A99" s="26">
        <v>1594</v>
      </c>
      <c r="B99" s="48"/>
      <c r="C99" s="48"/>
      <c r="D99" s="23"/>
      <c r="E99" s="61"/>
      <c r="F99" s="24">
        <f t="shared" si="5"/>
        <v>2085</v>
      </c>
      <c r="G99" s="171">
        <f t="shared" si="6"/>
        <v>1042.5</v>
      </c>
      <c r="H99" s="48"/>
      <c r="I99" s="23"/>
      <c r="J99" s="48"/>
      <c r="K99" s="24">
        <f>B$96/4</f>
        <v>1459.5</v>
      </c>
      <c r="L99" s="171">
        <f t="shared" si="7"/>
        <v>729.75</v>
      </c>
      <c r="M99" s="48"/>
      <c r="N99" s="48"/>
      <c r="O99" s="48"/>
      <c r="P99" s="48"/>
      <c r="Q99" s="48"/>
      <c r="R99" s="21"/>
      <c r="S99" s="21"/>
      <c r="T99" s="21"/>
      <c r="U99" s="21"/>
      <c r="V99" s="21"/>
      <c r="W99" s="24"/>
      <c r="X99" s="24"/>
      <c r="Y99" s="21"/>
      <c r="Z99" s="21"/>
      <c r="AA99" s="21"/>
      <c r="AB99" s="21"/>
      <c r="AC99" s="21"/>
      <c r="AD99" s="24"/>
      <c r="AE99" s="24"/>
      <c r="AF99" s="23"/>
      <c r="AG99" s="23"/>
      <c r="AH99" s="21"/>
      <c r="AI99" s="21"/>
    </row>
    <row r="100" spans="1:35">
      <c r="A100" s="26">
        <v>1595</v>
      </c>
      <c r="B100" s="48">
        <v>36024</v>
      </c>
      <c r="C100" s="48"/>
      <c r="D100" s="23">
        <v>274.64788732394368</v>
      </c>
      <c r="E100" s="61"/>
      <c r="F100" s="24">
        <f t="shared" si="5"/>
        <v>8577.1428571428569</v>
      </c>
      <c r="G100" s="171">
        <f t="shared" si="6"/>
        <v>4288.5714285714284</v>
      </c>
      <c r="H100" s="48"/>
      <c r="I100" s="23">
        <v>195</v>
      </c>
      <c r="J100" s="48"/>
      <c r="K100" s="24">
        <f t="shared" ref="K100:K105" si="8">B$100/6</f>
        <v>6004</v>
      </c>
      <c r="L100" s="171">
        <f t="shared" si="7"/>
        <v>3002</v>
      </c>
      <c r="M100" s="48"/>
      <c r="N100" s="48"/>
      <c r="O100" s="48"/>
      <c r="P100" s="48"/>
      <c r="Q100" s="48"/>
      <c r="R100" s="21"/>
      <c r="S100" s="21"/>
      <c r="T100" s="21"/>
      <c r="U100" s="21"/>
      <c r="V100" s="21"/>
      <c r="W100" s="24"/>
      <c r="X100" s="24"/>
      <c r="Y100" s="21"/>
      <c r="Z100" s="21"/>
      <c r="AA100" s="21"/>
      <c r="AB100" s="21"/>
      <c r="AC100" s="21"/>
      <c r="AD100" s="24"/>
      <c r="AE100" s="24"/>
      <c r="AF100" s="23">
        <v>0</v>
      </c>
      <c r="AG100" s="23">
        <v>0</v>
      </c>
      <c r="AH100" s="21"/>
      <c r="AI100" s="21"/>
    </row>
    <row r="101" spans="1:35">
      <c r="A101" s="26">
        <v>1596</v>
      </c>
      <c r="B101" s="48"/>
      <c r="C101" s="48"/>
      <c r="D101" s="23"/>
      <c r="E101" s="61"/>
      <c r="F101" s="24">
        <f t="shared" si="5"/>
        <v>8577.1428571428569</v>
      </c>
      <c r="G101" s="171">
        <f t="shared" si="6"/>
        <v>4288.5714285714284</v>
      </c>
      <c r="H101" s="48"/>
      <c r="I101" s="23"/>
      <c r="J101" s="48"/>
      <c r="K101" s="24">
        <f t="shared" si="8"/>
        <v>6004</v>
      </c>
      <c r="L101" s="171">
        <f t="shared" si="7"/>
        <v>3002</v>
      </c>
      <c r="M101" s="48"/>
      <c r="N101" s="48"/>
      <c r="O101" s="48"/>
      <c r="P101" s="48"/>
      <c r="Q101" s="48"/>
      <c r="R101" s="21"/>
      <c r="S101" s="21"/>
      <c r="T101" s="21"/>
      <c r="U101" s="21"/>
      <c r="V101" s="21"/>
      <c r="W101" s="24"/>
      <c r="X101" s="24"/>
      <c r="Y101" s="24"/>
      <c r="Z101" s="24"/>
      <c r="AA101" s="24"/>
      <c r="AB101" s="24"/>
      <c r="AC101" s="24"/>
      <c r="AD101" s="24"/>
      <c r="AE101" s="24"/>
      <c r="AF101" s="23">
        <v>0</v>
      </c>
      <c r="AG101" s="23">
        <v>0</v>
      </c>
      <c r="AH101" s="21"/>
      <c r="AI101" s="21"/>
    </row>
    <row r="102" spans="1:35">
      <c r="A102" s="26">
        <v>1597</v>
      </c>
      <c r="B102" s="48"/>
      <c r="C102" s="48"/>
      <c r="D102" s="23"/>
      <c r="E102" s="61"/>
      <c r="F102" s="24">
        <f t="shared" ref="F102:F133" si="9">K102/0.7</f>
        <v>8577.1428571428569</v>
      </c>
      <c r="G102" s="171">
        <f t="shared" si="6"/>
        <v>4288.5714285714284</v>
      </c>
      <c r="H102" s="48"/>
      <c r="I102" s="23"/>
      <c r="J102" s="48"/>
      <c r="K102" s="24">
        <f t="shared" si="8"/>
        <v>6004</v>
      </c>
      <c r="L102" s="171">
        <f t="shared" si="7"/>
        <v>3002</v>
      </c>
      <c r="M102" s="48"/>
      <c r="N102" s="48"/>
      <c r="O102" s="48"/>
      <c r="P102" s="48"/>
      <c r="Q102" s="48"/>
      <c r="R102" s="21"/>
      <c r="S102" s="21"/>
      <c r="T102" s="21"/>
      <c r="U102" s="21"/>
      <c r="V102" s="21"/>
      <c r="W102" s="24"/>
      <c r="X102" s="24"/>
      <c r="Y102" s="24"/>
      <c r="Z102" s="24"/>
      <c r="AA102" s="24"/>
      <c r="AB102" s="24"/>
      <c r="AC102" s="24"/>
      <c r="AD102" s="24"/>
      <c r="AE102" s="24"/>
      <c r="AF102" s="23">
        <v>0</v>
      </c>
      <c r="AG102" s="23">
        <v>0</v>
      </c>
      <c r="AH102" s="21"/>
      <c r="AI102" s="21"/>
    </row>
    <row r="103" spans="1:35">
      <c r="A103" s="26">
        <v>1598</v>
      </c>
      <c r="B103" s="48"/>
      <c r="C103" s="48"/>
      <c r="D103" s="23"/>
      <c r="E103" s="61"/>
      <c r="F103" s="24">
        <f t="shared" si="9"/>
        <v>8577.1428571428569</v>
      </c>
      <c r="G103" s="171">
        <f t="shared" si="6"/>
        <v>4288.5714285714284</v>
      </c>
      <c r="H103" s="48"/>
      <c r="I103" s="23"/>
      <c r="J103" s="48"/>
      <c r="K103" s="24">
        <f t="shared" si="8"/>
        <v>6004</v>
      </c>
      <c r="L103" s="171">
        <f t="shared" si="7"/>
        <v>3002</v>
      </c>
      <c r="M103" s="48"/>
      <c r="N103" s="48"/>
      <c r="O103" s="48"/>
      <c r="P103" s="48"/>
      <c r="Q103" s="48"/>
      <c r="R103" s="21"/>
      <c r="S103" s="21"/>
      <c r="T103" s="21"/>
      <c r="U103" s="21"/>
      <c r="V103" s="21"/>
      <c r="W103" s="24"/>
      <c r="X103" s="24"/>
      <c r="Y103" s="24"/>
      <c r="Z103" s="24"/>
      <c r="AA103" s="24"/>
      <c r="AB103" s="24"/>
      <c r="AC103" s="24"/>
      <c r="AD103" s="24"/>
      <c r="AE103" s="24"/>
      <c r="AF103" s="23">
        <v>0</v>
      </c>
      <c r="AG103" s="23">
        <v>0</v>
      </c>
      <c r="AH103" s="21"/>
      <c r="AI103" s="21"/>
    </row>
    <row r="104" spans="1:35">
      <c r="A104" s="26">
        <v>1599</v>
      </c>
      <c r="B104" s="48"/>
      <c r="C104" s="48"/>
      <c r="D104" s="23">
        <v>270.42253521126764</v>
      </c>
      <c r="E104" s="61"/>
      <c r="F104" s="24">
        <f t="shared" si="9"/>
        <v>8577.1428571428569</v>
      </c>
      <c r="G104" s="171">
        <f t="shared" si="6"/>
        <v>4288.5714285714284</v>
      </c>
      <c r="H104" s="48"/>
      <c r="I104" s="23">
        <v>192</v>
      </c>
      <c r="J104" s="48"/>
      <c r="K104" s="24">
        <f t="shared" si="8"/>
        <v>6004</v>
      </c>
      <c r="L104" s="171">
        <f t="shared" si="7"/>
        <v>3002</v>
      </c>
      <c r="M104" s="48"/>
      <c r="N104" s="48"/>
      <c r="O104" s="48"/>
      <c r="P104" s="48"/>
      <c r="Q104" s="48"/>
      <c r="R104" s="21"/>
      <c r="S104" s="21"/>
      <c r="T104" s="21"/>
      <c r="U104" s="21"/>
      <c r="V104" s="21"/>
      <c r="W104" s="24"/>
      <c r="X104" s="24"/>
      <c r="Y104" s="24"/>
      <c r="Z104" s="24"/>
      <c r="AA104" s="24"/>
      <c r="AB104" s="24"/>
      <c r="AC104" s="24"/>
      <c r="AD104" s="24"/>
      <c r="AE104" s="24"/>
      <c r="AF104" s="23">
        <v>0</v>
      </c>
      <c r="AG104" s="23">
        <v>0</v>
      </c>
      <c r="AH104" s="21"/>
      <c r="AI104" s="21"/>
    </row>
    <row r="105" spans="1:35">
      <c r="A105" s="26">
        <v>1600</v>
      </c>
      <c r="B105" s="48"/>
      <c r="C105" s="48"/>
      <c r="D105" s="23"/>
      <c r="E105" s="61"/>
      <c r="F105" s="24">
        <f t="shared" si="9"/>
        <v>8577.1428571428569</v>
      </c>
      <c r="G105" s="171">
        <f t="shared" si="6"/>
        <v>4288.5714285714284</v>
      </c>
      <c r="H105" s="48"/>
      <c r="I105" s="23"/>
      <c r="J105" s="48"/>
      <c r="K105" s="24">
        <f t="shared" si="8"/>
        <v>6004</v>
      </c>
      <c r="L105" s="171">
        <f t="shared" si="7"/>
        <v>3002</v>
      </c>
      <c r="M105" s="48"/>
      <c r="N105" s="48"/>
      <c r="O105" s="48"/>
      <c r="P105" s="48"/>
      <c r="Q105" s="48"/>
      <c r="R105" s="21"/>
      <c r="S105" s="21"/>
      <c r="T105" s="21"/>
      <c r="U105" s="21"/>
      <c r="V105" s="21"/>
      <c r="W105" s="24"/>
      <c r="X105" s="24"/>
      <c r="Y105" s="24"/>
      <c r="Z105" s="24"/>
      <c r="AA105" s="24"/>
      <c r="AB105" s="24"/>
      <c r="AC105" s="24"/>
      <c r="AD105" s="24"/>
      <c r="AE105" s="24"/>
      <c r="AF105" s="23">
        <v>0</v>
      </c>
      <c r="AG105" s="23">
        <v>0</v>
      </c>
      <c r="AH105" s="21"/>
      <c r="AI105" s="21"/>
    </row>
    <row r="106" spans="1:35">
      <c r="A106" s="26">
        <v>1601</v>
      </c>
      <c r="B106" s="48">
        <v>13331</v>
      </c>
      <c r="C106" s="48"/>
      <c r="D106" s="23"/>
      <c r="E106" s="61"/>
      <c r="F106" s="24">
        <f t="shared" si="9"/>
        <v>3808.8571428571427</v>
      </c>
      <c r="G106" s="171">
        <f t="shared" si="6"/>
        <v>1904.4285714285713</v>
      </c>
      <c r="H106" s="48"/>
      <c r="I106" s="23"/>
      <c r="J106" s="48"/>
      <c r="K106" s="24">
        <f>B$106/5</f>
        <v>2666.2</v>
      </c>
      <c r="L106" s="171">
        <f t="shared" si="7"/>
        <v>1333.1</v>
      </c>
      <c r="M106" s="48"/>
      <c r="N106" s="48"/>
      <c r="O106" s="48"/>
      <c r="P106" s="48"/>
      <c r="Q106" s="48"/>
      <c r="R106" s="21"/>
      <c r="S106" s="21"/>
      <c r="T106" s="21"/>
      <c r="U106" s="21"/>
      <c r="V106" s="21"/>
      <c r="W106" s="24"/>
      <c r="X106" s="24"/>
      <c r="Y106" s="24"/>
      <c r="Z106" s="24"/>
      <c r="AA106" s="24"/>
      <c r="AB106" s="24"/>
      <c r="AC106" s="24"/>
      <c r="AD106" s="24"/>
      <c r="AE106" s="114"/>
      <c r="AF106" s="23">
        <v>0</v>
      </c>
      <c r="AG106" s="23">
        <v>0</v>
      </c>
      <c r="AH106" s="21"/>
      <c r="AI106" s="21"/>
    </row>
    <row r="107" spans="1:35">
      <c r="A107" s="26">
        <v>1602</v>
      </c>
      <c r="B107" s="48"/>
      <c r="C107" s="48"/>
      <c r="D107" s="23"/>
      <c r="E107" s="61"/>
      <c r="F107" s="24">
        <f t="shared" si="9"/>
        <v>3808.8571428571427</v>
      </c>
      <c r="G107" s="171">
        <f t="shared" si="6"/>
        <v>1904.4285714285713</v>
      </c>
      <c r="H107" s="48"/>
      <c r="I107" s="23"/>
      <c r="J107" s="48"/>
      <c r="K107" s="24">
        <f>B$106/5</f>
        <v>2666.2</v>
      </c>
      <c r="L107" s="171">
        <f t="shared" si="7"/>
        <v>1333.1</v>
      </c>
      <c r="M107" s="48"/>
      <c r="N107" s="48"/>
      <c r="O107" s="48"/>
      <c r="P107" s="48"/>
      <c r="Q107" s="48"/>
      <c r="R107" s="21"/>
      <c r="S107" s="21"/>
      <c r="T107" s="21"/>
      <c r="U107" s="21"/>
      <c r="V107" s="21"/>
      <c r="W107" s="24"/>
      <c r="X107" s="24"/>
      <c r="Y107" s="24"/>
      <c r="Z107" s="24"/>
      <c r="AA107" s="24"/>
      <c r="AB107" s="24"/>
      <c r="AC107" s="24"/>
      <c r="AD107" s="24"/>
      <c r="AE107" s="24"/>
      <c r="AF107" s="23">
        <v>0</v>
      </c>
      <c r="AG107" s="23">
        <v>0</v>
      </c>
      <c r="AH107" s="21"/>
      <c r="AI107" s="21"/>
    </row>
    <row r="108" spans="1:35">
      <c r="A108" s="26">
        <v>1603</v>
      </c>
      <c r="B108" s="48"/>
      <c r="C108" s="48"/>
      <c r="D108" s="23"/>
      <c r="E108" s="61"/>
      <c r="F108" s="24">
        <f t="shared" si="9"/>
        <v>3808.8571428571427</v>
      </c>
      <c r="G108" s="171">
        <f t="shared" si="6"/>
        <v>1904.4285714285713</v>
      </c>
      <c r="H108" s="48"/>
      <c r="I108" s="23"/>
      <c r="J108" s="48"/>
      <c r="K108" s="24">
        <f>B$106/5</f>
        <v>2666.2</v>
      </c>
      <c r="L108" s="171">
        <f t="shared" si="7"/>
        <v>1333.1</v>
      </c>
      <c r="M108" s="48"/>
      <c r="N108" s="48"/>
      <c r="O108" s="48"/>
      <c r="P108" s="48"/>
      <c r="Q108" s="48"/>
      <c r="R108" s="21"/>
      <c r="S108" s="21"/>
      <c r="T108" s="21"/>
      <c r="U108" s="21"/>
      <c r="V108" s="21"/>
      <c r="W108" s="24"/>
      <c r="X108" s="24"/>
      <c r="Y108" s="24"/>
      <c r="Z108" s="24"/>
      <c r="AA108" s="24"/>
      <c r="AB108" s="24"/>
      <c r="AC108" s="24"/>
      <c r="AD108" s="24"/>
      <c r="AE108" s="24"/>
      <c r="AF108" s="23">
        <v>0</v>
      </c>
      <c r="AG108" s="23">
        <v>0</v>
      </c>
      <c r="AH108" s="21"/>
      <c r="AI108" s="21"/>
    </row>
    <row r="109" spans="1:35">
      <c r="A109" s="26">
        <v>1604</v>
      </c>
      <c r="B109" s="48"/>
      <c r="C109" s="48"/>
      <c r="D109" s="23"/>
      <c r="E109" s="61"/>
      <c r="F109" s="24">
        <f t="shared" si="9"/>
        <v>3808.8571428571427</v>
      </c>
      <c r="G109" s="171">
        <f t="shared" si="6"/>
        <v>1904.4285714285713</v>
      </c>
      <c r="H109" s="48"/>
      <c r="I109" s="23"/>
      <c r="J109" s="48"/>
      <c r="K109" s="24">
        <f>B$106/5</f>
        <v>2666.2</v>
      </c>
      <c r="L109" s="171">
        <f t="shared" si="7"/>
        <v>1333.1</v>
      </c>
      <c r="M109" s="48"/>
      <c r="N109" s="48"/>
      <c r="O109" s="48"/>
      <c r="P109" s="48"/>
      <c r="Q109" s="48"/>
      <c r="R109" s="21"/>
      <c r="S109" s="21"/>
      <c r="T109" s="21"/>
      <c r="U109" s="21"/>
      <c r="V109" s="21"/>
      <c r="W109" s="24"/>
      <c r="X109" s="24"/>
      <c r="Y109" s="24"/>
      <c r="Z109" s="24"/>
      <c r="AA109" s="24"/>
      <c r="AB109" s="24"/>
      <c r="AC109" s="24"/>
      <c r="AD109" s="24"/>
      <c r="AE109" s="24"/>
      <c r="AF109" s="23">
        <v>0</v>
      </c>
      <c r="AG109" s="23">
        <v>0</v>
      </c>
      <c r="AH109" s="21"/>
      <c r="AI109" s="21"/>
    </row>
    <row r="110" spans="1:35">
      <c r="A110" s="26">
        <v>1605</v>
      </c>
      <c r="B110" s="48"/>
      <c r="C110" s="48"/>
      <c r="D110" s="23"/>
      <c r="E110" s="61"/>
      <c r="F110" s="24">
        <f t="shared" si="9"/>
        <v>3808.8571428571427</v>
      </c>
      <c r="G110" s="171">
        <f t="shared" si="6"/>
        <v>1904.4285714285713</v>
      </c>
      <c r="H110" s="48"/>
      <c r="I110" s="23"/>
      <c r="J110" s="48"/>
      <c r="K110" s="24">
        <f>B$106/5</f>
        <v>2666.2</v>
      </c>
      <c r="L110" s="171">
        <f t="shared" si="7"/>
        <v>1333.1</v>
      </c>
      <c r="M110" s="48"/>
      <c r="N110" s="48"/>
      <c r="O110" s="48"/>
      <c r="P110" s="48"/>
      <c r="Q110" s="48"/>
      <c r="R110" s="21"/>
      <c r="S110" s="21"/>
      <c r="T110" s="21"/>
      <c r="U110" s="21"/>
      <c r="V110" s="21"/>
      <c r="W110" s="24"/>
      <c r="X110" s="24"/>
      <c r="Y110" s="24"/>
      <c r="Z110" s="24"/>
      <c r="AA110" s="24"/>
      <c r="AB110" s="24"/>
      <c r="AC110" s="24"/>
      <c r="AD110" s="24"/>
      <c r="AE110" s="24"/>
      <c r="AF110" s="23">
        <v>0</v>
      </c>
      <c r="AG110" s="23">
        <v>0</v>
      </c>
      <c r="AH110" s="21"/>
      <c r="AI110" s="21"/>
    </row>
    <row r="111" spans="1:35">
      <c r="A111" s="26">
        <v>1606</v>
      </c>
      <c r="B111" s="48">
        <v>22133</v>
      </c>
      <c r="C111" s="48"/>
      <c r="D111" s="23"/>
      <c r="E111" s="61"/>
      <c r="F111" s="24">
        <f t="shared" si="9"/>
        <v>6323.7142857142862</v>
      </c>
      <c r="G111" s="171">
        <f t="shared" si="6"/>
        <v>3161.8571428571431</v>
      </c>
      <c r="H111" s="48"/>
      <c r="I111" s="23"/>
      <c r="J111" s="48"/>
      <c r="K111" s="24">
        <f>B$111/5</f>
        <v>4426.6000000000004</v>
      </c>
      <c r="L111" s="171">
        <f t="shared" si="7"/>
        <v>2213.3000000000002</v>
      </c>
      <c r="M111" s="48"/>
      <c r="N111" s="48"/>
      <c r="O111" s="48"/>
      <c r="P111" s="48"/>
      <c r="Q111" s="48"/>
      <c r="R111" s="21"/>
      <c r="S111" s="21"/>
      <c r="T111" s="21"/>
      <c r="U111" s="21"/>
      <c r="V111" s="21"/>
      <c r="W111" s="24"/>
      <c r="X111" s="24"/>
      <c r="Y111" s="24"/>
      <c r="Z111" s="24"/>
      <c r="AA111" s="24"/>
      <c r="AB111" s="24"/>
      <c r="AC111" s="24"/>
      <c r="AD111" s="24"/>
      <c r="AE111" s="24"/>
      <c r="AF111" s="23">
        <v>0</v>
      </c>
      <c r="AG111" s="23">
        <v>0</v>
      </c>
      <c r="AH111" s="21"/>
      <c r="AI111" s="21"/>
    </row>
    <row r="112" spans="1:35">
      <c r="A112" s="26">
        <v>1607</v>
      </c>
      <c r="B112" s="48"/>
      <c r="C112" s="48"/>
      <c r="D112" s="23"/>
      <c r="E112" s="61"/>
      <c r="F112" s="24">
        <f t="shared" si="9"/>
        <v>6323.7142857142862</v>
      </c>
      <c r="G112" s="171">
        <f t="shared" si="6"/>
        <v>3161.8571428571431</v>
      </c>
      <c r="H112" s="48"/>
      <c r="I112" s="23"/>
      <c r="J112" s="48"/>
      <c r="K112" s="24">
        <f>B$111/5</f>
        <v>4426.6000000000004</v>
      </c>
      <c r="L112" s="171">
        <f t="shared" si="7"/>
        <v>2213.3000000000002</v>
      </c>
      <c r="M112" s="48"/>
      <c r="N112" s="48"/>
      <c r="O112" s="48"/>
      <c r="P112" s="48"/>
      <c r="Q112" s="48"/>
      <c r="R112" s="21"/>
      <c r="S112" s="21"/>
      <c r="T112" s="21"/>
      <c r="U112" s="21"/>
      <c r="V112" s="21"/>
      <c r="W112" s="24"/>
      <c r="X112" s="24"/>
      <c r="Y112" s="24"/>
      <c r="Z112" s="24"/>
      <c r="AA112" s="24"/>
      <c r="AB112" s="24"/>
      <c r="AC112" s="24"/>
      <c r="AD112" s="24"/>
      <c r="AE112" s="24"/>
      <c r="AF112" s="23">
        <v>0</v>
      </c>
      <c r="AG112" s="23">
        <v>0</v>
      </c>
      <c r="AH112" s="21"/>
      <c r="AI112" s="21"/>
    </row>
    <row r="113" spans="1:35">
      <c r="A113" s="26">
        <v>1608</v>
      </c>
      <c r="B113" s="48"/>
      <c r="C113" s="48"/>
      <c r="D113" s="23"/>
      <c r="E113" s="61"/>
      <c r="F113" s="24">
        <f t="shared" si="9"/>
        <v>6323.7142857142862</v>
      </c>
      <c r="G113" s="171">
        <f t="shared" si="6"/>
        <v>3161.8571428571431</v>
      </c>
      <c r="H113" s="48"/>
      <c r="I113" s="23"/>
      <c r="J113" s="48"/>
      <c r="K113" s="24">
        <f>B$111/5</f>
        <v>4426.6000000000004</v>
      </c>
      <c r="L113" s="171">
        <f t="shared" si="7"/>
        <v>2213.3000000000002</v>
      </c>
      <c r="M113" s="48"/>
      <c r="N113" s="48"/>
      <c r="O113" s="48"/>
      <c r="P113" s="48"/>
      <c r="Q113" s="48"/>
      <c r="R113" s="21"/>
      <c r="S113" s="21"/>
      <c r="T113" s="21"/>
      <c r="U113" s="21"/>
      <c r="V113" s="21"/>
      <c r="W113" s="24"/>
      <c r="X113" s="24"/>
      <c r="Y113" s="24"/>
      <c r="Z113" s="24"/>
      <c r="AA113" s="24"/>
      <c r="AB113" s="24"/>
      <c r="AC113" s="24"/>
      <c r="AD113" s="24"/>
      <c r="AE113" s="24"/>
      <c r="AF113" s="23">
        <v>0</v>
      </c>
      <c r="AG113" s="23">
        <v>0</v>
      </c>
      <c r="AH113" s="21"/>
      <c r="AI113" s="21"/>
    </row>
    <row r="114" spans="1:35">
      <c r="A114" s="26">
        <v>1609</v>
      </c>
      <c r="B114" s="48"/>
      <c r="C114" s="48"/>
      <c r="D114" s="23"/>
      <c r="E114" s="61"/>
      <c r="F114" s="24">
        <f t="shared" si="9"/>
        <v>6323.7142857142862</v>
      </c>
      <c r="G114" s="171">
        <f t="shared" si="6"/>
        <v>3161.8571428571431</v>
      </c>
      <c r="H114" s="48"/>
      <c r="I114" s="23"/>
      <c r="J114" s="48"/>
      <c r="K114" s="24">
        <f>B$111/5</f>
        <v>4426.6000000000004</v>
      </c>
      <c r="L114" s="171">
        <f t="shared" si="7"/>
        <v>2213.3000000000002</v>
      </c>
      <c r="M114" s="48"/>
      <c r="N114" s="48"/>
      <c r="O114" s="48"/>
      <c r="P114" s="48"/>
      <c r="Q114" s="48"/>
      <c r="R114" s="21"/>
      <c r="S114" s="21"/>
      <c r="T114" s="21"/>
      <c r="U114" s="21"/>
      <c r="V114" s="21"/>
      <c r="W114" s="24"/>
      <c r="X114" s="24"/>
      <c r="Y114" s="24"/>
      <c r="Z114" s="24"/>
      <c r="AA114" s="24"/>
      <c r="AB114" s="24"/>
      <c r="AC114" s="24"/>
      <c r="AD114" s="24"/>
      <c r="AE114" s="24"/>
      <c r="AF114" s="23">
        <v>0</v>
      </c>
      <c r="AG114" s="23">
        <v>0</v>
      </c>
      <c r="AH114" s="21"/>
      <c r="AI114" s="21"/>
    </row>
    <row r="115" spans="1:35">
      <c r="A115" s="26">
        <v>1610</v>
      </c>
      <c r="B115" s="48"/>
      <c r="C115" s="48"/>
      <c r="D115" s="23"/>
      <c r="E115" s="61"/>
      <c r="F115" s="24">
        <f t="shared" si="9"/>
        <v>6323.7142857142862</v>
      </c>
      <c r="G115" s="171">
        <f t="shared" si="6"/>
        <v>3161.8571428571431</v>
      </c>
      <c r="H115" s="48"/>
      <c r="I115" s="23"/>
      <c r="J115" s="48"/>
      <c r="K115" s="24">
        <f>B$111/5</f>
        <v>4426.6000000000004</v>
      </c>
      <c r="L115" s="171">
        <f t="shared" si="7"/>
        <v>2213.3000000000002</v>
      </c>
      <c r="M115" s="48"/>
      <c r="N115" s="48"/>
      <c r="O115" s="48"/>
      <c r="P115" s="48"/>
      <c r="Q115" s="48"/>
      <c r="R115" s="21"/>
      <c r="S115" s="21"/>
      <c r="T115" s="21"/>
      <c r="U115" s="21"/>
      <c r="V115" s="21"/>
      <c r="W115" s="24"/>
      <c r="X115" s="24"/>
      <c r="Y115" s="24"/>
      <c r="Z115" s="24"/>
      <c r="AA115" s="24"/>
      <c r="AB115" s="24"/>
      <c r="AC115" s="24"/>
      <c r="AD115" s="24"/>
      <c r="AE115" s="24"/>
      <c r="AF115" s="23">
        <v>0</v>
      </c>
      <c r="AG115" s="23">
        <v>0</v>
      </c>
      <c r="AH115" s="21"/>
      <c r="AI115" s="21"/>
    </row>
    <row r="116" spans="1:35">
      <c r="A116" s="26">
        <v>1611</v>
      </c>
      <c r="B116" s="48">
        <v>7314</v>
      </c>
      <c r="C116" s="48"/>
      <c r="D116" s="23"/>
      <c r="E116" s="61"/>
      <c r="F116" s="24">
        <f t="shared" si="9"/>
        <v>2089.7142857142858</v>
      </c>
      <c r="G116" s="171">
        <f t="shared" si="6"/>
        <v>1044.8571428571429</v>
      </c>
      <c r="H116" s="48"/>
      <c r="I116" s="23"/>
      <c r="J116" s="48"/>
      <c r="K116" s="24">
        <f>B$116/5</f>
        <v>1462.8</v>
      </c>
      <c r="L116" s="171">
        <f t="shared" si="7"/>
        <v>731.4</v>
      </c>
      <c r="M116" s="48"/>
      <c r="N116" s="48"/>
      <c r="O116" s="48"/>
      <c r="P116" s="48"/>
      <c r="Q116" s="48"/>
      <c r="R116" s="21"/>
      <c r="S116" s="21"/>
      <c r="T116" s="21"/>
      <c r="U116" s="21"/>
      <c r="V116" s="21"/>
      <c r="W116" s="24"/>
      <c r="X116" s="24"/>
      <c r="Y116" s="24"/>
      <c r="Z116" s="24"/>
      <c r="AA116" s="24"/>
      <c r="AB116" s="24"/>
      <c r="AC116" s="24"/>
      <c r="AD116" s="24"/>
      <c r="AE116" s="24"/>
      <c r="AF116" s="23">
        <v>0</v>
      </c>
      <c r="AG116" s="23">
        <v>0</v>
      </c>
      <c r="AH116" s="21"/>
      <c r="AI116" s="21"/>
    </row>
    <row r="117" spans="1:35">
      <c r="A117" s="26">
        <v>1612</v>
      </c>
      <c r="B117" s="48"/>
      <c r="C117" s="48"/>
      <c r="D117" s="23"/>
      <c r="E117" s="61"/>
      <c r="F117" s="24">
        <f t="shared" si="9"/>
        <v>2089.7142857142858</v>
      </c>
      <c r="G117" s="171">
        <f t="shared" si="6"/>
        <v>1044.8571428571429</v>
      </c>
      <c r="H117" s="48"/>
      <c r="I117" s="23"/>
      <c r="J117" s="48"/>
      <c r="K117" s="24">
        <f>B$116/5</f>
        <v>1462.8</v>
      </c>
      <c r="L117" s="171">
        <f t="shared" si="7"/>
        <v>731.4</v>
      </c>
      <c r="M117" s="48"/>
      <c r="N117" s="48"/>
      <c r="O117" s="48"/>
      <c r="P117" s="48"/>
      <c r="Q117" s="48"/>
      <c r="R117" s="21"/>
      <c r="S117" s="21"/>
      <c r="T117" s="21"/>
      <c r="U117" s="21"/>
      <c r="V117" s="21"/>
      <c r="W117" s="24"/>
      <c r="X117" s="24"/>
      <c r="Y117" s="24"/>
      <c r="Z117" s="24"/>
      <c r="AA117" s="24"/>
      <c r="AB117" s="24"/>
      <c r="AC117" s="24"/>
      <c r="AD117" s="24"/>
      <c r="AE117" s="24"/>
      <c r="AF117" s="23">
        <v>0</v>
      </c>
      <c r="AG117" s="23">
        <v>0</v>
      </c>
      <c r="AH117" s="21"/>
      <c r="AI117" s="21"/>
    </row>
    <row r="118" spans="1:35">
      <c r="A118" s="26">
        <v>1613</v>
      </c>
      <c r="B118" s="48"/>
      <c r="C118" s="48"/>
      <c r="D118" s="23"/>
      <c r="E118" s="61"/>
      <c r="F118" s="24">
        <f t="shared" si="9"/>
        <v>2089.7142857142858</v>
      </c>
      <c r="G118" s="171">
        <f t="shared" si="6"/>
        <v>1044.8571428571429</v>
      </c>
      <c r="H118" s="48"/>
      <c r="I118" s="23"/>
      <c r="J118" s="48"/>
      <c r="K118" s="24">
        <f>B$116/5</f>
        <v>1462.8</v>
      </c>
      <c r="L118" s="171">
        <f t="shared" si="7"/>
        <v>731.4</v>
      </c>
      <c r="M118" s="48"/>
      <c r="N118" s="48"/>
      <c r="O118" s="48"/>
      <c r="P118" s="48"/>
      <c r="Q118" s="48"/>
      <c r="R118" s="21"/>
      <c r="S118" s="21"/>
      <c r="T118" s="21"/>
      <c r="U118" s="21"/>
      <c r="V118" s="21"/>
      <c r="W118" s="24"/>
      <c r="X118" s="24"/>
      <c r="Y118" s="24"/>
      <c r="Z118" s="24"/>
      <c r="AA118" s="24"/>
      <c r="AB118" s="24"/>
      <c r="AC118" s="24"/>
      <c r="AD118" s="24"/>
      <c r="AE118" s="24"/>
      <c r="AF118" s="23">
        <v>0</v>
      </c>
      <c r="AG118" s="23">
        <v>0</v>
      </c>
      <c r="AH118" s="21"/>
      <c r="AI118" s="21"/>
    </row>
    <row r="119" spans="1:35">
      <c r="A119" s="26">
        <v>1614</v>
      </c>
      <c r="B119" s="48"/>
      <c r="C119" s="48"/>
      <c r="D119" s="23"/>
      <c r="E119" s="61"/>
      <c r="F119" s="24">
        <f t="shared" si="9"/>
        <v>2089.7142857142858</v>
      </c>
      <c r="G119" s="171">
        <f t="shared" si="6"/>
        <v>1044.8571428571429</v>
      </c>
      <c r="H119" s="48"/>
      <c r="I119" s="23"/>
      <c r="J119" s="48"/>
      <c r="K119" s="24">
        <f>B$116/5</f>
        <v>1462.8</v>
      </c>
      <c r="L119" s="171">
        <f t="shared" si="7"/>
        <v>731.4</v>
      </c>
      <c r="M119" s="48"/>
      <c r="N119" s="48"/>
      <c r="O119" s="48"/>
      <c r="P119" s="48"/>
      <c r="Q119" s="48"/>
      <c r="R119" s="21"/>
      <c r="S119" s="21"/>
      <c r="T119" s="21"/>
      <c r="U119" s="21"/>
      <c r="V119" s="21"/>
      <c r="W119" s="24"/>
      <c r="X119" s="24"/>
      <c r="Y119" s="24"/>
      <c r="Z119" s="24"/>
      <c r="AA119" s="24"/>
      <c r="AB119" s="24"/>
      <c r="AC119" s="24"/>
      <c r="AD119" s="24"/>
      <c r="AE119" s="24"/>
      <c r="AF119" s="23">
        <v>0</v>
      </c>
      <c r="AG119" s="23">
        <v>0</v>
      </c>
      <c r="AH119" s="21"/>
      <c r="AI119" s="21"/>
    </row>
    <row r="120" spans="1:35">
      <c r="A120" s="26">
        <v>1615</v>
      </c>
      <c r="B120" s="48"/>
      <c r="C120" s="48"/>
      <c r="D120" s="23"/>
      <c r="E120" s="61"/>
      <c r="F120" s="24">
        <f t="shared" si="9"/>
        <v>2089.7142857142858</v>
      </c>
      <c r="G120" s="171">
        <f t="shared" si="6"/>
        <v>1044.8571428571429</v>
      </c>
      <c r="H120" s="48"/>
      <c r="I120" s="23"/>
      <c r="J120" s="48"/>
      <c r="K120" s="24">
        <f>B$116/5</f>
        <v>1462.8</v>
      </c>
      <c r="L120" s="171">
        <f t="shared" si="7"/>
        <v>731.4</v>
      </c>
      <c r="M120" s="48"/>
      <c r="N120" s="48"/>
      <c r="O120" s="48"/>
      <c r="P120" s="48"/>
      <c r="Q120" s="48"/>
      <c r="R120" s="21"/>
      <c r="S120" s="21"/>
      <c r="T120" s="21"/>
      <c r="U120" s="21"/>
      <c r="V120" s="21"/>
      <c r="W120" s="24"/>
      <c r="X120" s="24"/>
      <c r="Y120" s="24"/>
      <c r="Z120" s="24"/>
      <c r="AA120" s="24"/>
      <c r="AB120" s="24"/>
      <c r="AC120" s="24"/>
      <c r="AD120" s="24"/>
      <c r="AE120" s="24"/>
      <c r="AF120" s="23">
        <v>0</v>
      </c>
      <c r="AG120" s="23">
        <v>0</v>
      </c>
      <c r="AH120" s="21"/>
      <c r="AI120" s="21"/>
    </row>
    <row r="121" spans="1:35">
      <c r="A121" s="26">
        <v>1616</v>
      </c>
      <c r="B121" s="48">
        <v>36056</v>
      </c>
      <c r="C121" s="48"/>
      <c r="D121" s="23"/>
      <c r="E121" s="61"/>
      <c r="F121" s="24">
        <f t="shared" si="9"/>
        <v>10301.714285714286</v>
      </c>
      <c r="G121" s="171">
        <f t="shared" si="6"/>
        <v>5150.8571428571431</v>
      </c>
      <c r="H121" s="48"/>
      <c r="I121" s="23"/>
      <c r="J121" s="48"/>
      <c r="K121" s="24">
        <f>B$121/5</f>
        <v>7211.2</v>
      </c>
      <c r="L121" s="171">
        <f t="shared" si="7"/>
        <v>3605.6</v>
      </c>
      <c r="M121" s="48"/>
      <c r="N121" s="48"/>
      <c r="O121" s="48"/>
      <c r="P121" s="48"/>
      <c r="Q121" s="48"/>
      <c r="R121" s="21"/>
      <c r="S121" s="21"/>
      <c r="T121" s="21"/>
      <c r="U121" s="21"/>
      <c r="V121" s="21"/>
      <c r="W121" s="24"/>
      <c r="X121" s="24"/>
      <c r="Y121" s="24"/>
      <c r="Z121" s="24"/>
      <c r="AA121" s="24"/>
      <c r="AB121" s="24"/>
      <c r="AC121" s="24"/>
      <c r="AD121" s="24"/>
      <c r="AE121" s="24"/>
      <c r="AF121" s="23">
        <v>0</v>
      </c>
      <c r="AG121" s="23">
        <v>0</v>
      </c>
      <c r="AH121" s="21"/>
      <c r="AI121" s="21"/>
    </row>
    <row r="122" spans="1:35">
      <c r="A122" s="26">
        <v>1617</v>
      </c>
      <c r="B122" s="48"/>
      <c r="C122" s="48"/>
      <c r="D122" s="23"/>
      <c r="E122" s="61"/>
      <c r="F122" s="24">
        <f t="shared" si="9"/>
        <v>10301.714285714286</v>
      </c>
      <c r="G122" s="171">
        <f t="shared" si="6"/>
        <v>5150.8571428571431</v>
      </c>
      <c r="H122" s="48"/>
      <c r="I122" s="23"/>
      <c r="J122" s="48"/>
      <c r="K122" s="24">
        <f>B$121/5</f>
        <v>7211.2</v>
      </c>
      <c r="L122" s="171">
        <f t="shared" si="7"/>
        <v>3605.6</v>
      </c>
      <c r="M122" s="48"/>
      <c r="N122" s="48"/>
      <c r="O122" s="48"/>
      <c r="P122" s="48"/>
      <c r="Q122" s="48"/>
      <c r="R122" s="21"/>
      <c r="S122" s="21"/>
      <c r="T122" s="21"/>
      <c r="U122" s="21"/>
      <c r="V122" s="21"/>
      <c r="W122" s="24"/>
      <c r="X122" s="24"/>
      <c r="Y122" s="24"/>
      <c r="Z122" s="24"/>
      <c r="AA122" s="24"/>
      <c r="AB122" s="24"/>
      <c r="AC122" s="24"/>
      <c r="AD122" s="24"/>
      <c r="AE122" s="24"/>
      <c r="AF122" s="23">
        <v>0</v>
      </c>
      <c r="AG122" s="23">
        <v>0</v>
      </c>
      <c r="AH122" s="21"/>
      <c r="AI122" s="21"/>
    </row>
    <row r="123" spans="1:35">
      <c r="A123" s="26">
        <v>1618</v>
      </c>
      <c r="B123" s="48"/>
      <c r="C123" s="48"/>
      <c r="D123" s="23"/>
      <c r="E123" s="61"/>
      <c r="F123" s="24">
        <f t="shared" si="9"/>
        <v>10301.714285714286</v>
      </c>
      <c r="G123" s="171">
        <f t="shared" si="6"/>
        <v>5150.8571428571431</v>
      </c>
      <c r="H123" s="48"/>
      <c r="I123" s="23"/>
      <c r="J123" s="48"/>
      <c r="K123" s="24">
        <f>B$121/5</f>
        <v>7211.2</v>
      </c>
      <c r="L123" s="171">
        <f t="shared" si="7"/>
        <v>3605.6</v>
      </c>
      <c r="M123" s="48"/>
      <c r="N123" s="48"/>
      <c r="O123" s="48"/>
      <c r="P123" s="48"/>
      <c r="Q123" s="48"/>
      <c r="R123" s="21"/>
      <c r="S123" s="21"/>
      <c r="T123" s="21"/>
      <c r="U123" s="21"/>
      <c r="V123" s="21"/>
      <c r="W123" s="24"/>
      <c r="X123" s="24"/>
      <c r="Y123" s="24"/>
      <c r="Z123" s="24"/>
      <c r="AA123" s="24"/>
      <c r="AB123" s="24"/>
      <c r="AC123" s="24"/>
      <c r="AD123" s="24"/>
      <c r="AE123" s="24"/>
      <c r="AF123" s="23">
        <v>0</v>
      </c>
      <c r="AG123" s="23">
        <v>0</v>
      </c>
      <c r="AH123" s="21"/>
      <c r="AI123" s="21"/>
    </row>
    <row r="124" spans="1:35">
      <c r="A124" s="26">
        <v>1619</v>
      </c>
      <c r="B124" s="48"/>
      <c r="C124" s="48"/>
      <c r="D124" s="23"/>
      <c r="E124" s="61"/>
      <c r="F124" s="24">
        <f t="shared" si="9"/>
        <v>10301.714285714286</v>
      </c>
      <c r="G124" s="171">
        <f t="shared" si="6"/>
        <v>5150.8571428571431</v>
      </c>
      <c r="H124" s="48"/>
      <c r="I124" s="23"/>
      <c r="J124" s="48"/>
      <c r="K124" s="24">
        <f>B$121/5</f>
        <v>7211.2</v>
      </c>
      <c r="L124" s="171">
        <f t="shared" si="7"/>
        <v>3605.6</v>
      </c>
      <c r="M124" s="48"/>
      <c r="N124" s="48"/>
      <c r="O124" s="48"/>
      <c r="P124" s="48"/>
      <c r="Q124" s="48"/>
      <c r="R124" s="21"/>
      <c r="S124" s="21"/>
      <c r="T124" s="21"/>
      <c r="U124" s="21"/>
      <c r="V124" s="21"/>
      <c r="W124" s="24"/>
      <c r="X124" s="24"/>
      <c r="Y124" s="24"/>
      <c r="Z124" s="24"/>
      <c r="AA124" s="24"/>
      <c r="AB124" s="24"/>
      <c r="AC124" s="24"/>
      <c r="AD124" s="24"/>
      <c r="AE124" s="24"/>
      <c r="AF124" s="23">
        <v>0</v>
      </c>
      <c r="AG124" s="23">
        <v>0</v>
      </c>
      <c r="AH124" s="21"/>
      <c r="AI124" s="21"/>
    </row>
    <row r="125" spans="1:35">
      <c r="A125" s="26">
        <v>1620</v>
      </c>
      <c r="B125" s="48"/>
      <c r="C125" s="48"/>
      <c r="D125" s="23"/>
      <c r="E125" s="61"/>
      <c r="F125" s="24">
        <f t="shared" si="9"/>
        <v>10301.714285714286</v>
      </c>
      <c r="G125" s="171">
        <f t="shared" si="6"/>
        <v>5150.8571428571431</v>
      </c>
      <c r="H125" s="48"/>
      <c r="I125" s="23"/>
      <c r="J125" s="48"/>
      <c r="K125" s="24">
        <f>B$121/5</f>
        <v>7211.2</v>
      </c>
      <c r="L125" s="171">
        <f t="shared" si="7"/>
        <v>3605.6</v>
      </c>
      <c r="M125" s="48"/>
      <c r="N125" s="48"/>
      <c r="O125" s="48"/>
      <c r="P125" s="48"/>
      <c r="Q125" s="48"/>
      <c r="R125" s="21"/>
      <c r="S125" s="21"/>
      <c r="T125" s="21"/>
      <c r="U125" s="21"/>
      <c r="V125" s="21"/>
      <c r="W125" s="24"/>
      <c r="X125" s="24"/>
      <c r="Y125" s="24"/>
      <c r="Z125" s="24"/>
      <c r="AA125" s="24"/>
      <c r="AB125" s="24"/>
      <c r="AC125" s="24"/>
      <c r="AD125" s="24"/>
      <c r="AE125" s="24"/>
      <c r="AF125" s="23">
        <v>0</v>
      </c>
      <c r="AG125" s="23">
        <v>0</v>
      </c>
      <c r="AH125" s="21"/>
      <c r="AI125" s="21"/>
    </row>
    <row r="126" spans="1:35">
      <c r="A126" s="26">
        <v>1621</v>
      </c>
      <c r="B126" s="48">
        <v>38059</v>
      </c>
      <c r="C126" s="48"/>
      <c r="D126" s="23"/>
      <c r="E126" s="61"/>
      <c r="F126" s="24">
        <f t="shared" si="9"/>
        <v>10874.000000000002</v>
      </c>
      <c r="G126" s="171">
        <f t="shared" si="6"/>
        <v>5437.0000000000009</v>
      </c>
      <c r="H126" s="48"/>
      <c r="I126" s="23"/>
      <c r="J126" s="48"/>
      <c r="K126" s="24">
        <f>B$126/5</f>
        <v>7611.8</v>
      </c>
      <c r="L126" s="171">
        <f t="shared" si="7"/>
        <v>3805.9</v>
      </c>
      <c r="M126" s="48"/>
      <c r="N126" s="48"/>
      <c r="O126" s="48"/>
      <c r="P126" s="48"/>
      <c r="Q126" s="48"/>
      <c r="R126" s="21"/>
      <c r="S126" s="21"/>
      <c r="T126" s="21"/>
      <c r="U126" s="21"/>
      <c r="V126" s="21"/>
      <c r="W126" s="24"/>
      <c r="X126" s="24"/>
      <c r="Y126" s="24"/>
      <c r="Z126" s="24"/>
      <c r="AA126" s="24"/>
      <c r="AB126" s="24"/>
      <c r="AC126" s="24"/>
      <c r="AD126" s="24"/>
      <c r="AE126" s="24"/>
      <c r="AF126" s="23">
        <v>0</v>
      </c>
      <c r="AG126" s="23">
        <v>0</v>
      </c>
      <c r="AH126" s="21"/>
      <c r="AI126" s="21"/>
    </row>
    <row r="127" spans="1:35">
      <c r="A127" s="26">
        <v>1622</v>
      </c>
      <c r="B127" s="48"/>
      <c r="C127" s="48"/>
      <c r="D127" s="23"/>
      <c r="E127" s="61"/>
      <c r="F127" s="24">
        <f t="shared" si="9"/>
        <v>10874.000000000002</v>
      </c>
      <c r="G127" s="171">
        <f t="shared" si="6"/>
        <v>5437.0000000000009</v>
      </c>
      <c r="H127" s="48"/>
      <c r="I127" s="23"/>
      <c r="J127" s="48"/>
      <c r="K127" s="24">
        <f>B$126/5</f>
        <v>7611.8</v>
      </c>
      <c r="L127" s="171">
        <f t="shared" si="7"/>
        <v>3805.9</v>
      </c>
      <c r="M127" s="48"/>
      <c r="N127" s="48"/>
      <c r="O127" s="48"/>
      <c r="P127" s="48"/>
      <c r="Q127" s="48"/>
      <c r="R127" s="21"/>
      <c r="S127" s="21"/>
      <c r="T127" s="21"/>
      <c r="U127" s="21"/>
      <c r="V127" s="21"/>
      <c r="W127" s="24"/>
      <c r="X127" s="24"/>
      <c r="Y127" s="24"/>
      <c r="Z127" s="24"/>
      <c r="AA127" s="24"/>
      <c r="AB127" s="24"/>
      <c r="AC127" s="24"/>
      <c r="AD127" s="24"/>
      <c r="AE127" s="24"/>
      <c r="AF127" s="23">
        <v>0</v>
      </c>
      <c r="AG127" s="23">
        <v>0</v>
      </c>
      <c r="AH127" s="21"/>
      <c r="AI127" s="21"/>
    </row>
    <row r="128" spans="1:35">
      <c r="A128" s="26">
        <v>1623</v>
      </c>
      <c r="B128" s="48"/>
      <c r="C128" s="48"/>
      <c r="D128" s="23"/>
      <c r="E128" s="61"/>
      <c r="F128" s="24">
        <f t="shared" si="9"/>
        <v>10874.000000000002</v>
      </c>
      <c r="G128" s="171">
        <f t="shared" si="6"/>
        <v>5437.0000000000009</v>
      </c>
      <c r="H128" s="48"/>
      <c r="I128" s="23"/>
      <c r="J128" s="48"/>
      <c r="K128" s="24">
        <f>B$126/5</f>
        <v>7611.8</v>
      </c>
      <c r="L128" s="171">
        <f t="shared" si="7"/>
        <v>3805.9</v>
      </c>
      <c r="M128" s="48"/>
      <c r="N128" s="48"/>
      <c r="O128" s="48"/>
      <c r="P128" s="48"/>
      <c r="Q128" s="48"/>
      <c r="R128" s="21"/>
      <c r="S128" s="21"/>
      <c r="T128" s="21"/>
      <c r="U128" s="21"/>
      <c r="V128" s="21"/>
      <c r="W128" s="24"/>
      <c r="X128" s="24"/>
      <c r="Y128" s="24"/>
      <c r="Z128" s="24"/>
      <c r="AA128" s="24"/>
      <c r="AB128" s="24"/>
      <c r="AC128" s="24"/>
      <c r="AD128" s="24"/>
      <c r="AE128" s="24"/>
      <c r="AF128" s="23">
        <v>0</v>
      </c>
      <c r="AG128" s="23">
        <v>0</v>
      </c>
      <c r="AH128" s="21"/>
      <c r="AI128" s="21"/>
    </row>
    <row r="129" spans="1:35">
      <c r="A129" s="26">
        <v>1624</v>
      </c>
      <c r="B129" s="48"/>
      <c r="C129" s="48"/>
      <c r="D129" s="23"/>
      <c r="E129" s="61"/>
      <c r="F129" s="24">
        <f t="shared" si="9"/>
        <v>10874.000000000002</v>
      </c>
      <c r="G129" s="171">
        <f t="shared" si="6"/>
        <v>5437.0000000000009</v>
      </c>
      <c r="H129" s="48"/>
      <c r="I129" s="23"/>
      <c r="J129" s="48"/>
      <c r="K129" s="24">
        <f>B$126/5</f>
        <v>7611.8</v>
      </c>
      <c r="L129" s="171">
        <f t="shared" si="7"/>
        <v>3805.9</v>
      </c>
      <c r="M129" s="48"/>
      <c r="N129" s="48"/>
      <c r="O129" s="48"/>
      <c r="P129" s="48"/>
      <c r="Q129" s="48"/>
      <c r="R129" s="21"/>
      <c r="S129" s="21"/>
      <c r="T129" s="21"/>
      <c r="U129" s="21"/>
      <c r="V129" s="21"/>
      <c r="W129" s="24"/>
      <c r="X129" s="24"/>
      <c r="Y129" s="24"/>
      <c r="Z129" s="24"/>
      <c r="AA129" s="24"/>
      <c r="AB129" s="24"/>
      <c r="AC129" s="24"/>
      <c r="AD129" s="24"/>
      <c r="AE129" s="24"/>
      <c r="AF129" s="23">
        <v>0</v>
      </c>
      <c r="AG129" s="23">
        <v>0</v>
      </c>
      <c r="AH129" s="21"/>
      <c r="AI129" s="21"/>
    </row>
    <row r="130" spans="1:35">
      <c r="A130" s="26">
        <v>1625</v>
      </c>
      <c r="B130" s="48"/>
      <c r="C130" s="48"/>
      <c r="D130" s="23"/>
      <c r="E130" s="61"/>
      <c r="F130" s="24">
        <f t="shared" si="9"/>
        <v>10874.000000000002</v>
      </c>
      <c r="G130" s="171">
        <f t="shared" si="6"/>
        <v>5437.0000000000009</v>
      </c>
      <c r="H130" s="48"/>
      <c r="I130" s="23"/>
      <c r="J130" s="48"/>
      <c r="K130" s="24">
        <f>B$126/5</f>
        <v>7611.8</v>
      </c>
      <c r="L130" s="171">
        <f t="shared" si="7"/>
        <v>3805.9</v>
      </c>
      <c r="M130" s="48"/>
      <c r="N130" s="48"/>
      <c r="O130" s="48"/>
      <c r="P130" s="48"/>
      <c r="Q130" s="48"/>
      <c r="R130" s="21"/>
      <c r="S130" s="21"/>
      <c r="T130" s="21"/>
      <c r="U130" s="21"/>
      <c r="V130" s="21"/>
      <c r="W130" s="24"/>
      <c r="X130" s="24"/>
      <c r="Y130" s="24"/>
      <c r="Z130" s="24"/>
      <c r="AA130" s="24"/>
      <c r="AB130" s="24"/>
      <c r="AC130" s="24"/>
      <c r="AD130" s="24"/>
      <c r="AE130" s="24"/>
      <c r="AF130" s="23">
        <v>0</v>
      </c>
      <c r="AG130" s="23">
        <v>0</v>
      </c>
      <c r="AH130" s="21"/>
      <c r="AI130" s="21"/>
    </row>
    <row r="131" spans="1:35">
      <c r="A131" s="26">
        <v>1626</v>
      </c>
      <c r="B131" s="48">
        <v>12579</v>
      </c>
      <c r="C131" s="48"/>
      <c r="D131" s="23"/>
      <c r="E131" s="61"/>
      <c r="F131" s="24">
        <f t="shared" si="9"/>
        <v>3594.0000000000005</v>
      </c>
      <c r="G131" s="171">
        <f t="shared" si="6"/>
        <v>1797.0000000000002</v>
      </c>
      <c r="H131" s="48"/>
      <c r="I131" s="23"/>
      <c r="J131" s="48"/>
      <c r="K131" s="24">
        <f>B$131/5</f>
        <v>2515.8000000000002</v>
      </c>
      <c r="L131" s="171">
        <f t="shared" si="7"/>
        <v>1257.9000000000001</v>
      </c>
      <c r="M131" s="48"/>
      <c r="N131" s="48"/>
      <c r="O131" s="48"/>
      <c r="P131" s="48"/>
      <c r="Q131" s="48"/>
      <c r="R131" s="21"/>
      <c r="S131" s="21"/>
      <c r="T131" s="21"/>
      <c r="U131" s="21"/>
      <c r="V131" s="21"/>
      <c r="W131" s="24"/>
      <c r="X131" s="24"/>
      <c r="Y131" s="24"/>
      <c r="Z131" s="24"/>
      <c r="AA131" s="24"/>
      <c r="AB131" s="24"/>
      <c r="AC131" s="24"/>
      <c r="AD131" s="24"/>
      <c r="AE131" s="24"/>
      <c r="AF131" s="23">
        <v>0</v>
      </c>
      <c r="AG131" s="23">
        <v>0</v>
      </c>
      <c r="AH131" s="21"/>
      <c r="AI131" s="21"/>
    </row>
    <row r="132" spans="1:35">
      <c r="A132" s="26">
        <v>1627</v>
      </c>
      <c r="B132" s="48"/>
      <c r="C132" s="48"/>
      <c r="D132" s="23"/>
      <c r="E132" s="61"/>
      <c r="F132" s="24">
        <f t="shared" si="9"/>
        <v>3594.0000000000005</v>
      </c>
      <c r="G132" s="171">
        <f t="shared" si="6"/>
        <v>1797.0000000000002</v>
      </c>
      <c r="H132" s="48"/>
      <c r="I132" s="23"/>
      <c r="J132" s="48"/>
      <c r="K132" s="24">
        <f>B$131/5</f>
        <v>2515.8000000000002</v>
      </c>
      <c r="L132" s="171">
        <f t="shared" si="7"/>
        <v>1257.9000000000001</v>
      </c>
      <c r="M132" s="48"/>
      <c r="N132" s="48"/>
      <c r="O132" s="48"/>
      <c r="P132" s="48"/>
      <c r="Q132" s="48"/>
      <c r="R132" s="21"/>
      <c r="S132" s="21"/>
      <c r="T132" s="21"/>
      <c r="U132" s="21"/>
      <c r="V132" s="21"/>
      <c r="W132" s="24"/>
      <c r="X132" s="24"/>
      <c r="Y132" s="24"/>
      <c r="Z132" s="24"/>
      <c r="AA132" s="24"/>
      <c r="AB132" s="24"/>
      <c r="AC132" s="24"/>
      <c r="AD132" s="24"/>
      <c r="AE132" s="24"/>
      <c r="AF132" s="23">
        <v>0</v>
      </c>
      <c r="AG132" s="23">
        <v>0</v>
      </c>
      <c r="AH132" s="21"/>
      <c r="AI132" s="21"/>
    </row>
    <row r="133" spans="1:35">
      <c r="A133" s="26">
        <v>1628</v>
      </c>
      <c r="B133" s="48"/>
      <c r="C133" s="48"/>
      <c r="D133" s="23"/>
      <c r="E133" s="61"/>
      <c r="F133" s="24">
        <f t="shared" si="9"/>
        <v>3594.0000000000005</v>
      </c>
      <c r="G133" s="171">
        <f t="shared" si="6"/>
        <v>1797.0000000000002</v>
      </c>
      <c r="H133" s="48"/>
      <c r="I133" s="23"/>
      <c r="J133" s="48"/>
      <c r="K133" s="24">
        <f>B$131/5</f>
        <v>2515.8000000000002</v>
      </c>
      <c r="L133" s="171">
        <f t="shared" si="7"/>
        <v>1257.9000000000001</v>
      </c>
      <c r="M133" s="48"/>
      <c r="N133" s="48"/>
      <c r="O133" s="48"/>
      <c r="P133" s="48"/>
      <c r="Q133" s="48"/>
      <c r="R133" s="21"/>
      <c r="S133" s="21"/>
      <c r="T133" s="21"/>
      <c r="U133" s="21"/>
      <c r="V133" s="21"/>
      <c r="W133" s="24"/>
      <c r="X133" s="24"/>
      <c r="Y133" s="24"/>
      <c r="Z133" s="24"/>
      <c r="AA133" s="24"/>
      <c r="AB133" s="24"/>
      <c r="AC133" s="24"/>
      <c r="AD133" s="24"/>
      <c r="AE133" s="24"/>
      <c r="AF133" s="23">
        <v>0</v>
      </c>
      <c r="AG133" s="23">
        <v>0</v>
      </c>
      <c r="AH133" s="21"/>
      <c r="AI133" s="21"/>
    </row>
    <row r="134" spans="1:35">
      <c r="A134" s="26">
        <v>1629</v>
      </c>
      <c r="B134" s="48"/>
      <c r="C134" s="48"/>
      <c r="D134" s="23"/>
      <c r="E134" s="61"/>
      <c r="F134" s="24">
        <f t="shared" ref="F134:F146" si="10">K134/0.7</f>
        <v>3594.0000000000005</v>
      </c>
      <c r="G134" s="171">
        <f t="shared" ref="G134:G146" si="11">F134/2</f>
        <v>1797.0000000000002</v>
      </c>
      <c r="H134" s="48"/>
      <c r="I134" s="23"/>
      <c r="J134" s="48"/>
      <c r="K134" s="24">
        <f>B$131/5</f>
        <v>2515.8000000000002</v>
      </c>
      <c r="L134" s="171">
        <f t="shared" ref="L134:L146" si="12">K134/2</f>
        <v>1257.9000000000001</v>
      </c>
      <c r="M134" s="48"/>
      <c r="N134" s="48"/>
      <c r="O134" s="48"/>
      <c r="P134" s="48"/>
      <c r="Q134" s="48"/>
      <c r="R134" s="21"/>
      <c r="S134" s="21"/>
      <c r="T134" s="21"/>
      <c r="U134" s="21"/>
      <c r="V134" s="21"/>
      <c r="W134" s="24"/>
      <c r="X134" s="24"/>
      <c r="Y134" s="24"/>
      <c r="Z134" s="24"/>
      <c r="AA134" s="24"/>
      <c r="AB134" s="24"/>
      <c r="AC134" s="24"/>
      <c r="AD134" s="24"/>
      <c r="AE134" s="24"/>
      <c r="AF134" s="23">
        <v>0</v>
      </c>
      <c r="AG134" s="23">
        <v>0</v>
      </c>
      <c r="AH134" s="21"/>
      <c r="AI134" s="21"/>
    </row>
    <row r="135" spans="1:35">
      <c r="A135" s="26">
        <v>1630</v>
      </c>
      <c r="B135" s="48"/>
      <c r="C135" s="48"/>
      <c r="D135" s="23"/>
      <c r="E135" s="61"/>
      <c r="F135" s="24">
        <f t="shared" si="10"/>
        <v>3594.0000000000005</v>
      </c>
      <c r="G135" s="171">
        <f t="shared" si="11"/>
        <v>1797.0000000000002</v>
      </c>
      <c r="H135" s="48"/>
      <c r="I135" s="23"/>
      <c r="J135" s="48"/>
      <c r="K135" s="24">
        <f>B$131/5</f>
        <v>2515.8000000000002</v>
      </c>
      <c r="L135" s="171">
        <f t="shared" si="12"/>
        <v>1257.9000000000001</v>
      </c>
      <c r="M135" s="48"/>
      <c r="N135" s="48"/>
      <c r="O135" s="48"/>
      <c r="P135" s="48"/>
      <c r="Q135" s="48"/>
      <c r="R135" s="21"/>
      <c r="S135" s="21"/>
      <c r="T135" s="21"/>
      <c r="U135" s="21"/>
      <c r="V135" s="21"/>
      <c r="W135" s="24"/>
      <c r="X135" s="24"/>
      <c r="Y135" s="24"/>
      <c r="Z135" s="24"/>
      <c r="AA135" s="24"/>
      <c r="AB135" s="24"/>
      <c r="AC135" s="24"/>
      <c r="AD135" s="24"/>
      <c r="AE135" s="24"/>
      <c r="AF135" s="23">
        <v>0</v>
      </c>
      <c r="AG135" s="23">
        <v>0</v>
      </c>
      <c r="AH135" s="21"/>
      <c r="AI135" s="21"/>
    </row>
    <row r="136" spans="1:35">
      <c r="A136" s="26">
        <v>1631</v>
      </c>
      <c r="B136" s="48">
        <v>19454</v>
      </c>
      <c r="C136" s="48"/>
      <c r="D136" s="23"/>
      <c r="E136" s="61"/>
      <c r="F136" s="24">
        <f t="shared" si="10"/>
        <v>5558.2857142857147</v>
      </c>
      <c r="G136" s="171">
        <f t="shared" si="11"/>
        <v>2779.1428571428573</v>
      </c>
      <c r="H136" s="48"/>
      <c r="I136" s="23"/>
      <c r="J136" s="48"/>
      <c r="K136" s="24">
        <f>B$136/5</f>
        <v>3890.8</v>
      </c>
      <c r="L136" s="171">
        <f t="shared" si="12"/>
        <v>1945.4</v>
      </c>
      <c r="M136" s="48"/>
      <c r="N136" s="48"/>
      <c r="O136" s="48"/>
      <c r="P136" s="48"/>
      <c r="Q136" s="48"/>
      <c r="R136" s="21"/>
      <c r="S136" s="21"/>
      <c r="T136" s="21"/>
      <c r="U136" s="21"/>
      <c r="V136" s="21"/>
      <c r="W136" s="24"/>
      <c r="X136" s="24"/>
      <c r="Y136" s="24"/>
      <c r="Z136" s="24"/>
      <c r="AA136" s="24"/>
      <c r="AB136" s="24"/>
      <c r="AC136" s="24"/>
      <c r="AD136" s="24"/>
      <c r="AE136" s="24"/>
      <c r="AF136" s="23">
        <v>0</v>
      </c>
      <c r="AG136" s="23">
        <v>0</v>
      </c>
      <c r="AH136" s="21"/>
      <c r="AI136" s="21"/>
    </row>
    <row r="137" spans="1:35">
      <c r="A137" s="26">
        <v>1632</v>
      </c>
      <c r="B137" s="48"/>
      <c r="C137" s="48"/>
      <c r="D137" s="23">
        <v>694.44444444444446</v>
      </c>
      <c r="E137" s="61"/>
      <c r="F137" s="24">
        <f t="shared" si="10"/>
        <v>5558.2857142857147</v>
      </c>
      <c r="G137" s="171">
        <f t="shared" si="11"/>
        <v>2779.1428571428573</v>
      </c>
      <c r="H137" s="48"/>
      <c r="I137" s="23">
        <v>600</v>
      </c>
      <c r="J137" s="48"/>
      <c r="K137" s="24">
        <f>B$136/5</f>
        <v>3890.8</v>
      </c>
      <c r="L137" s="171">
        <f t="shared" si="12"/>
        <v>1945.4</v>
      </c>
      <c r="M137" s="48"/>
      <c r="N137" s="48"/>
      <c r="O137" s="48"/>
      <c r="P137" s="48"/>
      <c r="Q137" s="48"/>
      <c r="R137" s="21"/>
      <c r="S137" s="21"/>
      <c r="T137" s="21"/>
      <c r="U137" s="21"/>
      <c r="V137" s="21"/>
      <c r="W137" s="24"/>
      <c r="X137" s="24"/>
      <c r="Y137" s="24"/>
      <c r="Z137" s="24"/>
      <c r="AA137" s="24"/>
      <c r="AB137" s="24"/>
      <c r="AC137" s="24"/>
      <c r="AD137" s="24"/>
      <c r="AE137" s="24"/>
      <c r="AF137" s="23">
        <v>0</v>
      </c>
      <c r="AG137" s="23">
        <v>0</v>
      </c>
      <c r="AH137" s="21"/>
      <c r="AI137" s="21"/>
    </row>
    <row r="138" spans="1:35">
      <c r="A138" s="26">
        <v>1633</v>
      </c>
      <c r="B138" s="48"/>
      <c r="C138" s="48"/>
      <c r="D138" s="23">
        <v>0</v>
      </c>
      <c r="E138" s="61"/>
      <c r="F138" s="24">
        <f t="shared" si="10"/>
        <v>5558.2857142857147</v>
      </c>
      <c r="G138" s="171">
        <f t="shared" si="11"/>
        <v>2779.1428571428573</v>
      </c>
      <c r="H138" s="48"/>
      <c r="I138" s="23">
        <v>0</v>
      </c>
      <c r="J138" s="48"/>
      <c r="K138" s="24">
        <f>B$136/5</f>
        <v>3890.8</v>
      </c>
      <c r="L138" s="171">
        <f t="shared" si="12"/>
        <v>1945.4</v>
      </c>
      <c r="M138" s="48"/>
      <c r="N138" s="48"/>
      <c r="O138" s="48"/>
      <c r="P138" s="48"/>
      <c r="Q138" s="48"/>
      <c r="R138" s="21"/>
      <c r="S138" s="21"/>
      <c r="T138" s="21"/>
      <c r="U138" s="21"/>
      <c r="V138" s="21"/>
      <c r="W138" s="24"/>
      <c r="X138" s="24"/>
      <c r="Y138" s="24"/>
      <c r="Z138" s="24"/>
      <c r="AA138" s="24"/>
      <c r="AB138" s="24"/>
      <c r="AC138" s="24"/>
      <c r="AD138" s="24"/>
      <c r="AE138" s="24"/>
      <c r="AF138" s="23">
        <v>0</v>
      </c>
      <c r="AG138" s="23">
        <v>0</v>
      </c>
      <c r="AH138" s="21"/>
      <c r="AI138" s="21"/>
    </row>
    <row r="139" spans="1:35">
      <c r="A139" s="26">
        <v>1634</v>
      </c>
      <c r="B139" s="48"/>
      <c r="C139" s="48"/>
      <c r="D139" s="23">
        <v>0</v>
      </c>
      <c r="E139" s="61"/>
      <c r="F139" s="24">
        <f t="shared" si="10"/>
        <v>5558.2857142857147</v>
      </c>
      <c r="G139" s="171">
        <f t="shared" si="11"/>
        <v>2779.1428571428573</v>
      </c>
      <c r="H139" s="48"/>
      <c r="I139" s="23">
        <v>0</v>
      </c>
      <c r="J139" s="48"/>
      <c r="K139" s="24">
        <f>B$136/5</f>
        <v>3890.8</v>
      </c>
      <c r="L139" s="171">
        <f t="shared" si="12"/>
        <v>1945.4</v>
      </c>
      <c r="M139" s="48"/>
      <c r="N139" s="48"/>
      <c r="O139" s="48"/>
      <c r="P139" s="48"/>
      <c r="Q139" s="48"/>
      <c r="R139" s="21"/>
      <c r="S139" s="21"/>
      <c r="T139" s="21"/>
      <c r="U139" s="21"/>
      <c r="V139" s="21"/>
      <c r="W139" s="24"/>
      <c r="X139" s="24"/>
      <c r="Y139" s="24"/>
      <c r="Z139" s="24"/>
      <c r="AA139" s="24"/>
      <c r="AB139" s="24"/>
      <c r="AC139" s="24"/>
      <c r="AD139" s="24"/>
      <c r="AE139" s="24"/>
      <c r="AF139" s="23">
        <v>0</v>
      </c>
      <c r="AG139" s="23">
        <v>0</v>
      </c>
      <c r="AH139" s="21"/>
      <c r="AI139" s="21"/>
    </row>
    <row r="140" spans="1:35">
      <c r="A140" s="26">
        <v>1635</v>
      </c>
      <c r="B140" s="48"/>
      <c r="C140" s="48"/>
      <c r="D140" s="23">
        <v>0</v>
      </c>
      <c r="E140" s="61"/>
      <c r="F140" s="24">
        <f t="shared" si="10"/>
        <v>5558.2857142857147</v>
      </c>
      <c r="G140" s="171">
        <f t="shared" si="11"/>
        <v>2779.1428571428573</v>
      </c>
      <c r="H140" s="48"/>
      <c r="I140" s="23">
        <v>0</v>
      </c>
      <c r="J140" s="48"/>
      <c r="K140" s="24">
        <f>B$136/5</f>
        <v>3890.8</v>
      </c>
      <c r="L140" s="171">
        <f t="shared" si="12"/>
        <v>1945.4</v>
      </c>
      <c r="M140" s="48"/>
      <c r="N140" s="48"/>
      <c r="O140" s="48"/>
      <c r="P140" s="48"/>
      <c r="Q140" s="48"/>
      <c r="R140" s="21"/>
      <c r="S140" s="21"/>
      <c r="T140" s="21"/>
      <c r="U140" s="21"/>
      <c r="V140" s="21"/>
      <c r="W140" s="24"/>
      <c r="X140" s="24"/>
      <c r="Y140" s="24"/>
      <c r="Z140" s="24"/>
      <c r="AA140" s="24"/>
      <c r="AB140" s="24"/>
      <c r="AC140" s="24"/>
      <c r="AD140" s="24"/>
      <c r="AE140" s="24"/>
      <c r="AF140" s="23">
        <v>0</v>
      </c>
      <c r="AG140" s="23">
        <v>0</v>
      </c>
      <c r="AH140" s="21"/>
      <c r="AI140" s="21"/>
    </row>
    <row r="141" spans="1:35">
      <c r="A141" s="26">
        <v>1636</v>
      </c>
      <c r="B141" s="48">
        <v>18804</v>
      </c>
      <c r="C141" s="48"/>
      <c r="D141" s="23">
        <v>0</v>
      </c>
      <c r="E141" s="61"/>
      <c r="F141" s="24">
        <f t="shared" si="10"/>
        <v>4477.1428571428578</v>
      </c>
      <c r="G141" s="171">
        <f t="shared" si="11"/>
        <v>2238.5714285714289</v>
      </c>
      <c r="H141" s="48"/>
      <c r="I141" s="23">
        <v>0</v>
      </c>
      <c r="J141" s="48"/>
      <c r="K141" s="24">
        <f t="shared" ref="K141:K146" si="13">B$141/6</f>
        <v>3134</v>
      </c>
      <c r="L141" s="171">
        <f t="shared" si="12"/>
        <v>1567</v>
      </c>
      <c r="M141" s="48"/>
      <c r="N141" s="48"/>
      <c r="O141" s="48"/>
      <c r="P141" s="48"/>
      <c r="Q141" s="48"/>
      <c r="R141" s="21"/>
      <c r="S141" s="21"/>
      <c r="T141" s="21"/>
      <c r="U141" s="21"/>
      <c r="V141" s="21"/>
      <c r="W141" s="24"/>
      <c r="X141" s="24"/>
      <c r="Y141" s="24"/>
      <c r="Z141" s="24"/>
      <c r="AA141" s="24"/>
      <c r="AB141" s="24"/>
      <c r="AC141" s="24"/>
      <c r="AD141" s="24"/>
      <c r="AE141" s="24"/>
      <c r="AF141" s="23">
        <v>0</v>
      </c>
      <c r="AG141" s="23">
        <v>0</v>
      </c>
      <c r="AH141" s="21"/>
      <c r="AI141" s="21"/>
    </row>
    <row r="142" spans="1:35">
      <c r="A142" s="26">
        <v>1637</v>
      </c>
      <c r="B142" s="48"/>
      <c r="C142" s="48"/>
      <c r="D142" s="23">
        <v>0</v>
      </c>
      <c r="E142" s="61"/>
      <c r="F142" s="24">
        <f t="shared" si="10"/>
        <v>4477.1428571428578</v>
      </c>
      <c r="G142" s="171">
        <f t="shared" si="11"/>
        <v>2238.5714285714289</v>
      </c>
      <c r="H142" s="48"/>
      <c r="I142" s="23">
        <v>0</v>
      </c>
      <c r="J142" s="48"/>
      <c r="K142" s="24">
        <f t="shared" si="13"/>
        <v>3134</v>
      </c>
      <c r="L142" s="171">
        <f t="shared" si="12"/>
        <v>1567</v>
      </c>
      <c r="M142" s="48"/>
      <c r="N142" s="48"/>
      <c r="O142" s="48"/>
      <c r="P142" s="48"/>
      <c r="Q142" s="48"/>
      <c r="R142" s="21"/>
      <c r="S142" s="21"/>
      <c r="T142" s="21"/>
      <c r="U142" s="21"/>
      <c r="V142" s="21"/>
      <c r="W142" s="24"/>
      <c r="X142" s="24"/>
      <c r="Y142" s="24"/>
      <c r="Z142" s="24"/>
      <c r="AA142" s="24"/>
      <c r="AB142" s="24"/>
      <c r="AC142" s="24"/>
      <c r="AD142" s="24"/>
      <c r="AE142" s="24"/>
      <c r="AF142" s="23">
        <v>0</v>
      </c>
      <c r="AG142" s="23">
        <v>0</v>
      </c>
      <c r="AH142" s="21"/>
      <c r="AI142" s="21"/>
    </row>
    <row r="143" spans="1:35">
      <c r="A143" s="26">
        <v>1638</v>
      </c>
      <c r="B143" s="48"/>
      <c r="C143" s="48"/>
      <c r="D143" s="23">
        <v>0</v>
      </c>
      <c r="E143" s="61"/>
      <c r="F143" s="24">
        <f t="shared" si="10"/>
        <v>4477.1428571428578</v>
      </c>
      <c r="G143" s="171">
        <f t="shared" si="11"/>
        <v>2238.5714285714289</v>
      </c>
      <c r="H143" s="48"/>
      <c r="I143" s="23">
        <v>0</v>
      </c>
      <c r="J143" s="48"/>
      <c r="K143" s="24">
        <f t="shared" si="13"/>
        <v>3134</v>
      </c>
      <c r="L143" s="171">
        <f t="shared" si="12"/>
        <v>1567</v>
      </c>
      <c r="M143" s="48"/>
      <c r="N143" s="48"/>
      <c r="O143" s="48"/>
      <c r="P143" s="48"/>
      <c r="Q143" s="48"/>
      <c r="R143" s="21"/>
      <c r="S143" s="21"/>
      <c r="T143" s="21"/>
      <c r="U143" s="21"/>
      <c r="V143" s="21"/>
      <c r="W143" s="24"/>
      <c r="X143" s="24"/>
      <c r="Y143" s="24"/>
      <c r="Z143" s="24"/>
      <c r="AA143" s="24"/>
      <c r="AB143" s="24"/>
      <c r="AC143" s="24"/>
      <c r="AD143" s="24"/>
      <c r="AE143" s="24"/>
      <c r="AF143" s="23">
        <v>0</v>
      </c>
      <c r="AG143" s="23">
        <v>0</v>
      </c>
      <c r="AH143" s="21"/>
      <c r="AI143" s="21"/>
    </row>
    <row r="144" spans="1:35">
      <c r="A144" s="26">
        <v>1639</v>
      </c>
      <c r="B144" s="48"/>
      <c r="C144" s="48"/>
      <c r="D144" s="23">
        <v>0</v>
      </c>
      <c r="E144" s="61"/>
      <c r="F144" s="24">
        <f t="shared" si="10"/>
        <v>4477.1428571428578</v>
      </c>
      <c r="G144" s="171">
        <f t="shared" si="11"/>
        <v>2238.5714285714289</v>
      </c>
      <c r="H144" s="48"/>
      <c r="I144" s="23">
        <v>0</v>
      </c>
      <c r="J144" s="48"/>
      <c r="K144" s="24">
        <f t="shared" si="13"/>
        <v>3134</v>
      </c>
      <c r="L144" s="171">
        <f t="shared" si="12"/>
        <v>1567</v>
      </c>
      <c r="M144" s="48"/>
      <c r="N144" s="48"/>
      <c r="O144" s="48"/>
      <c r="P144" s="48"/>
      <c r="Q144" s="48"/>
      <c r="R144" s="21"/>
      <c r="S144" s="21"/>
      <c r="T144" s="21"/>
      <c r="U144" s="21"/>
      <c r="V144" s="21"/>
      <c r="W144" s="24"/>
      <c r="X144" s="24"/>
      <c r="Y144" s="24"/>
      <c r="Z144" s="24"/>
      <c r="AA144" s="24"/>
      <c r="AB144" s="24"/>
      <c r="AC144" s="24"/>
      <c r="AD144" s="24"/>
      <c r="AE144" s="24"/>
      <c r="AF144" s="23">
        <v>0</v>
      </c>
      <c r="AG144" s="23">
        <v>0</v>
      </c>
      <c r="AH144" s="21"/>
      <c r="AI144" s="21"/>
    </row>
    <row r="145" spans="1:35">
      <c r="A145" s="26">
        <v>1640</v>
      </c>
      <c r="B145" s="48"/>
      <c r="C145" s="48"/>
      <c r="D145" s="23">
        <v>0</v>
      </c>
      <c r="E145" s="61"/>
      <c r="F145" s="24">
        <f t="shared" si="10"/>
        <v>4477.1428571428578</v>
      </c>
      <c r="G145" s="171">
        <f t="shared" si="11"/>
        <v>2238.5714285714289</v>
      </c>
      <c r="H145" s="48"/>
      <c r="I145" s="23">
        <v>0</v>
      </c>
      <c r="J145" s="48"/>
      <c r="K145" s="24">
        <f t="shared" si="13"/>
        <v>3134</v>
      </c>
      <c r="L145" s="171">
        <f t="shared" si="12"/>
        <v>1567</v>
      </c>
      <c r="M145" s="48"/>
      <c r="N145" s="48"/>
      <c r="O145" s="48"/>
      <c r="P145" s="48"/>
      <c r="Q145" s="48"/>
      <c r="R145" s="21"/>
      <c r="S145" s="21"/>
      <c r="T145" s="21"/>
      <c r="U145" s="21"/>
      <c r="V145" s="21"/>
      <c r="W145" s="24"/>
      <c r="X145" s="24"/>
      <c r="Y145" s="24"/>
      <c r="Z145" s="24"/>
      <c r="AA145" s="24"/>
      <c r="AB145" s="24"/>
      <c r="AC145" s="24"/>
      <c r="AD145" s="24"/>
      <c r="AE145" s="24"/>
      <c r="AF145" s="23">
        <v>0</v>
      </c>
      <c r="AG145" s="23">
        <v>0</v>
      </c>
      <c r="AH145" s="21"/>
      <c r="AI145" s="21"/>
    </row>
    <row r="146" spans="1:35">
      <c r="A146" s="26">
        <v>1641</v>
      </c>
      <c r="B146" s="48"/>
      <c r="C146" s="48"/>
      <c r="D146" s="23">
        <v>0</v>
      </c>
      <c r="E146" s="61"/>
      <c r="F146" s="24">
        <f t="shared" si="10"/>
        <v>4477.1428571428578</v>
      </c>
      <c r="G146" s="171">
        <f t="shared" si="11"/>
        <v>2238.5714285714289</v>
      </c>
      <c r="H146" s="48"/>
      <c r="I146" s="23">
        <v>0</v>
      </c>
      <c r="J146" s="48"/>
      <c r="K146" s="24">
        <f t="shared" si="13"/>
        <v>3134</v>
      </c>
      <c r="L146" s="171">
        <f t="shared" si="12"/>
        <v>1567</v>
      </c>
      <c r="M146" s="48"/>
      <c r="N146" s="48"/>
      <c r="O146" s="48"/>
      <c r="P146" s="48"/>
      <c r="Q146" s="48"/>
      <c r="R146" s="21"/>
      <c r="S146" s="21"/>
      <c r="T146" s="21"/>
      <c r="U146" s="21"/>
      <c r="V146" s="21"/>
      <c r="W146" s="24"/>
      <c r="X146" s="24"/>
      <c r="Y146" s="24"/>
      <c r="Z146" s="24"/>
      <c r="AA146" s="24"/>
      <c r="AB146" s="24"/>
      <c r="AC146" s="24"/>
      <c r="AD146" s="24"/>
      <c r="AE146" s="24"/>
      <c r="AF146" s="23">
        <v>0</v>
      </c>
      <c r="AG146" s="23">
        <v>0</v>
      </c>
      <c r="AH146" s="21"/>
      <c r="AI146" s="21"/>
    </row>
    <row r="147" spans="1:35">
      <c r="A147" s="26">
        <v>1642</v>
      </c>
      <c r="B147" s="24"/>
      <c r="C147" s="48"/>
      <c r="D147" s="23">
        <v>0</v>
      </c>
      <c r="E147" s="61"/>
      <c r="F147" s="24">
        <f>K147/0.75</f>
        <v>2666.6666666666665</v>
      </c>
      <c r="G147" s="171">
        <f>F147/3</f>
        <v>888.8888888888888</v>
      </c>
      <c r="H147" s="48"/>
      <c r="I147" s="23">
        <v>0</v>
      </c>
      <c r="J147" s="48"/>
      <c r="K147" s="24">
        <v>2000</v>
      </c>
      <c r="L147" s="171">
        <f>G147*0.75</f>
        <v>666.66666666666663</v>
      </c>
      <c r="M147" s="48"/>
      <c r="N147" s="48"/>
      <c r="O147" s="48"/>
      <c r="P147" s="48"/>
      <c r="Q147" s="48"/>
      <c r="R147" s="21"/>
      <c r="S147" s="21"/>
      <c r="T147" s="21"/>
      <c r="U147" s="21"/>
      <c r="V147" s="21"/>
      <c r="W147" s="24"/>
      <c r="X147" s="24"/>
      <c r="Y147" s="24"/>
      <c r="Z147" s="24"/>
      <c r="AA147" s="24"/>
      <c r="AB147" s="24"/>
      <c r="AC147" s="24"/>
      <c r="AD147" s="24"/>
      <c r="AE147" s="24"/>
      <c r="AF147" s="23">
        <v>0</v>
      </c>
      <c r="AG147" s="23">
        <v>0</v>
      </c>
      <c r="AH147" s="21"/>
      <c r="AI147" s="21"/>
    </row>
    <row r="148" spans="1:35">
      <c r="A148" s="26">
        <v>1643</v>
      </c>
      <c r="B148" s="24"/>
      <c r="C148" s="48"/>
      <c r="D148" s="23">
        <v>0</v>
      </c>
      <c r="E148" s="61"/>
      <c r="F148" s="24">
        <f t="shared" ref="F148:F167" si="14">K148/0.75</f>
        <v>2666.6666666666665</v>
      </c>
      <c r="G148" s="171">
        <f t="shared" ref="G148:G166" si="15">F148/3</f>
        <v>888.8888888888888</v>
      </c>
      <c r="H148" s="48"/>
      <c r="I148" s="23">
        <v>0</v>
      </c>
      <c r="J148" s="48"/>
      <c r="K148" s="24">
        <v>2000</v>
      </c>
      <c r="L148" s="171">
        <f t="shared" ref="L148:L167" si="16">G148*0.75</f>
        <v>666.66666666666663</v>
      </c>
      <c r="M148" s="48"/>
      <c r="N148" s="48"/>
      <c r="O148" s="48"/>
      <c r="P148" s="48"/>
      <c r="Q148" s="48"/>
      <c r="R148" s="21"/>
      <c r="S148" s="21"/>
      <c r="T148" s="21"/>
      <c r="U148" s="21"/>
      <c r="V148" s="21"/>
      <c r="W148" s="24"/>
      <c r="X148" s="24"/>
      <c r="Y148" s="24"/>
      <c r="Z148" s="24"/>
      <c r="AA148" s="24"/>
      <c r="AB148" s="24"/>
      <c r="AC148" s="24"/>
      <c r="AD148" s="24"/>
      <c r="AE148" s="24"/>
      <c r="AF148" s="23">
        <v>0</v>
      </c>
      <c r="AG148" s="23">
        <v>0</v>
      </c>
      <c r="AH148" s="21"/>
      <c r="AI148" s="21"/>
    </row>
    <row r="149" spans="1:35">
      <c r="A149" s="26">
        <v>1644</v>
      </c>
      <c r="B149" s="24"/>
      <c r="C149" s="48"/>
      <c r="D149" s="23">
        <v>814.53634085213025</v>
      </c>
      <c r="E149" s="61"/>
      <c r="F149" s="24">
        <f t="shared" si="14"/>
        <v>2666.6666666666665</v>
      </c>
      <c r="G149" s="171">
        <f t="shared" si="15"/>
        <v>888.8888888888888</v>
      </c>
      <c r="H149" s="48"/>
      <c r="I149" s="23">
        <v>650</v>
      </c>
      <c r="J149" s="48"/>
      <c r="K149" s="24">
        <v>2000</v>
      </c>
      <c r="L149" s="171">
        <f t="shared" si="16"/>
        <v>666.66666666666663</v>
      </c>
      <c r="M149" s="48"/>
      <c r="N149" s="48"/>
      <c r="O149" s="48"/>
      <c r="P149" s="48"/>
      <c r="Q149" s="48"/>
      <c r="R149" s="21"/>
      <c r="S149" s="21"/>
      <c r="T149" s="21"/>
      <c r="U149" s="21"/>
      <c r="V149" s="21"/>
      <c r="W149" s="24"/>
      <c r="X149" s="24"/>
      <c r="Y149" s="24"/>
      <c r="Z149" s="24"/>
      <c r="AA149" s="24"/>
      <c r="AB149" s="24"/>
      <c r="AC149" s="24"/>
      <c r="AD149" s="24"/>
      <c r="AE149" s="24"/>
      <c r="AF149" s="23">
        <v>0</v>
      </c>
      <c r="AG149" s="23">
        <v>0</v>
      </c>
      <c r="AH149" s="21"/>
      <c r="AI149" s="21"/>
    </row>
    <row r="150" spans="1:35">
      <c r="A150" s="112">
        <v>1645</v>
      </c>
      <c r="B150" s="24"/>
      <c r="C150" s="48"/>
      <c r="D150" s="23">
        <v>148</v>
      </c>
      <c r="E150" s="61"/>
      <c r="F150" s="24">
        <f t="shared" si="14"/>
        <v>2666.6666666666665</v>
      </c>
      <c r="G150" s="171">
        <f t="shared" si="15"/>
        <v>888.8888888888888</v>
      </c>
      <c r="H150" s="48"/>
      <c r="I150" s="23">
        <v>128.464</v>
      </c>
      <c r="J150" s="48"/>
      <c r="K150" s="24">
        <v>2000</v>
      </c>
      <c r="L150" s="171">
        <f t="shared" si="16"/>
        <v>666.66666666666663</v>
      </c>
      <c r="M150" s="48"/>
      <c r="N150" s="48"/>
      <c r="O150" s="48"/>
      <c r="P150" s="48"/>
      <c r="Q150" s="48"/>
      <c r="R150" s="21"/>
      <c r="S150" s="21"/>
      <c r="T150" s="21"/>
      <c r="U150" s="21"/>
      <c r="V150" s="21"/>
      <c r="W150" s="24"/>
      <c r="X150" s="24"/>
      <c r="Y150" s="24"/>
      <c r="Z150" s="24"/>
      <c r="AA150" s="24"/>
      <c r="AB150" s="24"/>
      <c r="AC150" s="24"/>
      <c r="AD150" s="24"/>
      <c r="AE150" s="24"/>
      <c r="AF150" s="23">
        <v>0</v>
      </c>
      <c r="AG150" s="23">
        <v>0</v>
      </c>
      <c r="AH150" s="21"/>
      <c r="AI150" s="21"/>
    </row>
    <row r="151" spans="1:35">
      <c r="A151" s="112">
        <v>1646</v>
      </c>
      <c r="B151" s="24"/>
      <c r="C151" s="48"/>
      <c r="D151" s="23">
        <v>650.1253132832079</v>
      </c>
      <c r="E151" s="61"/>
      <c r="F151" s="24">
        <f t="shared" si="14"/>
        <v>2666.6666666666665</v>
      </c>
      <c r="G151" s="171">
        <f t="shared" si="15"/>
        <v>888.8888888888888</v>
      </c>
      <c r="H151" s="48"/>
      <c r="I151" s="23">
        <v>518.79999999999995</v>
      </c>
      <c r="J151" s="48"/>
      <c r="K151" s="24">
        <v>2000</v>
      </c>
      <c r="L151" s="171">
        <f t="shared" si="16"/>
        <v>666.66666666666663</v>
      </c>
      <c r="M151" s="48"/>
      <c r="N151" s="48"/>
      <c r="O151" s="48"/>
      <c r="P151" s="48"/>
      <c r="Q151" s="48"/>
      <c r="R151" s="21"/>
      <c r="S151" s="21"/>
      <c r="T151" s="21"/>
      <c r="U151" s="21"/>
      <c r="V151" s="21"/>
      <c r="W151" s="24"/>
      <c r="X151" s="24"/>
      <c r="Y151" s="24"/>
      <c r="Z151" s="24"/>
      <c r="AA151" s="24"/>
      <c r="AB151" s="24"/>
      <c r="AC151" s="24"/>
      <c r="AD151" s="24"/>
      <c r="AE151" s="24"/>
      <c r="AF151" s="23">
        <v>0</v>
      </c>
      <c r="AG151" s="23">
        <v>0</v>
      </c>
      <c r="AH151" s="21"/>
      <c r="AI151" s="21"/>
    </row>
    <row r="152" spans="1:35">
      <c r="A152" s="112">
        <v>1647</v>
      </c>
      <c r="B152" s="24"/>
      <c r="C152" s="48"/>
      <c r="D152" s="23">
        <v>0</v>
      </c>
      <c r="E152" s="61"/>
      <c r="F152" s="24">
        <f t="shared" si="14"/>
        <v>2666.6666666666665</v>
      </c>
      <c r="G152" s="171">
        <f t="shared" si="15"/>
        <v>888.8888888888888</v>
      </c>
      <c r="H152" s="48"/>
      <c r="I152" s="23">
        <v>0</v>
      </c>
      <c r="J152" s="48"/>
      <c r="K152" s="24">
        <v>2000</v>
      </c>
      <c r="L152" s="171">
        <f t="shared" si="16"/>
        <v>666.66666666666663</v>
      </c>
      <c r="M152" s="48"/>
      <c r="N152" s="48"/>
      <c r="O152" s="48"/>
      <c r="P152" s="48"/>
      <c r="Q152" s="48"/>
      <c r="R152" s="21"/>
      <c r="S152" s="21"/>
      <c r="T152" s="21"/>
      <c r="U152" s="21"/>
      <c r="V152" s="21"/>
      <c r="W152" s="24"/>
      <c r="X152" s="24"/>
      <c r="Y152" s="24"/>
      <c r="Z152" s="24"/>
      <c r="AA152" s="24"/>
      <c r="AB152" s="24"/>
      <c r="AC152" s="24"/>
      <c r="AD152" s="24"/>
      <c r="AE152" s="24"/>
      <c r="AF152" s="23">
        <v>0</v>
      </c>
      <c r="AG152" s="23">
        <v>0</v>
      </c>
      <c r="AH152" s="21"/>
      <c r="AI152" s="21"/>
    </row>
    <row r="153" spans="1:35">
      <c r="A153" s="112">
        <v>1648</v>
      </c>
      <c r="B153" s="24"/>
      <c r="C153" s="48"/>
      <c r="D153" s="23">
        <v>0</v>
      </c>
      <c r="E153" s="61"/>
      <c r="F153" s="24">
        <f t="shared" si="14"/>
        <v>2666.6666666666665</v>
      </c>
      <c r="G153" s="171">
        <f t="shared" si="15"/>
        <v>888.8888888888888</v>
      </c>
      <c r="H153" s="48"/>
      <c r="I153" s="23">
        <v>0</v>
      </c>
      <c r="J153" s="48"/>
      <c r="K153" s="24">
        <v>2000</v>
      </c>
      <c r="L153" s="171">
        <f t="shared" si="16"/>
        <v>666.66666666666663</v>
      </c>
      <c r="M153" s="48"/>
      <c r="N153" s="48"/>
      <c r="O153" s="48"/>
      <c r="P153" s="48"/>
      <c r="Q153" s="48"/>
      <c r="R153" s="21"/>
      <c r="S153" s="21"/>
      <c r="T153" s="21"/>
      <c r="U153" s="21"/>
      <c r="V153" s="21"/>
      <c r="W153" s="24"/>
      <c r="X153" s="24"/>
      <c r="Y153" s="24"/>
      <c r="Z153" s="24"/>
      <c r="AA153" s="24"/>
      <c r="AB153" s="24"/>
      <c r="AC153" s="24"/>
      <c r="AD153" s="24"/>
      <c r="AE153" s="24"/>
      <c r="AF153" s="23">
        <v>0</v>
      </c>
      <c r="AG153" s="23">
        <v>0</v>
      </c>
      <c r="AH153" s="21"/>
      <c r="AI153" s="21"/>
    </row>
    <row r="154" spans="1:35">
      <c r="A154" s="112">
        <v>1649</v>
      </c>
      <c r="B154" s="24"/>
      <c r="C154" s="48"/>
      <c r="D154" s="23">
        <v>0</v>
      </c>
      <c r="E154" s="61"/>
      <c r="F154" s="24">
        <f t="shared" si="14"/>
        <v>2666.6666666666665</v>
      </c>
      <c r="G154" s="171">
        <f t="shared" si="15"/>
        <v>888.8888888888888</v>
      </c>
      <c r="H154" s="48"/>
      <c r="I154" s="23">
        <v>0</v>
      </c>
      <c r="J154" s="48"/>
      <c r="K154" s="24">
        <v>2000</v>
      </c>
      <c r="L154" s="171">
        <f t="shared" si="16"/>
        <v>666.66666666666663</v>
      </c>
      <c r="M154" s="48"/>
      <c r="N154" s="48"/>
      <c r="O154" s="48"/>
      <c r="P154" s="48"/>
      <c r="Q154" s="48"/>
      <c r="R154" s="21"/>
      <c r="S154" s="21"/>
      <c r="T154" s="21"/>
      <c r="U154" s="21"/>
      <c r="V154" s="21"/>
      <c r="W154" s="24"/>
      <c r="X154" s="24"/>
      <c r="Y154" s="24"/>
      <c r="Z154" s="24"/>
      <c r="AA154" s="24"/>
      <c r="AB154" s="24"/>
      <c r="AC154" s="24"/>
      <c r="AD154" s="24"/>
      <c r="AE154" s="24"/>
      <c r="AF154" s="23">
        <v>0</v>
      </c>
      <c r="AG154" s="23">
        <v>0</v>
      </c>
      <c r="AH154" s="21"/>
      <c r="AI154" s="21"/>
    </row>
    <row r="155" spans="1:35">
      <c r="A155" s="112">
        <v>1650</v>
      </c>
      <c r="B155" s="24"/>
      <c r="C155" s="48"/>
      <c r="D155" s="23">
        <v>0</v>
      </c>
      <c r="E155" s="61"/>
      <c r="F155" s="24">
        <f t="shared" si="14"/>
        <v>2666.6666666666665</v>
      </c>
      <c r="G155" s="171">
        <f t="shared" si="15"/>
        <v>888.8888888888888</v>
      </c>
      <c r="H155" s="48"/>
      <c r="I155" s="23">
        <v>0</v>
      </c>
      <c r="J155" s="48"/>
      <c r="K155" s="24">
        <v>2000</v>
      </c>
      <c r="L155" s="171">
        <f t="shared" si="16"/>
        <v>666.66666666666663</v>
      </c>
      <c r="M155" s="48"/>
      <c r="N155" s="48"/>
      <c r="O155" s="48"/>
      <c r="P155" s="48"/>
      <c r="Q155" s="48"/>
      <c r="R155" s="21"/>
      <c r="S155" s="21"/>
      <c r="T155" s="21"/>
      <c r="U155" s="21"/>
      <c r="V155" s="21"/>
      <c r="W155" s="24"/>
      <c r="X155" s="24"/>
      <c r="Y155" s="24"/>
      <c r="Z155" s="24"/>
      <c r="AA155" s="24"/>
      <c r="AB155" s="24"/>
      <c r="AC155" s="24"/>
      <c r="AD155" s="24"/>
      <c r="AE155" s="24"/>
      <c r="AF155" s="23">
        <v>0</v>
      </c>
      <c r="AG155" s="23">
        <v>0</v>
      </c>
      <c r="AH155" s="21"/>
      <c r="AI155" s="21"/>
    </row>
    <row r="156" spans="1:35">
      <c r="A156" s="112">
        <v>1651</v>
      </c>
      <c r="B156" s="24"/>
      <c r="C156" s="48"/>
      <c r="D156" s="23">
        <v>1350</v>
      </c>
      <c r="E156" s="61"/>
      <c r="F156" s="24">
        <f t="shared" si="14"/>
        <v>2666.6666666666665</v>
      </c>
      <c r="G156" s="35">
        <v>1350</v>
      </c>
      <c r="H156" s="115"/>
      <c r="I156" s="23">
        <v>1192.05</v>
      </c>
      <c r="J156" s="48"/>
      <c r="K156" s="24">
        <v>2000</v>
      </c>
      <c r="L156" s="35">
        <f t="shared" si="16"/>
        <v>1012.5</v>
      </c>
      <c r="M156" s="48"/>
      <c r="N156" s="110"/>
      <c r="O156" s="48"/>
      <c r="P156" s="48"/>
      <c r="Q156" s="48"/>
      <c r="R156" s="21"/>
      <c r="S156" s="21"/>
      <c r="T156" s="21"/>
      <c r="U156" s="21"/>
      <c r="V156" s="21"/>
      <c r="W156" s="24"/>
      <c r="X156" s="24"/>
      <c r="Y156" s="21"/>
      <c r="Z156" s="24"/>
      <c r="AA156" s="24"/>
      <c r="AB156" s="24"/>
      <c r="AC156" s="24"/>
      <c r="AD156" s="24"/>
      <c r="AE156" s="24"/>
      <c r="AF156" s="23">
        <v>0</v>
      </c>
      <c r="AG156" s="23">
        <v>0</v>
      </c>
      <c r="AH156" s="21"/>
      <c r="AI156" s="21"/>
    </row>
    <row r="157" spans="1:35">
      <c r="A157" s="112">
        <v>1652</v>
      </c>
      <c r="B157" s="24"/>
      <c r="C157" s="48"/>
      <c r="D157" s="23">
        <v>650.1253132832079</v>
      </c>
      <c r="E157" s="61"/>
      <c r="F157" s="24">
        <f t="shared" si="14"/>
        <v>2666.6666666666665</v>
      </c>
      <c r="G157" s="171">
        <f t="shared" si="15"/>
        <v>888.8888888888888</v>
      </c>
      <c r="H157" s="48"/>
      <c r="I157" s="23">
        <v>518.79999999999995</v>
      </c>
      <c r="J157" s="48"/>
      <c r="K157" s="24">
        <v>2000</v>
      </c>
      <c r="L157" s="171">
        <f t="shared" si="16"/>
        <v>666.66666666666663</v>
      </c>
      <c r="M157" s="48"/>
      <c r="N157" s="48"/>
      <c r="O157" s="48"/>
      <c r="P157" s="48"/>
      <c r="Q157" s="48"/>
      <c r="R157" s="21"/>
      <c r="S157" s="21"/>
      <c r="T157" s="21"/>
      <c r="U157" s="21"/>
      <c r="V157" s="21"/>
      <c r="W157" s="24"/>
      <c r="X157" s="24"/>
      <c r="Y157" s="24"/>
      <c r="Z157" s="24"/>
      <c r="AA157" s="24"/>
      <c r="AB157" s="24"/>
      <c r="AC157" s="24"/>
      <c r="AD157" s="24"/>
      <c r="AE157" s="24"/>
      <c r="AF157" s="23">
        <v>0</v>
      </c>
      <c r="AG157" s="23">
        <v>0</v>
      </c>
      <c r="AH157" s="21"/>
      <c r="AI157" s="21"/>
    </row>
    <row r="158" spans="1:35">
      <c r="A158" s="112">
        <v>1653</v>
      </c>
      <c r="B158" s="24"/>
      <c r="C158" s="48"/>
      <c r="D158" s="23">
        <v>0</v>
      </c>
      <c r="E158" s="61"/>
      <c r="F158" s="24">
        <f t="shared" si="14"/>
        <v>2666.6666666666665</v>
      </c>
      <c r="G158" s="171">
        <f t="shared" si="15"/>
        <v>888.8888888888888</v>
      </c>
      <c r="H158" s="48"/>
      <c r="I158" s="23">
        <v>0</v>
      </c>
      <c r="J158" s="48"/>
      <c r="K158" s="24">
        <v>2000</v>
      </c>
      <c r="L158" s="171">
        <f t="shared" si="16"/>
        <v>666.66666666666663</v>
      </c>
      <c r="M158" s="48"/>
      <c r="N158" s="48"/>
      <c r="O158" s="48"/>
      <c r="P158" s="48"/>
      <c r="Q158" s="48"/>
      <c r="R158" s="21"/>
      <c r="S158" s="21"/>
      <c r="T158" s="21"/>
      <c r="U158" s="21"/>
      <c r="V158" s="21"/>
      <c r="W158" s="24"/>
      <c r="X158" s="24"/>
      <c r="Y158" s="24"/>
      <c r="Z158" s="24"/>
      <c r="AA158" s="24"/>
      <c r="AB158" s="24"/>
      <c r="AC158" s="24"/>
      <c r="AD158" s="24"/>
      <c r="AE158" s="24"/>
      <c r="AF158" s="23">
        <v>0</v>
      </c>
      <c r="AG158" s="23">
        <v>0</v>
      </c>
      <c r="AH158" s="21"/>
      <c r="AI158" s="21"/>
    </row>
    <row r="159" spans="1:35">
      <c r="A159" s="112">
        <v>1654</v>
      </c>
      <c r="B159" s="24"/>
      <c r="C159" s="48"/>
      <c r="D159" s="23">
        <v>1300.2506265664158</v>
      </c>
      <c r="E159" s="61"/>
      <c r="F159" s="24">
        <f t="shared" si="14"/>
        <v>2666.6666666666665</v>
      </c>
      <c r="G159" s="35">
        <f>D159</f>
        <v>1300.2506265664158</v>
      </c>
      <c r="H159" s="48"/>
      <c r="I159" s="23">
        <v>1037.5999999999999</v>
      </c>
      <c r="J159" s="48"/>
      <c r="K159" s="24">
        <v>2000</v>
      </c>
      <c r="L159" s="35">
        <f t="shared" si="16"/>
        <v>975.1879699248118</v>
      </c>
      <c r="M159" s="48"/>
      <c r="N159" s="48"/>
      <c r="O159" s="48"/>
      <c r="P159" s="48"/>
      <c r="Q159" s="48"/>
      <c r="R159" s="21"/>
      <c r="S159" s="21"/>
      <c r="T159" s="21"/>
      <c r="U159" s="21"/>
      <c r="V159" s="21"/>
      <c r="W159" s="24"/>
      <c r="X159" s="24"/>
      <c r="Y159" s="24"/>
      <c r="Z159" s="24"/>
      <c r="AA159" s="24"/>
      <c r="AB159" s="24"/>
      <c r="AC159" s="24"/>
      <c r="AD159" s="24"/>
      <c r="AE159" s="24"/>
      <c r="AF159" s="23">
        <v>0</v>
      </c>
      <c r="AG159" s="23">
        <v>0</v>
      </c>
      <c r="AH159" s="21"/>
      <c r="AI159" s="21"/>
    </row>
    <row r="160" spans="1:35">
      <c r="A160" s="112">
        <v>1655</v>
      </c>
      <c r="B160" s="24"/>
      <c r="C160" s="48"/>
      <c r="D160" s="23">
        <v>0</v>
      </c>
      <c r="E160" s="61"/>
      <c r="F160" s="24">
        <f t="shared" si="14"/>
        <v>2666.6666666666665</v>
      </c>
      <c r="G160" s="171">
        <f t="shared" si="15"/>
        <v>888.8888888888888</v>
      </c>
      <c r="H160" s="48"/>
      <c r="I160" s="23">
        <v>0</v>
      </c>
      <c r="J160" s="48"/>
      <c r="K160" s="24">
        <v>2000</v>
      </c>
      <c r="L160" s="171">
        <f t="shared" si="16"/>
        <v>666.66666666666663</v>
      </c>
      <c r="M160" s="48"/>
      <c r="N160" s="48"/>
      <c r="O160" s="48"/>
      <c r="P160" s="48"/>
      <c r="Q160" s="48"/>
      <c r="R160" s="21"/>
      <c r="S160" s="21"/>
      <c r="T160" s="21"/>
      <c r="U160" s="21"/>
      <c r="V160" s="21"/>
      <c r="W160" s="24"/>
      <c r="X160" s="24"/>
      <c r="Y160" s="24"/>
      <c r="Z160" s="24"/>
      <c r="AA160" s="24"/>
      <c r="AB160" s="24"/>
      <c r="AC160" s="24"/>
      <c r="AD160" s="24"/>
      <c r="AE160" s="24"/>
      <c r="AF160" s="23">
        <v>0</v>
      </c>
      <c r="AG160" s="23">
        <v>0</v>
      </c>
      <c r="AH160" s="21"/>
      <c r="AI160" s="21"/>
    </row>
    <row r="161" spans="1:35">
      <c r="A161" s="112">
        <v>1656</v>
      </c>
      <c r="B161" s="24"/>
      <c r="C161" s="48"/>
      <c r="D161" s="23">
        <v>1516.1506265664159</v>
      </c>
      <c r="E161" s="61"/>
      <c r="F161" s="24">
        <f t="shared" si="14"/>
        <v>2666.6666666666665</v>
      </c>
      <c r="G161" s="35">
        <f>D161</f>
        <v>1516.1506265664159</v>
      </c>
      <c r="H161" s="48"/>
      <c r="I161" s="23">
        <v>1190.8889999999999</v>
      </c>
      <c r="J161" s="48"/>
      <c r="K161" s="24">
        <v>2000</v>
      </c>
      <c r="L161" s="35">
        <f t="shared" si="16"/>
        <v>1137.112969924812</v>
      </c>
      <c r="M161" s="48"/>
      <c r="N161" s="48"/>
      <c r="O161" s="48"/>
      <c r="P161" s="48"/>
      <c r="Q161" s="48"/>
      <c r="R161" s="21"/>
      <c r="S161" s="21"/>
      <c r="T161" s="21"/>
      <c r="U161" s="21"/>
      <c r="V161" s="21"/>
      <c r="W161" s="24"/>
      <c r="X161" s="24"/>
      <c r="Y161" s="24"/>
      <c r="Z161" s="24"/>
      <c r="AA161" s="24"/>
      <c r="AB161" s="24"/>
      <c r="AC161" s="24"/>
      <c r="AD161" s="24"/>
      <c r="AE161" s="24"/>
      <c r="AF161" s="23">
        <v>0</v>
      </c>
      <c r="AG161" s="23">
        <v>0</v>
      </c>
      <c r="AH161" s="21"/>
      <c r="AI161" s="21"/>
    </row>
    <row r="162" spans="1:35">
      <c r="A162" s="112">
        <v>1657</v>
      </c>
      <c r="B162" s="24"/>
      <c r="C162" s="48"/>
      <c r="D162" s="23">
        <v>0</v>
      </c>
      <c r="E162" s="61"/>
      <c r="F162" s="24">
        <f t="shared" si="14"/>
        <v>2666.6666666666665</v>
      </c>
      <c r="G162" s="171">
        <f t="shared" si="15"/>
        <v>888.8888888888888</v>
      </c>
      <c r="H162" s="48"/>
      <c r="I162" s="23">
        <v>0</v>
      </c>
      <c r="J162" s="48"/>
      <c r="K162" s="24">
        <v>2000</v>
      </c>
      <c r="L162" s="171">
        <f t="shared" si="16"/>
        <v>666.66666666666663</v>
      </c>
      <c r="M162" s="48"/>
      <c r="N162" s="48"/>
      <c r="O162" s="48"/>
      <c r="P162" s="48"/>
      <c r="Q162" s="48"/>
      <c r="R162" s="21"/>
      <c r="S162" s="21"/>
      <c r="T162" s="21"/>
      <c r="U162" s="21"/>
      <c r="V162" s="21"/>
      <c r="W162" s="24"/>
      <c r="X162" s="24"/>
      <c r="Y162" s="24"/>
      <c r="Z162" s="24"/>
      <c r="AA162" s="24"/>
      <c r="AB162" s="24"/>
      <c r="AC162" s="24"/>
      <c r="AD162" s="24"/>
      <c r="AE162" s="24"/>
      <c r="AF162" s="23">
        <v>0</v>
      </c>
      <c r="AG162" s="23">
        <v>0</v>
      </c>
      <c r="AH162" s="21"/>
      <c r="AI162" s="21"/>
    </row>
    <row r="163" spans="1:35">
      <c r="A163" s="112">
        <v>1658</v>
      </c>
      <c r="B163" s="24"/>
      <c r="C163" s="48"/>
      <c r="D163" s="23">
        <v>0</v>
      </c>
      <c r="E163" s="61"/>
      <c r="F163" s="24">
        <f t="shared" si="14"/>
        <v>2666.6666666666665</v>
      </c>
      <c r="G163" s="171">
        <f t="shared" si="15"/>
        <v>888.8888888888888</v>
      </c>
      <c r="H163" s="48"/>
      <c r="I163" s="23">
        <v>0</v>
      </c>
      <c r="J163" s="48"/>
      <c r="K163" s="24">
        <v>2000</v>
      </c>
      <c r="L163" s="171">
        <f t="shared" si="16"/>
        <v>666.66666666666663</v>
      </c>
      <c r="M163" s="48"/>
      <c r="N163" s="48"/>
      <c r="O163" s="48"/>
      <c r="P163" s="48"/>
      <c r="Q163" s="48"/>
      <c r="R163" s="21"/>
      <c r="S163" s="21"/>
      <c r="T163" s="21"/>
      <c r="U163" s="21"/>
      <c r="V163" s="21"/>
      <c r="W163" s="24"/>
      <c r="X163" s="24"/>
      <c r="Y163" s="24"/>
      <c r="Z163" s="24"/>
      <c r="AA163" s="24"/>
      <c r="AB163" s="24"/>
      <c r="AC163" s="24"/>
      <c r="AD163" s="24"/>
      <c r="AE163" s="24"/>
      <c r="AF163" s="23">
        <v>0</v>
      </c>
      <c r="AG163" s="23">
        <v>0</v>
      </c>
      <c r="AH163" s="21"/>
      <c r="AI163" s="21"/>
    </row>
    <row r="164" spans="1:35">
      <c r="A164" s="112">
        <v>1659</v>
      </c>
      <c r="B164" s="24"/>
      <c r="C164" s="48"/>
      <c r="D164" s="23">
        <v>325.06265664160395</v>
      </c>
      <c r="E164" s="61"/>
      <c r="F164" s="24">
        <f t="shared" si="14"/>
        <v>2666.6666666666665</v>
      </c>
      <c r="G164" s="171">
        <f>F164/3</f>
        <v>888.8888888888888</v>
      </c>
      <c r="H164" s="48"/>
      <c r="I164" s="23">
        <v>259.39999999999998</v>
      </c>
      <c r="J164" s="48"/>
      <c r="K164" s="24">
        <v>2000</v>
      </c>
      <c r="L164" s="171">
        <f t="shared" si="16"/>
        <v>666.66666666666663</v>
      </c>
      <c r="M164" s="48"/>
      <c r="N164" s="48"/>
      <c r="O164" s="48"/>
      <c r="P164" s="48"/>
      <c r="Q164" s="48"/>
      <c r="R164" s="21"/>
      <c r="S164" s="21"/>
      <c r="T164" s="21"/>
      <c r="U164" s="21"/>
      <c r="V164" s="21"/>
      <c r="W164" s="24"/>
      <c r="X164" s="24"/>
      <c r="Y164" s="24"/>
      <c r="Z164" s="24"/>
      <c r="AA164" s="24"/>
      <c r="AB164" s="24"/>
      <c r="AC164" s="24"/>
      <c r="AD164" s="24"/>
      <c r="AE164" s="24"/>
      <c r="AF164" s="23">
        <v>0</v>
      </c>
      <c r="AG164" s="23">
        <v>0</v>
      </c>
      <c r="AH164" s="21"/>
      <c r="AI164" s="21"/>
    </row>
    <row r="165" spans="1:35">
      <c r="A165" s="112">
        <v>1660</v>
      </c>
      <c r="B165" s="24"/>
      <c r="C165" s="48"/>
      <c r="D165" s="23">
        <v>327.88018433179724</v>
      </c>
      <c r="E165" s="61"/>
      <c r="F165" s="24">
        <f t="shared" si="14"/>
        <v>2666.6666666666665</v>
      </c>
      <c r="G165" s="171">
        <f t="shared" si="15"/>
        <v>888.8888888888888</v>
      </c>
      <c r="H165" s="48"/>
      <c r="I165" s="23">
        <v>284.60000000000002</v>
      </c>
      <c r="J165" s="48"/>
      <c r="K165" s="24">
        <v>2000</v>
      </c>
      <c r="L165" s="171">
        <f t="shared" si="16"/>
        <v>666.66666666666663</v>
      </c>
      <c r="M165" s="48"/>
      <c r="N165" s="48"/>
      <c r="O165" s="48"/>
      <c r="P165" s="48"/>
      <c r="Q165" s="48"/>
      <c r="R165" s="21"/>
      <c r="S165" s="21"/>
      <c r="T165" s="21"/>
      <c r="U165" s="21"/>
      <c r="V165" s="21"/>
      <c r="W165" s="24"/>
      <c r="X165" s="24"/>
      <c r="Y165" s="24"/>
      <c r="Z165" s="24"/>
      <c r="AA165" s="24"/>
      <c r="AB165" s="24"/>
      <c r="AC165" s="24"/>
      <c r="AD165" s="24"/>
      <c r="AE165" s="24"/>
      <c r="AF165" s="23">
        <v>0</v>
      </c>
      <c r="AG165" s="23">
        <v>0</v>
      </c>
      <c r="AH165" s="21"/>
      <c r="AI165" s="21"/>
    </row>
    <row r="166" spans="1:35">
      <c r="A166" s="112">
        <v>1661</v>
      </c>
      <c r="B166" s="24"/>
      <c r="C166" s="48"/>
      <c r="D166" s="23">
        <v>178.7</v>
      </c>
      <c r="E166" s="61"/>
      <c r="F166" s="24">
        <f t="shared" si="14"/>
        <v>2666.6666666666665</v>
      </c>
      <c r="G166" s="171">
        <f t="shared" si="15"/>
        <v>888.8888888888888</v>
      </c>
      <c r="H166" s="48"/>
      <c r="I166" s="23">
        <v>157.80000000000001</v>
      </c>
      <c r="J166" s="48"/>
      <c r="K166" s="24">
        <v>2000</v>
      </c>
      <c r="L166" s="171">
        <f t="shared" si="16"/>
        <v>666.66666666666663</v>
      </c>
      <c r="M166" s="48"/>
      <c r="N166" s="48"/>
      <c r="O166" s="48"/>
      <c r="P166" s="48"/>
      <c r="Q166" s="48"/>
      <c r="R166" s="21"/>
      <c r="S166" s="21"/>
      <c r="T166" s="21"/>
      <c r="U166" s="21"/>
      <c r="V166" s="21"/>
      <c r="W166" s="24"/>
      <c r="X166" s="24"/>
      <c r="Y166" s="24"/>
      <c r="Z166" s="24"/>
      <c r="AA166" s="24"/>
      <c r="AB166" s="24"/>
      <c r="AC166" s="24"/>
      <c r="AD166" s="24"/>
      <c r="AE166" s="24"/>
      <c r="AF166" s="23">
        <v>0</v>
      </c>
      <c r="AG166" s="23">
        <v>0</v>
      </c>
      <c r="AH166" s="21"/>
      <c r="AI166" s="21"/>
    </row>
    <row r="167" spans="1:35">
      <c r="A167" s="112">
        <v>1662</v>
      </c>
      <c r="B167" s="24"/>
      <c r="C167" s="48"/>
      <c r="D167" s="23">
        <v>700</v>
      </c>
      <c r="E167" s="61"/>
      <c r="F167" s="24">
        <f t="shared" si="14"/>
        <v>2666.6666666666665</v>
      </c>
      <c r="G167" s="171">
        <f>F167/3</f>
        <v>888.8888888888888</v>
      </c>
      <c r="H167" s="48"/>
      <c r="I167" s="23">
        <v>558.6</v>
      </c>
      <c r="J167" s="48"/>
      <c r="K167" s="24">
        <v>2000</v>
      </c>
      <c r="L167" s="171">
        <f t="shared" si="16"/>
        <v>666.66666666666663</v>
      </c>
      <c r="M167" s="48"/>
      <c r="N167" s="48"/>
      <c r="O167" s="48"/>
      <c r="P167" s="48"/>
      <c r="Q167" s="48"/>
      <c r="R167" s="21"/>
      <c r="S167" s="21"/>
      <c r="T167" s="21"/>
      <c r="U167" s="21"/>
      <c r="V167" s="21"/>
      <c r="W167" s="24"/>
      <c r="X167" s="24"/>
      <c r="Y167" s="24"/>
      <c r="Z167" s="24"/>
      <c r="AA167" s="24"/>
      <c r="AB167" s="24"/>
      <c r="AC167" s="24"/>
      <c r="AD167" s="24"/>
      <c r="AE167" s="24"/>
      <c r="AF167" s="23">
        <v>0</v>
      </c>
      <c r="AG167" s="23">
        <v>0</v>
      </c>
      <c r="AH167" s="21"/>
      <c r="AI167" s="21"/>
    </row>
    <row r="168" spans="1:35">
      <c r="A168" s="112">
        <v>1663</v>
      </c>
      <c r="B168" s="24"/>
      <c r="C168" s="48"/>
      <c r="D168" s="48"/>
      <c r="E168" s="61"/>
      <c r="F168" s="48"/>
      <c r="G168" s="48"/>
      <c r="H168" s="48"/>
      <c r="I168" s="48"/>
      <c r="J168" s="48"/>
      <c r="K168" s="24"/>
      <c r="L168" s="24"/>
      <c r="M168" s="48"/>
      <c r="N168" s="48"/>
      <c r="O168" s="48"/>
      <c r="P168" s="48"/>
      <c r="Q168" s="48"/>
      <c r="R168" s="21"/>
      <c r="S168" s="21"/>
      <c r="T168" s="21"/>
      <c r="U168" s="21"/>
      <c r="V168" s="21"/>
      <c r="W168" s="24"/>
      <c r="X168" s="24"/>
      <c r="Y168" s="24"/>
      <c r="Z168" s="24"/>
      <c r="AA168" s="24"/>
      <c r="AB168" s="24"/>
      <c r="AC168" s="24"/>
      <c r="AD168" s="24"/>
      <c r="AE168" s="24"/>
      <c r="AF168" s="23">
        <v>0</v>
      </c>
      <c r="AG168" s="23">
        <v>0</v>
      </c>
      <c r="AH168" s="21"/>
      <c r="AI168" s="21"/>
    </row>
    <row r="169" spans="1:35">
      <c r="A169" s="112">
        <v>1664</v>
      </c>
      <c r="B169" s="24"/>
      <c r="C169" s="48"/>
      <c r="D169" s="23">
        <v>0</v>
      </c>
      <c r="E169" s="61"/>
      <c r="F169" s="24"/>
      <c r="G169" s="35">
        <f t="shared" ref="G169:G200" si="17">D169</f>
        <v>0</v>
      </c>
      <c r="H169" s="48"/>
      <c r="I169" s="23">
        <v>0</v>
      </c>
      <c r="J169" s="48"/>
      <c r="K169" s="24"/>
      <c r="L169" s="35">
        <f t="shared" ref="L169:L200" si="18">I169</f>
        <v>0</v>
      </c>
      <c r="M169" s="48"/>
      <c r="N169" s="48"/>
      <c r="O169" s="48"/>
      <c r="P169" s="48"/>
      <c r="Q169" s="48"/>
      <c r="R169" s="21"/>
      <c r="S169" s="21"/>
      <c r="T169" s="21"/>
      <c r="U169" s="21"/>
      <c r="V169" s="21"/>
      <c r="W169" s="24"/>
      <c r="X169" s="24"/>
      <c r="Y169" s="24"/>
      <c r="Z169" s="24"/>
      <c r="AA169" s="24"/>
      <c r="AB169" s="24"/>
      <c r="AC169" s="24"/>
      <c r="AD169" s="24"/>
      <c r="AE169" s="24"/>
      <c r="AF169" s="23">
        <v>0</v>
      </c>
      <c r="AG169" s="23">
        <v>0</v>
      </c>
      <c r="AH169" s="21"/>
      <c r="AI169" s="21"/>
    </row>
    <row r="170" spans="1:35">
      <c r="A170" s="112">
        <v>1665</v>
      </c>
      <c r="B170" s="24"/>
      <c r="C170" s="48"/>
      <c r="D170" s="23">
        <v>0</v>
      </c>
      <c r="E170" s="61"/>
      <c r="F170" s="24"/>
      <c r="G170" s="35">
        <f t="shared" si="17"/>
        <v>0</v>
      </c>
      <c r="H170" s="48"/>
      <c r="I170" s="23">
        <v>0</v>
      </c>
      <c r="J170" s="48"/>
      <c r="K170" s="24"/>
      <c r="L170" s="35">
        <f t="shared" si="18"/>
        <v>0</v>
      </c>
      <c r="M170" s="48"/>
      <c r="N170" s="48"/>
      <c r="O170" s="48"/>
      <c r="P170" s="48"/>
      <c r="Q170" s="48"/>
      <c r="R170" s="21"/>
      <c r="S170" s="21"/>
      <c r="T170" s="21"/>
      <c r="U170" s="21"/>
      <c r="V170" s="21"/>
      <c r="W170" s="24"/>
      <c r="X170" s="24"/>
      <c r="Y170" s="24"/>
      <c r="Z170" s="24"/>
      <c r="AA170" s="24"/>
      <c r="AB170" s="24"/>
      <c r="AC170" s="24"/>
      <c r="AD170" s="24"/>
      <c r="AE170" s="24"/>
      <c r="AF170" s="23">
        <v>0</v>
      </c>
      <c r="AG170" s="23">
        <v>0</v>
      </c>
      <c r="AH170" s="21"/>
      <c r="AI170" s="21"/>
    </row>
    <row r="171" spans="1:35">
      <c r="A171" s="112">
        <v>1666</v>
      </c>
      <c r="B171" s="24"/>
      <c r="C171" s="48"/>
      <c r="D171" s="23">
        <v>0</v>
      </c>
      <c r="E171" s="61"/>
      <c r="F171" s="24"/>
      <c r="G171" s="35">
        <f t="shared" si="17"/>
        <v>0</v>
      </c>
      <c r="H171" s="48"/>
      <c r="I171" s="23">
        <v>0</v>
      </c>
      <c r="J171" s="48"/>
      <c r="K171" s="24"/>
      <c r="L171" s="35">
        <f t="shared" si="18"/>
        <v>0</v>
      </c>
      <c r="M171" s="48"/>
      <c r="N171" s="48"/>
      <c r="O171" s="48"/>
      <c r="P171" s="48"/>
      <c r="Q171" s="48"/>
      <c r="R171" s="21"/>
      <c r="S171" s="21"/>
      <c r="T171" s="21"/>
      <c r="U171" s="21"/>
      <c r="V171" s="21"/>
      <c r="W171" s="24"/>
      <c r="X171" s="24"/>
      <c r="Y171" s="24"/>
      <c r="Z171" s="24"/>
      <c r="AA171" s="24"/>
      <c r="AB171" s="24"/>
      <c r="AC171" s="24"/>
      <c r="AD171" s="24"/>
      <c r="AE171" s="24"/>
      <c r="AF171" s="23">
        <v>0</v>
      </c>
      <c r="AG171" s="23">
        <v>0</v>
      </c>
      <c r="AH171" s="21"/>
      <c r="AI171" s="21"/>
    </row>
    <row r="172" spans="1:35">
      <c r="A172" s="112">
        <v>1667</v>
      </c>
      <c r="B172" s="24"/>
      <c r="C172" s="48"/>
      <c r="D172" s="23">
        <v>0</v>
      </c>
      <c r="E172" s="61"/>
      <c r="F172" s="24"/>
      <c r="G172" s="35">
        <f t="shared" si="17"/>
        <v>0</v>
      </c>
      <c r="H172" s="48"/>
      <c r="I172" s="23">
        <v>0</v>
      </c>
      <c r="J172" s="48"/>
      <c r="K172" s="24"/>
      <c r="L172" s="35">
        <f t="shared" si="18"/>
        <v>0</v>
      </c>
      <c r="M172" s="48"/>
      <c r="N172" s="48"/>
      <c r="O172" s="48"/>
      <c r="P172" s="48"/>
      <c r="Q172" s="48"/>
      <c r="R172" s="21"/>
      <c r="S172" s="21"/>
      <c r="T172" s="21"/>
      <c r="U172" s="21"/>
      <c r="V172" s="21"/>
      <c r="W172" s="24"/>
      <c r="X172" s="24"/>
      <c r="Y172" s="24"/>
      <c r="Z172" s="24"/>
      <c r="AA172" s="24"/>
      <c r="AB172" s="24"/>
      <c r="AC172" s="24"/>
      <c r="AD172" s="24"/>
      <c r="AE172" s="24"/>
      <c r="AF172" s="23">
        <v>0</v>
      </c>
      <c r="AG172" s="23">
        <v>0</v>
      </c>
      <c r="AH172" s="21"/>
      <c r="AI172" s="21"/>
    </row>
    <row r="173" spans="1:35">
      <c r="A173" s="112">
        <v>1668</v>
      </c>
      <c r="B173" s="24"/>
      <c r="C173" s="48"/>
      <c r="D173" s="23">
        <v>0</v>
      </c>
      <c r="E173" s="61"/>
      <c r="F173" s="24"/>
      <c r="G173" s="35">
        <f t="shared" si="17"/>
        <v>0</v>
      </c>
      <c r="H173" s="48"/>
      <c r="I173" s="23">
        <v>0</v>
      </c>
      <c r="J173" s="48"/>
      <c r="K173" s="24"/>
      <c r="L173" s="35">
        <f t="shared" si="18"/>
        <v>0</v>
      </c>
      <c r="M173" s="48"/>
      <c r="N173" s="48"/>
      <c r="O173" s="48"/>
      <c r="P173" s="48"/>
      <c r="Q173" s="48"/>
      <c r="R173" s="21"/>
      <c r="S173" s="21"/>
      <c r="T173" s="21"/>
      <c r="U173" s="21"/>
      <c r="V173" s="21"/>
      <c r="W173" s="24"/>
      <c r="X173" s="24"/>
      <c r="Y173" s="24"/>
      <c r="Z173" s="24"/>
      <c r="AA173" s="24"/>
      <c r="AB173" s="24"/>
      <c r="AC173" s="24"/>
      <c r="AD173" s="24"/>
      <c r="AE173" s="24"/>
      <c r="AF173" s="23">
        <v>0</v>
      </c>
      <c r="AG173" s="23">
        <v>0</v>
      </c>
      <c r="AH173" s="21"/>
      <c r="AI173" s="21"/>
    </row>
    <row r="174" spans="1:35">
      <c r="A174" s="112">
        <v>1669</v>
      </c>
      <c r="B174" s="24"/>
      <c r="C174" s="48"/>
      <c r="D174" s="23">
        <v>0</v>
      </c>
      <c r="E174" s="61"/>
      <c r="F174" s="24"/>
      <c r="G174" s="35">
        <f t="shared" si="17"/>
        <v>0</v>
      </c>
      <c r="H174" s="48"/>
      <c r="I174" s="23">
        <v>0</v>
      </c>
      <c r="J174" s="48"/>
      <c r="K174" s="24"/>
      <c r="L174" s="35">
        <f t="shared" si="18"/>
        <v>0</v>
      </c>
      <c r="M174" s="48"/>
      <c r="N174" s="48"/>
      <c r="O174" s="48"/>
      <c r="P174" s="48"/>
      <c r="Q174" s="48"/>
      <c r="R174" s="21"/>
      <c r="S174" s="21"/>
      <c r="T174" s="21"/>
      <c r="U174" s="21"/>
      <c r="V174" s="21"/>
      <c r="W174" s="24"/>
      <c r="X174" s="24"/>
      <c r="Y174" s="24"/>
      <c r="Z174" s="24"/>
      <c r="AA174" s="24"/>
      <c r="AB174" s="24"/>
      <c r="AC174" s="24"/>
      <c r="AD174" s="24"/>
      <c r="AE174" s="24"/>
      <c r="AF174" s="23">
        <v>0</v>
      </c>
      <c r="AG174" s="23">
        <v>0</v>
      </c>
      <c r="AH174" s="21"/>
      <c r="AI174" s="21"/>
    </row>
    <row r="175" spans="1:35">
      <c r="A175" s="112">
        <v>1670</v>
      </c>
      <c r="B175" s="24"/>
      <c r="C175" s="48"/>
      <c r="D175" s="23">
        <v>0</v>
      </c>
      <c r="E175" s="61"/>
      <c r="F175" s="24"/>
      <c r="G175" s="35">
        <f t="shared" si="17"/>
        <v>0</v>
      </c>
      <c r="H175" s="48"/>
      <c r="I175" s="23">
        <v>0</v>
      </c>
      <c r="J175" s="48"/>
      <c r="K175" s="24"/>
      <c r="L175" s="35">
        <f t="shared" si="18"/>
        <v>0</v>
      </c>
      <c r="M175" s="48"/>
      <c r="N175" s="48"/>
      <c r="O175" s="48"/>
      <c r="P175" s="48"/>
      <c r="Q175" s="48"/>
      <c r="R175" s="21"/>
      <c r="S175" s="21"/>
      <c r="T175" s="21"/>
      <c r="U175" s="21"/>
      <c r="V175" s="21"/>
      <c r="W175" s="24"/>
      <c r="X175" s="24"/>
      <c r="Y175" s="24"/>
      <c r="Z175" s="24"/>
      <c r="AA175" s="24"/>
      <c r="AB175" s="24"/>
      <c r="AC175" s="24"/>
      <c r="AD175" s="24"/>
      <c r="AE175" s="24"/>
      <c r="AF175" s="23">
        <v>0</v>
      </c>
      <c r="AG175" s="23">
        <v>0</v>
      </c>
      <c r="AH175" s="21"/>
      <c r="AI175" s="21"/>
    </row>
    <row r="176" spans="1:35">
      <c r="A176" s="112">
        <v>1671</v>
      </c>
      <c r="B176" s="24"/>
      <c r="C176" s="48"/>
      <c r="D176" s="23">
        <v>0</v>
      </c>
      <c r="E176" s="61"/>
      <c r="F176" s="24"/>
      <c r="G176" s="35">
        <f t="shared" si="17"/>
        <v>0</v>
      </c>
      <c r="H176" s="48"/>
      <c r="I176" s="23">
        <v>0</v>
      </c>
      <c r="J176" s="48"/>
      <c r="K176" s="24"/>
      <c r="L176" s="35">
        <f t="shared" si="18"/>
        <v>0</v>
      </c>
      <c r="M176" s="48"/>
      <c r="N176" s="48"/>
      <c r="O176" s="48"/>
      <c r="P176" s="48"/>
      <c r="Q176" s="48"/>
      <c r="R176" s="21"/>
      <c r="S176" s="21"/>
      <c r="T176" s="21"/>
      <c r="U176" s="21"/>
      <c r="V176" s="21"/>
      <c r="W176" s="24"/>
      <c r="X176" s="24"/>
      <c r="Y176" s="24"/>
      <c r="Z176" s="24"/>
      <c r="AA176" s="24"/>
      <c r="AB176" s="24"/>
      <c r="AC176" s="24"/>
      <c r="AD176" s="24"/>
      <c r="AE176" s="24"/>
      <c r="AF176" s="23">
        <v>0</v>
      </c>
      <c r="AG176" s="23">
        <v>0</v>
      </c>
      <c r="AH176" s="21"/>
      <c r="AI176" s="21"/>
    </row>
    <row r="177" spans="1:35">
      <c r="A177" s="112">
        <v>1672</v>
      </c>
      <c r="B177" s="24"/>
      <c r="C177" s="48"/>
      <c r="D177" s="23">
        <v>0</v>
      </c>
      <c r="E177" s="61"/>
      <c r="F177" s="24"/>
      <c r="G177" s="35">
        <f t="shared" si="17"/>
        <v>0</v>
      </c>
      <c r="H177" s="48"/>
      <c r="I177" s="23">
        <v>0</v>
      </c>
      <c r="J177" s="48"/>
      <c r="K177" s="24"/>
      <c r="L177" s="35">
        <f t="shared" si="18"/>
        <v>0</v>
      </c>
      <c r="M177" s="48"/>
      <c r="N177" s="48"/>
      <c r="O177" s="48"/>
      <c r="P177" s="48"/>
      <c r="Q177" s="48"/>
      <c r="R177" s="21"/>
      <c r="S177" s="21"/>
      <c r="T177" s="21"/>
      <c r="U177" s="21"/>
      <c r="V177" s="21"/>
      <c r="W177" s="24"/>
      <c r="X177" s="24"/>
      <c r="Y177" s="24"/>
      <c r="Z177" s="24"/>
      <c r="AA177" s="24"/>
      <c r="AB177" s="24"/>
      <c r="AC177" s="24"/>
      <c r="AD177" s="24"/>
      <c r="AE177" s="24"/>
      <c r="AF177" s="23">
        <v>0</v>
      </c>
      <c r="AG177" s="23">
        <v>0</v>
      </c>
      <c r="AH177" s="21"/>
      <c r="AI177" s="21"/>
    </row>
    <row r="178" spans="1:35">
      <c r="A178" s="112">
        <v>1673</v>
      </c>
      <c r="B178" s="24"/>
      <c r="C178" s="48"/>
      <c r="D178" s="23">
        <v>0</v>
      </c>
      <c r="E178" s="61"/>
      <c r="F178" s="24"/>
      <c r="G178" s="35">
        <f t="shared" si="17"/>
        <v>0</v>
      </c>
      <c r="H178" s="48"/>
      <c r="I178" s="23">
        <v>0</v>
      </c>
      <c r="J178" s="48"/>
      <c r="K178" s="24"/>
      <c r="L178" s="35">
        <f t="shared" si="18"/>
        <v>0</v>
      </c>
      <c r="M178" s="48"/>
      <c r="N178" s="48"/>
      <c r="O178" s="48"/>
      <c r="P178" s="48"/>
      <c r="Q178" s="48"/>
      <c r="R178" s="21"/>
      <c r="S178" s="21"/>
      <c r="T178" s="21"/>
      <c r="U178" s="21"/>
      <c r="V178" s="21"/>
      <c r="W178" s="24"/>
      <c r="X178" s="24"/>
      <c r="Y178" s="24"/>
      <c r="Z178" s="24"/>
      <c r="AA178" s="24"/>
      <c r="AB178" s="24"/>
      <c r="AC178" s="24"/>
      <c r="AD178" s="24"/>
      <c r="AE178" s="24"/>
      <c r="AF178" s="23">
        <v>0</v>
      </c>
      <c r="AG178" s="23">
        <v>0</v>
      </c>
      <c r="AH178" s="21"/>
      <c r="AI178" s="21"/>
    </row>
    <row r="179" spans="1:35">
      <c r="A179" s="112">
        <v>1674</v>
      </c>
      <c r="B179" s="24"/>
      <c r="C179" s="48"/>
      <c r="D179" s="23">
        <v>329.7</v>
      </c>
      <c r="E179" s="61">
        <v>1</v>
      </c>
      <c r="F179" s="24"/>
      <c r="G179" s="35">
        <f t="shared" si="17"/>
        <v>329.7</v>
      </c>
      <c r="H179" s="48"/>
      <c r="I179" s="23">
        <v>264.10000000000002</v>
      </c>
      <c r="J179" s="61">
        <v>1</v>
      </c>
      <c r="K179" s="24"/>
      <c r="L179" s="35">
        <f t="shared" si="18"/>
        <v>264.10000000000002</v>
      </c>
      <c r="M179" s="48"/>
      <c r="N179" s="48"/>
      <c r="O179" s="48"/>
      <c r="P179" s="48"/>
      <c r="Q179" s="48"/>
      <c r="R179" s="21"/>
      <c r="S179" s="21"/>
      <c r="T179" s="21"/>
      <c r="U179" s="21"/>
      <c r="V179" s="21"/>
      <c r="W179" s="24"/>
      <c r="X179" s="24"/>
      <c r="Y179" s="24"/>
      <c r="Z179" s="24"/>
      <c r="AA179" s="24"/>
      <c r="AB179" s="24"/>
      <c r="AC179" s="24"/>
      <c r="AD179" s="24"/>
      <c r="AE179" s="24"/>
      <c r="AF179" s="23">
        <v>0</v>
      </c>
      <c r="AG179" s="23">
        <v>0</v>
      </c>
      <c r="AH179" s="21"/>
      <c r="AI179" s="21"/>
    </row>
    <row r="180" spans="1:35">
      <c r="A180" s="112">
        <v>1675</v>
      </c>
      <c r="B180" s="24"/>
      <c r="C180" s="48"/>
      <c r="D180" s="23">
        <v>103.7463976945245</v>
      </c>
      <c r="E180" s="61">
        <v>1</v>
      </c>
      <c r="F180" s="24"/>
      <c r="G180" s="35">
        <f t="shared" si="17"/>
        <v>103.7463976945245</v>
      </c>
      <c r="H180" s="48"/>
      <c r="I180" s="23">
        <v>72</v>
      </c>
      <c r="J180" s="61">
        <v>1</v>
      </c>
      <c r="K180" s="24"/>
      <c r="L180" s="35">
        <f t="shared" si="18"/>
        <v>72</v>
      </c>
      <c r="M180" s="48"/>
      <c r="N180" s="48"/>
      <c r="O180" s="48"/>
      <c r="P180" s="48"/>
      <c r="Q180" s="48"/>
      <c r="R180" s="21"/>
      <c r="S180" s="21"/>
      <c r="T180" s="21"/>
      <c r="U180" s="21"/>
      <c r="V180" s="21"/>
      <c r="W180" s="24"/>
      <c r="X180" s="24"/>
      <c r="Y180" s="24"/>
      <c r="Z180" s="24"/>
      <c r="AA180" s="24"/>
      <c r="AB180" s="24"/>
      <c r="AC180" s="24"/>
      <c r="AD180" s="24"/>
      <c r="AE180" s="24"/>
      <c r="AF180" s="23">
        <v>0</v>
      </c>
      <c r="AG180" s="23">
        <v>0</v>
      </c>
      <c r="AH180" s="21"/>
      <c r="AI180" s="21"/>
    </row>
    <row r="181" spans="1:35">
      <c r="A181" s="112">
        <v>1676</v>
      </c>
      <c r="B181" s="24"/>
      <c r="C181" s="48"/>
      <c r="D181" s="23">
        <v>0</v>
      </c>
      <c r="E181" s="61"/>
      <c r="F181" s="24"/>
      <c r="G181" s="35">
        <f t="shared" si="17"/>
        <v>0</v>
      </c>
      <c r="H181" s="48"/>
      <c r="I181" s="23">
        <v>0</v>
      </c>
      <c r="J181" s="61"/>
      <c r="K181" s="24"/>
      <c r="L181" s="35">
        <f t="shared" si="18"/>
        <v>0</v>
      </c>
      <c r="M181" s="48"/>
      <c r="N181" s="48"/>
      <c r="O181" s="48"/>
      <c r="P181" s="48"/>
      <c r="Q181" s="48"/>
      <c r="R181" s="21"/>
      <c r="S181" s="21"/>
      <c r="T181" s="21"/>
      <c r="U181" s="21"/>
      <c r="V181" s="21"/>
      <c r="W181" s="24"/>
      <c r="X181" s="24"/>
      <c r="Y181" s="24"/>
      <c r="Z181" s="24"/>
      <c r="AA181" s="24"/>
      <c r="AB181" s="24"/>
      <c r="AC181" s="24"/>
      <c r="AD181" s="24"/>
      <c r="AE181" s="24"/>
      <c r="AF181" s="23">
        <v>0</v>
      </c>
      <c r="AG181" s="23">
        <v>0</v>
      </c>
      <c r="AH181" s="21"/>
      <c r="AI181" s="21"/>
    </row>
    <row r="182" spans="1:35">
      <c r="A182" s="112">
        <v>1677</v>
      </c>
      <c r="B182" s="24"/>
      <c r="C182" s="48"/>
      <c r="D182" s="23">
        <v>960.4</v>
      </c>
      <c r="E182" s="61">
        <v>1</v>
      </c>
      <c r="F182" s="24"/>
      <c r="G182" s="35">
        <f t="shared" si="17"/>
        <v>960.4</v>
      </c>
      <c r="H182" s="48"/>
      <c r="I182" s="23">
        <v>807.18</v>
      </c>
      <c r="J182" s="61">
        <v>1</v>
      </c>
      <c r="K182" s="24"/>
      <c r="L182" s="35">
        <f t="shared" si="18"/>
        <v>807.18</v>
      </c>
      <c r="M182" s="48"/>
      <c r="N182" s="48"/>
      <c r="O182" s="48"/>
      <c r="P182" s="48"/>
      <c r="Q182" s="48"/>
      <c r="R182" s="21"/>
      <c r="S182" s="21"/>
      <c r="T182" s="21"/>
      <c r="U182" s="21"/>
      <c r="V182" s="21"/>
      <c r="W182" s="24"/>
      <c r="X182" s="24"/>
      <c r="Y182" s="24"/>
      <c r="Z182" s="24"/>
      <c r="AA182" s="24"/>
      <c r="AB182" s="24"/>
      <c r="AC182" s="24"/>
      <c r="AD182" s="24"/>
      <c r="AE182" s="24"/>
      <c r="AF182" s="23">
        <v>0</v>
      </c>
      <c r="AG182" s="23">
        <v>0</v>
      </c>
      <c r="AH182" s="21"/>
      <c r="AI182" s="21"/>
    </row>
    <row r="183" spans="1:35">
      <c r="A183" s="112">
        <v>1678</v>
      </c>
      <c r="B183" s="24"/>
      <c r="C183" s="48"/>
      <c r="D183" s="23">
        <v>1406</v>
      </c>
      <c r="E183" s="61">
        <v>1</v>
      </c>
      <c r="F183" s="24"/>
      <c r="G183" s="35">
        <f t="shared" si="17"/>
        <v>1406</v>
      </c>
      <c r="H183" s="48"/>
      <c r="I183" s="23">
        <v>1099.5</v>
      </c>
      <c r="J183" s="61">
        <v>1</v>
      </c>
      <c r="K183" s="24"/>
      <c r="L183" s="35">
        <f t="shared" si="18"/>
        <v>1099.5</v>
      </c>
      <c r="M183" s="48"/>
      <c r="N183" s="48"/>
      <c r="O183" s="48"/>
      <c r="P183" s="48"/>
      <c r="Q183" s="48"/>
      <c r="R183" s="21"/>
      <c r="S183" s="21"/>
      <c r="T183" s="21"/>
      <c r="U183" s="21"/>
      <c r="V183" s="21"/>
      <c r="W183" s="24"/>
      <c r="X183" s="24"/>
      <c r="Y183" s="24"/>
      <c r="Z183" s="24"/>
      <c r="AA183" s="24"/>
      <c r="AB183" s="24"/>
      <c r="AC183" s="24"/>
      <c r="AD183" s="24"/>
      <c r="AE183" s="24"/>
      <c r="AF183" s="23">
        <v>0</v>
      </c>
      <c r="AG183" s="23">
        <v>0</v>
      </c>
      <c r="AH183" s="21"/>
      <c r="AI183" s="21"/>
    </row>
    <row r="184" spans="1:35">
      <c r="A184" s="112">
        <v>1679</v>
      </c>
      <c r="B184" s="24"/>
      <c r="C184" s="48"/>
      <c r="D184" s="23">
        <v>800.8</v>
      </c>
      <c r="E184" s="61">
        <v>1</v>
      </c>
      <c r="F184" s="24"/>
      <c r="G184" s="35">
        <f t="shared" si="17"/>
        <v>800.8</v>
      </c>
      <c r="H184" s="48"/>
      <c r="I184" s="23">
        <v>625.4</v>
      </c>
      <c r="J184" s="61">
        <v>1</v>
      </c>
      <c r="K184" s="24"/>
      <c r="L184" s="35">
        <f t="shared" si="18"/>
        <v>625.4</v>
      </c>
      <c r="M184" s="48"/>
      <c r="N184" s="48"/>
      <c r="O184" s="48"/>
      <c r="P184" s="48"/>
      <c r="Q184" s="48"/>
      <c r="R184" s="21"/>
      <c r="S184" s="21"/>
      <c r="T184" s="21"/>
      <c r="U184" s="21"/>
      <c r="V184" s="21"/>
      <c r="W184" s="24"/>
      <c r="X184" s="24"/>
      <c r="Y184" s="24"/>
      <c r="Z184" s="24"/>
      <c r="AA184" s="24"/>
      <c r="AB184" s="24"/>
      <c r="AC184" s="24"/>
      <c r="AD184" s="24"/>
      <c r="AE184" s="24"/>
      <c r="AF184" s="23">
        <v>0</v>
      </c>
      <c r="AG184" s="23">
        <v>0</v>
      </c>
      <c r="AH184" s="21"/>
      <c r="AI184" s="21"/>
    </row>
    <row r="185" spans="1:35">
      <c r="A185" s="112">
        <v>1680</v>
      </c>
      <c r="B185" s="24"/>
      <c r="C185" s="48"/>
      <c r="D185" s="23">
        <v>400.4</v>
      </c>
      <c r="E185" s="61">
        <v>1</v>
      </c>
      <c r="F185" s="24"/>
      <c r="G185" s="35">
        <f t="shared" si="17"/>
        <v>400.4</v>
      </c>
      <c r="H185" s="48"/>
      <c r="I185" s="23">
        <v>312.7</v>
      </c>
      <c r="J185" s="61">
        <v>1</v>
      </c>
      <c r="K185" s="24"/>
      <c r="L185" s="35">
        <f t="shared" si="18"/>
        <v>312.7</v>
      </c>
      <c r="M185" s="48"/>
      <c r="N185" s="48"/>
      <c r="O185" s="48"/>
      <c r="P185" s="48"/>
      <c r="Q185" s="48"/>
      <c r="R185" s="21"/>
      <c r="S185" s="21"/>
      <c r="T185" s="21"/>
      <c r="U185" s="21"/>
      <c r="V185" s="21"/>
      <c r="W185" s="24"/>
      <c r="X185" s="24"/>
      <c r="Y185" s="24"/>
      <c r="Z185" s="24"/>
      <c r="AA185" s="24"/>
      <c r="AB185" s="24"/>
      <c r="AC185" s="24"/>
      <c r="AD185" s="24"/>
      <c r="AE185" s="24"/>
      <c r="AF185" s="23">
        <v>0</v>
      </c>
      <c r="AG185" s="23">
        <v>0</v>
      </c>
      <c r="AH185" s="21"/>
      <c r="AI185" s="21"/>
    </row>
    <row r="186" spans="1:35">
      <c r="A186" s="112">
        <v>1681</v>
      </c>
      <c r="B186" s="24"/>
      <c r="C186" s="48"/>
      <c r="D186" s="23">
        <v>1493.1</v>
      </c>
      <c r="E186" s="61">
        <v>1</v>
      </c>
      <c r="F186" s="24"/>
      <c r="G186" s="35">
        <f t="shared" si="17"/>
        <v>1493.1</v>
      </c>
      <c r="H186" s="48"/>
      <c r="I186" s="23">
        <v>1198.5</v>
      </c>
      <c r="J186" s="61">
        <v>1</v>
      </c>
      <c r="K186" s="24"/>
      <c r="L186" s="35">
        <f t="shared" si="18"/>
        <v>1198.5</v>
      </c>
      <c r="M186" s="48"/>
      <c r="N186" s="48"/>
      <c r="O186" s="48"/>
      <c r="P186" s="48"/>
      <c r="Q186" s="48"/>
      <c r="R186" s="21"/>
      <c r="S186" s="21"/>
      <c r="T186" s="21"/>
      <c r="U186" s="21"/>
      <c r="V186" s="21"/>
      <c r="W186" s="24"/>
      <c r="X186" s="24"/>
      <c r="Y186" s="24"/>
      <c r="Z186" s="24"/>
      <c r="AA186" s="24"/>
      <c r="AB186" s="24"/>
      <c r="AC186" s="24"/>
      <c r="AD186" s="24"/>
      <c r="AE186" s="24"/>
      <c r="AF186" s="23">
        <v>0</v>
      </c>
      <c r="AG186" s="23">
        <v>0</v>
      </c>
      <c r="AH186" s="21"/>
      <c r="AI186" s="21"/>
    </row>
    <row r="187" spans="1:35">
      <c r="A187" s="112">
        <v>1682</v>
      </c>
      <c r="B187" s="24"/>
      <c r="C187" s="48"/>
      <c r="D187" s="23">
        <v>0</v>
      </c>
      <c r="E187" s="61"/>
      <c r="F187" s="24"/>
      <c r="G187" s="35">
        <f t="shared" si="17"/>
        <v>0</v>
      </c>
      <c r="H187" s="48"/>
      <c r="I187" s="23">
        <v>0</v>
      </c>
      <c r="J187" s="61"/>
      <c r="K187" s="24"/>
      <c r="L187" s="35">
        <f t="shared" si="18"/>
        <v>0</v>
      </c>
      <c r="M187" s="48"/>
      <c r="N187" s="48"/>
      <c r="O187" s="48"/>
      <c r="P187" s="48"/>
      <c r="Q187" s="48"/>
      <c r="R187" s="21"/>
      <c r="S187" s="21"/>
      <c r="T187" s="21"/>
      <c r="U187" s="21"/>
      <c r="V187" s="21"/>
      <c r="W187" s="24"/>
      <c r="X187" s="24"/>
      <c r="Y187" s="24"/>
      <c r="Z187" s="24"/>
      <c r="AA187" s="24"/>
      <c r="AB187" s="24"/>
      <c r="AC187" s="24"/>
      <c r="AD187" s="24"/>
      <c r="AE187" s="24"/>
      <c r="AF187" s="23">
        <v>0</v>
      </c>
      <c r="AG187" s="23">
        <v>0</v>
      </c>
      <c r="AH187" s="21"/>
      <c r="AI187" s="21"/>
    </row>
    <row r="188" spans="1:35">
      <c r="A188" s="112">
        <v>1683</v>
      </c>
      <c r="B188" s="24"/>
      <c r="C188" s="48"/>
      <c r="D188" s="23">
        <v>0</v>
      </c>
      <c r="E188" s="61"/>
      <c r="F188" s="24"/>
      <c r="G188" s="35">
        <f t="shared" si="17"/>
        <v>0</v>
      </c>
      <c r="H188" s="48"/>
      <c r="I188" s="23">
        <v>0</v>
      </c>
      <c r="J188" s="61"/>
      <c r="K188" s="24"/>
      <c r="L188" s="35">
        <f t="shared" si="18"/>
        <v>0</v>
      </c>
      <c r="M188" s="48"/>
      <c r="N188" s="48"/>
      <c r="O188" s="48"/>
      <c r="P188" s="48"/>
      <c r="Q188" s="48"/>
      <c r="R188" s="21"/>
      <c r="S188" s="21"/>
      <c r="T188" s="21"/>
      <c r="U188" s="21"/>
      <c r="V188" s="21"/>
      <c r="W188" s="24"/>
      <c r="X188" s="24"/>
      <c r="Y188" s="24"/>
      <c r="Z188" s="24"/>
      <c r="AA188" s="24"/>
      <c r="AB188" s="24"/>
      <c r="AC188" s="24"/>
      <c r="AD188" s="24"/>
      <c r="AE188" s="24"/>
      <c r="AF188" s="23">
        <v>0</v>
      </c>
      <c r="AG188" s="23">
        <v>0</v>
      </c>
      <c r="AH188" s="21"/>
      <c r="AI188" s="21"/>
    </row>
    <row r="189" spans="1:35">
      <c r="A189" s="112">
        <v>1684</v>
      </c>
      <c r="B189" s="24"/>
      <c r="C189" s="48"/>
      <c r="D189" s="23">
        <v>0</v>
      </c>
      <c r="E189" s="61"/>
      <c r="F189" s="24"/>
      <c r="G189" s="35">
        <f t="shared" si="17"/>
        <v>0</v>
      </c>
      <c r="H189" s="48"/>
      <c r="I189" s="23">
        <v>0</v>
      </c>
      <c r="J189" s="61"/>
      <c r="K189" s="24"/>
      <c r="L189" s="35">
        <f t="shared" si="18"/>
        <v>0</v>
      </c>
      <c r="M189" s="48"/>
      <c r="N189" s="48"/>
      <c r="O189" s="48"/>
      <c r="P189" s="48"/>
      <c r="Q189" s="48"/>
      <c r="R189" s="21"/>
      <c r="S189" s="21"/>
      <c r="T189" s="21"/>
      <c r="U189" s="21"/>
      <c r="V189" s="21"/>
      <c r="W189" s="24"/>
      <c r="X189" s="24"/>
      <c r="Y189" s="24"/>
      <c r="Z189" s="24"/>
      <c r="AA189" s="24"/>
      <c r="AB189" s="24"/>
      <c r="AC189" s="24"/>
      <c r="AD189" s="24"/>
      <c r="AE189" s="24"/>
      <c r="AF189" s="23">
        <v>0</v>
      </c>
      <c r="AG189" s="23">
        <v>0</v>
      </c>
      <c r="AH189" s="21"/>
      <c r="AI189" s="21"/>
    </row>
    <row r="190" spans="1:35">
      <c r="A190" s="112">
        <v>1685</v>
      </c>
      <c r="B190" s="24"/>
      <c r="C190" s="48"/>
      <c r="D190" s="23">
        <v>400.4</v>
      </c>
      <c r="E190" s="61">
        <v>1</v>
      </c>
      <c r="F190" s="24"/>
      <c r="G190" s="35">
        <f t="shared" si="17"/>
        <v>400.4</v>
      </c>
      <c r="H190" s="48"/>
      <c r="I190" s="23">
        <v>312.7</v>
      </c>
      <c r="J190" s="61">
        <v>1</v>
      </c>
      <c r="K190" s="24"/>
      <c r="L190" s="35">
        <f t="shared" si="18"/>
        <v>312.7</v>
      </c>
      <c r="M190" s="48"/>
      <c r="N190" s="48"/>
      <c r="O190" s="48"/>
      <c r="P190" s="48"/>
      <c r="Q190" s="48"/>
      <c r="R190" s="21"/>
      <c r="S190" s="21"/>
      <c r="T190" s="21"/>
      <c r="U190" s="21"/>
      <c r="V190" s="21"/>
      <c r="W190" s="24"/>
      <c r="X190" s="24"/>
      <c r="Y190" s="24"/>
      <c r="Z190" s="24"/>
      <c r="AA190" s="24"/>
      <c r="AB190" s="24"/>
      <c r="AC190" s="24"/>
      <c r="AD190" s="24"/>
      <c r="AE190" s="24"/>
      <c r="AF190" s="23">
        <v>0</v>
      </c>
      <c r="AG190" s="23">
        <v>0</v>
      </c>
      <c r="AH190" s="21"/>
      <c r="AI190" s="21"/>
    </row>
    <row r="191" spans="1:35">
      <c r="A191" s="112">
        <v>1686</v>
      </c>
      <c r="B191" s="24"/>
      <c r="C191" s="48"/>
      <c r="D191" s="23">
        <v>0</v>
      </c>
      <c r="E191" s="61"/>
      <c r="F191" s="24"/>
      <c r="G191" s="35">
        <f t="shared" si="17"/>
        <v>0</v>
      </c>
      <c r="H191" s="48"/>
      <c r="I191" s="23">
        <v>0</v>
      </c>
      <c r="J191" s="61"/>
      <c r="K191" s="24"/>
      <c r="L191" s="35">
        <f t="shared" si="18"/>
        <v>0</v>
      </c>
      <c r="M191" s="48"/>
      <c r="N191" s="48"/>
      <c r="O191" s="48"/>
      <c r="P191" s="48"/>
      <c r="Q191" s="48"/>
      <c r="R191" s="21"/>
      <c r="S191" s="21"/>
      <c r="T191" s="21"/>
      <c r="U191" s="21"/>
      <c r="V191" s="21"/>
      <c r="W191" s="24"/>
      <c r="X191" s="24"/>
      <c r="Y191" s="24"/>
      <c r="Z191" s="24"/>
      <c r="AA191" s="24"/>
      <c r="AB191" s="24"/>
      <c r="AC191" s="24"/>
      <c r="AD191" s="24"/>
      <c r="AE191" s="24"/>
      <c r="AF191" s="23">
        <v>0</v>
      </c>
      <c r="AG191" s="23">
        <v>0</v>
      </c>
      <c r="AH191" s="21"/>
      <c r="AI191" s="21"/>
    </row>
    <row r="192" spans="1:35">
      <c r="A192" s="112">
        <v>1687</v>
      </c>
      <c r="B192" s="24"/>
      <c r="C192" s="48"/>
      <c r="D192" s="23">
        <v>0</v>
      </c>
      <c r="E192" s="61"/>
      <c r="F192" s="24"/>
      <c r="G192" s="35">
        <f t="shared" si="17"/>
        <v>0</v>
      </c>
      <c r="H192" s="48"/>
      <c r="I192" s="23">
        <v>0</v>
      </c>
      <c r="J192" s="61"/>
      <c r="K192" s="24"/>
      <c r="L192" s="35">
        <f t="shared" si="18"/>
        <v>0</v>
      </c>
      <c r="M192" s="48"/>
      <c r="N192" s="48"/>
      <c r="O192" s="48"/>
      <c r="P192" s="48"/>
      <c r="Q192" s="48"/>
      <c r="R192" s="21"/>
      <c r="S192" s="21"/>
      <c r="T192" s="21"/>
      <c r="U192" s="21"/>
      <c r="V192" s="21"/>
      <c r="W192" s="24"/>
      <c r="X192" s="24"/>
      <c r="Y192" s="24"/>
      <c r="Z192" s="24"/>
      <c r="AA192" s="24"/>
      <c r="AB192" s="24"/>
      <c r="AC192" s="24"/>
      <c r="AD192" s="24"/>
      <c r="AE192" s="24"/>
      <c r="AF192" s="23">
        <v>0</v>
      </c>
      <c r="AG192" s="23">
        <v>0</v>
      </c>
      <c r="AH192" s="21"/>
      <c r="AI192" s="21"/>
    </row>
    <row r="193" spans="1:35">
      <c r="A193" s="112">
        <v>1688</v>
      </c>
      <c r="B193" s="24"/>
      <c r="C193" s="48"/>
      <c r="D193" s="23">
        <v>0</v>
      </c>
      <c r="E193" s="61"/>
      <c r="F193" s="24"/>
      <c r="G193" s="35">
        <f t="shared" si="17"/>
        <v>0</v>
      </c>
      <c r="H193" s="48"/>
      <c r="I193" s="23">
        <v>0</v>
      </c>
      <c r="J193" s="61"/>
      <c r="K193" s="24"/>
      <c r="L193" s="35">
        <f t="shared" si="18"/>
        <v>0</v>
      </c>
      <c r="M193" s="48"/>
      <c r="N193" s="48"/>
      <c r="O193" s="48"/>
      <c r="P193" s="48"/>
      <c r="Q193" s="48"/>
      <c r="R193" s="21"/>
      <c r="S193" s="21"/>
      <c r="T193" s="21"/>
      <c r="U193" s="21"/>
      <c r="V193" s="21"/>
      <c r="W193" s="24"/>
      <c r="X193" s="24"/>
      <c r="Y193" s="24"/>
      <c r="Z193" s="24"/>
      <c r="AA193" s="24"/>
      <c r="AB193" s="24"/>
      <c r="AC193" s="24"/>
      <c r="AD193" s="24"/>
      <c r="AE193" s="24"/>
      <c r="AF193" s="23">
        <v>0</v>
      </c>
      <c r="AG193" s="23">
        <v>0</v>
      </c>
      <c r="AH193" s="21"/>
      <c r="AI193" s="21"/>
    </row>
    <row r="194" spans="1:35">
      <c r="A194" s="112">
        <v>1689</v>
      </c>
      <c r="B194" s="24"/>
      <c r="C194" s="48"/>
      <c r="D194" s="23">
        <v>0</v>
      </c>
      <c r="E194" s="61"/>
      <c r="F194" s="24"/>
      <c r="G194" s="35">
        <f t="shared" si="17"/>
        <v>0</v>
      </c>
      <c r="H194" s="48"/>
      <c r="I194" s="23">
        <v>0</v>
      </c>
      <c r="J194" s="61"/>
      <c r="K194" s="24"/>
      <c r="L194" s="35">
        <f t="shared" si="18"/>
        <v>0</v>
      </c>
      <c r="M194" s="48"/>
      <c r="N194" s="48"/>
      <c r="O194" s="48"/>
      <c r="P194" s="48"/>
      <c r="Q194" s="48"/>
      <c r="R194" s="21"/>
      <c r="S194" s="21"/>
      <c r="T194" s="21"/>
      <c r="U194" s="21"/>
      <c r="V194" s="21"/>
      <c r="W194" s="24"/>
      <c r="X194" s="24"/>
      <c r="Y194" s="24"/>
      <c r="Z194" s="24"/>
      <c r="AA194" s="24"/>
      <c r="AB194" s="24"/>
      <c r="AC194" s="24"/>
      <c r="AD194" s="24"/>
      <c r="AE194" s="24"/>
      <c r="AF194" s="23">
        <v>0</v>
      </c>
      <c r="AG194" s="23">
        <v>0</v>
      </c>
      <c r="AH194" s="21"/>
      <c r="AI194" s="21"/>
    </row>
    <row r="195" spans="1:35">
      <c r="A195" s="112">
        <v>1690</v>
      </c>
      <c r="B195" s="24"/>
      <c r="C195" s="48"/>
      <c r="D195" s="23">
        <v>400.4</v>
      </c>
      <c r="E195" s="61">
        <v>1</v>
      </c>
      <c r="F195" s="24"/>
      <c r="G195" s="35">
        <f t="shared" si="17"/>
        <v>400.4</v>
      </c>
      <c r="H195" s="48"/>
      <c r="I195" s="23">
        <v>312.7</v>
      </c>
      <c r="J195" s="61">
        <v>1</v>
      </c>
      <c r="K195" s="24"/>
      <c r="L195" s="35">
        <f t="shared" si="18"/>
        <v>312.7</v>
      </c>
      <c r="M195" s="48"/>
      <c r="N195" s="48"/>
      <c r="O195" s="48"/>
      <c r="P195" s="48"/>
      <c r="Q195" s="48"/>
      <c r="R195" s="21"/>
      <c r="S195" s="21"/>
      <c r="T195" s="21"/>
      <c r="U195" s="21"/>
      <c r="V195" s="21"/>
      <c r="W195" s="24"/>
      <c r="X195" s="24"/>
      <c r="Y195" s="24"/>
      <c r="Z195" s="24"/>
      <c r="AA195" s="24"/>
      <c r="AB195" s="24"/>
      <c r="AC195" s="24"/>
      <c r="AD195" s="24"/>
      <c r="AE195" s="24"/>
      <c r="AF195" s="23">
        <v>0</v>
      </c>
      <c r="AG195" s="23">
        <v>0</v>
      </c>
      <c r="AH195" s="21"/>
      <c r="AI195" s="21"/>
    </row>
    <row r="196" spans="1:35">
      <c r="A196" s="26">
        <v>1691</v>
      </c>
      <c r="B196" s="24"/>
      <c r="C196" s="48"/>
      <c r="D196" s="23">
        <v>0</v>
      </c>
      <c r="E196" s="61"/>
      <c r="F196" s="24"/>
      <c r="G196" s="35">
        <f t="shared" si="17"/>
        <v>0</v>
      </c>
      <c r="H196" s="48"/>
      <c r="I196" s="23">
        <v>0</v>
      </c>
      <c r="J196" s="61"/>
      <c r="K196" s="24"/>
      <c r="L196" s="35">
        <f t="shared" si="18"/>
        <v>0</v>
      </c>
      <c r="M196" s="48"/>
      <c r="N196" s="48"/>
      <c r="O196" s="48"/>
      <c r="P196" s="48"/>
      <c r="Q196" s="48"/>
      <c r="R196" s="21"/>
      <c r="S196" s="21"/>
      <c r="T196" s="21"/>
      <c r="U196" s="21"/>
      <c r="V196" s="21"/>
      <c r="W196" s="24"/>
      <c r="X196" s="24"/>
      <c r="Y196" s="24"/>
      <c r="Z196" s="24"/>
      <c r="AA196" s="24"/>
      <c r="AB196" s="24"/>
      <c r="AC196" s="24"/>
      <c r="AD196" s="24"/>
      <c r="AE196" s="24"/>
      <c r="AF196" s="23">
        <v>0</v>
      </c>
      <c r="AG196" s="23">
        <v>0</v>
      </c>
      <c r="AH196" s="21"/>
      <c r="AI196" s="21"/>
    </row>
    <row r="197" spans="1:35">
      <c r="A197" s="26">
        <v>1692</v>
      </c>
      <c r="B197" s="24"/>
      <c r="C197" s="48"/>
      <c r="D197" s="23">
        <v>0</v>
      </c>
      <c r="E197" s="61"/>
      <c r="F197" s="24"/>
      <c r="G197" s="35">
        <f t="shared" si="17"/>
        <v>0</v>
      </c>
      <c r="H197" s="48"/>
      <c r="I197" s="23">
        <v>0</v>
      </c>
      <c r="J197" s="61"/>
      <c r="K197" s="24"/>
      <c r="L197" s="35">
        <f t="shared" si="18"/>
        <v>0</v>
      </c>
      <c r="M197" s="48"/>
      <c r="N197" s="48"/>
      <c r="O197" s="48"/>
      <c r="P197" s="48"/>
      <c r="Q197" s="48"/>
      <c r="R197" s="21"/>
      <c r="S197" s="21"/>
      <c r="T197" s="21"/>
      <c r="U197" s="21"/>
      <c r="V197" s="21"/>
      <c r="W197" s="24"/>
      <c r="X197" s="24"/>
      <c r="Y197" s="24"/>
      <c r="Z197" s="24"/>
      <c r="AA197" s="24"/>
      <c r="AB197" s="24"/>
      <c r="AC197" s="24"/>
      <c r="AD197" s="24"/>
      <c r="AE197" s="24"/>
      <c r="AF197" s="23">
        <v>0</v>
      </c>
      <c r="AG197" s="23">
        <v>0</v>
      </c>
      <c r="AH197" s="21"/>
      <c r="AI197" s="21"/>
    </row>
    <row r="198" spans="1:35">
      <c r="A198" s="26">
        <v>1693</v>
      </c>
      <c r="B198" s="24"/>
      <c r="C198" s="48"/>
      <c r="D198" s="23">
        <v>0</v>
      </c>
      <c r="E198" s="61"/>
      <c r="F198" s="24"/>
      <c r="G198" s="35">
        <f t="shared" si="17"/>
        <v>0</v>
      </c>
      <c r="H198" s="48"/>
      <c r="I198" s="23">
        <v>0</v>
      </c>
      <c r="J198" s="61"/>
      <c r="K198" s="24"/>
      <c r="L198" s="35">
        <f t="shared" si="18"/>
        <v>0</v>
      </c>
      <c r="M198" s="48"/>
      <c r="N198" s="48"/>
      <c r="O198" s="48"/>
      <c r="P198" s="48"/>
      <c r="Q198" s="48"/>
      <c r="R198" s="21"/>
      <c r="S198" s="21"/>
      <c r="T198" s="21"/>
      <c r="U198" s="21"/>
      <c r="V198" s="21"/>
      <c r="W198" s="24"/>
      <c r="X198" s="24"/>
      <c r="Y198" s="24"/>
      <c r="Z198" s="24"/>
      <c r="AA198" s="24"/>
      <c r="AB198" s="24"/>
      <c r="AC198" s="24"/>
      <c r="AD198" s="24"/>
      <c r="AE198" s="24"/>
      <c r="AF198" s="23">
        <v>0</v>
      </c>
      <c r="AG198" s="23">
        <v>0</v>
      </c>
      <c r="AH198" s="21"/>
      <c r="AI198" s="21"/>
    </row>
    <row r="199" spans="1:35">
      <c r="A199" s="26">
        <v>1694</v>
      </c>
      <c r="B199" s="24"/>
      <c r="C199" s="48"/>
      <c r="D199" s="23">
        <v>0</v>
      </c>
      <c r="E199" s="61"/>
      <c r="F199" s="24"/>
      <c r="G199" s="35">
        <f t="shared" si="17"/>
        <v>0</v>
      </c>
      <c r="H199" s="48"/>
      <c r="I199" s="23">
        <v>0</v>
      </c>
      <c r="J199" s="61"/>
      <c r="K199" s="24"/>
      <c r="L199" s="35">
        <f t="shared" si="18"/>
        <v>0</v>
      </c>
      <c r="M199" s="48"/>
      <c r="N199" s="48"/>
      <c r="O199" s="48"/>
      <c r="P199" s="48"/>
      <c r="Q199" s="48"/>
      <c r="R199" s="21"/>
      <c r="S199" s="21"/>
      <c r="T199" s="21"/>
      <c r="U199" s="21"/>
      <c r="V199" s="21"/>
      <c r="W199" s="24"/>
      <c r="X199" s="24"/>
      <c r="Y199" s="24"/>
      <c r="Z199" s="24"/>
      <c r="AA199" s="24"/>
      <c r="AB199" s="24"/>
      <c r="AC199" s="24"/>
      <c r="AD199" s="24"/>
      <c r="AE199" s="24"/>
      <c r="AF199" s="23">
        <v>0</v>
      </c>
      <c r="AG199" s="23">
        <v>0</v>
      </c>
      <c r="AH199" s="21"/>
      <c r="AI199" s="21"/>
    </row>
    <row r="200" spans="1:35">
      <c r="A200" s="26">
        <v>1695</v>
      </c>
      <c r="B200" s="24"/>
      <c r="C200" s="48"/>
      <c r="D200" s="23">
        <v>0</v>
      </c>
      <c r="E200" s="61"/>
      <c r="F200" s="24"/>
      <c r="G200" s="35">
        <f t="shared" si="17"/>
        <v>0</v>
      </c>
      <c r="H200" s="48"/>
      <c r="I200" s="23">
        <v>0</v>
      </c>
      <c r="J200" s="61"/>
      <c r="K200" s="24"/>
      <c r="L200" s="35">
        <f t="shared" si="18"/>
        <v>0</v>
      </c>
      <c r="M200" s="48"/>
      <c r="N200" s="48"/>
      <c r="O200" s="48"/>
      <c r="P200" s="48"/>
      <c r="Q200" s="48"/>
      <c r="R200" s="21"/>
      <c r="S200" s="21"/>
      <c r="T200" s="21"/>
      <c r="U200" s="21"/>
      <c r="V200" s="21"/>
      <c r="W200" s="24"/>
      <c r="X200" s="24"/>
      <c r="Y200" s="24"/>
      <c r="Z200" s="24"/>
      <c r="AA200" s="24"/>
      <c r="AB200" s="24"/>
      <c r="AC200" s="24"/>
      <c r="AD200" s="24"/>
      <c r="AE200" s="24"/>
      <c r="AF200" s="23">
        <v>0</v>
      </c>
      <c r="AG200" s="23">
        <v>0</v>
      </c>
      <c r="AH200" s="21"/>
      <c r="AI200" s="21"/>
    </row>
    <row r="201" spans="1:35">
      <c r="A201" s="26">
        <v>1696</v>
      </c>
      <c r="B201" s="24"/>
      <c r="C201" s="48"/>
      <c r="D201" s="23">
        <v>0</v>
      </c>
      <c r="E201" s="61"/>
      <c r="F201" s="24"/>
      <c r="G201" s="35">
        <f t="shared" ref="G201:G232" si="19">D201</f>
        <v>0</v>
      </c>
      <c r="H201" s="48"/>
      <c r="I201" s="23">
        <v>0</v>
      </c>
      <c r="J201" s="61"/>
      <c r="K201" s="24"/>
      <c r="L201" s="35">
        <f t="shared" ref="L201:L232" si="20">I201</f>
        <v>0</v>
      </c>
      <c r="M201" s="48"/>
      <c r="N201" s="48"/>
      <c r="O201" s="48"/>
      <c r="P201" s="48"/>
      <c r="Q201" s="48"/>
      <c r="R201" s="21"/>
      <c r="S201" s="21"/>
      <c r="T201" s="21"/>
      <c r="U201" s="21"/>
      <c r="V201" s="21"/>
      <c r="W201" s="24"/>
      <c r="X201" s="24"/>
      <c r="Y201" s="24"/>
      <c r="Z201" s="24"/>
      <c r="AA201" s="24"/>
      <c r="AB201" s="24"/>
      <c r="AC201" s="24"/>
      <c r="AD201" s="24"/>
      <c r="AE201" s="24"/>
      <c r="AF201" s="23">
        <v>0</v>
      </c>
      <c r="AG201" s="23">
        <v>0</v>
      </c>
      <c r="AH201" s="21"/>
      <c r="AI201" s="21"/>
    </row>
    <row r="202" spans="1:35">
      <c r="A202" s="26">
        <v>1697</v>
      </c>
      <c r="B202" s="24"/>
      <c r="C202" s="48"/>
      <c r="D202" s="23">
        <v>0</v>
      </c>
      <c r="E202" s="61"/>
      <c r="F202" s="24"/>
      <c r="G202" s="35">
        <f t="shared" si="19"/>
        <v>0</v>
      </c>
      <c r="H202" s="48"/>
      <c r="I202" s="23">
        <v>0</v>
      </c>
      <c r="J202" s="61"/>
      <c r="K202" s="24"/>
      <c r="L202" s="35">
        <f t="shared" si="20"/>
        <v>0</v>
      </c>
      <c r="M202" s="48"/>
      <c r="N202" s="48"/>
      <c r="O202" s="48"/>
      <c r="P202" s="48"/>
      <c r="Q202" s="48"/>
      <c r="R202" s="21"/>
      <c r="S202" s="21"/>
      <c r="T202" s="21"/>
      <c r="U202" s="21"/>
      <c r="V202" s="21"/>
      <c r="W202" s="24"/>
      <c r="X202" s="24"/>
      <c r="Y202" s="24"/>
      <c r="Z202" s="24"/>
      <c r="AA202" s="24"/>
      <c r="AB202" s="24"/>
      <c r="AC202" s="24"/>
      <c r="AD202" s="24"/>
      <c r="AE202" s="24"/>
      <c r="AF202" s="23">
        <v>0</v>
      </c>
      <c r="AG202" s="23">
        <v>0</v>
      </c>
      <c r="AH202" s="21"/>
      <c r="AI202" s="21"/>
    </row>
    <row r="203" spans="1:35">
      <c r="A203" s="26">
        <v>1698</v>
      </c>
      <c r="B203" s="24"/>
      <c r="C203" s="48"/>
      <c r="D203" s="23">
        <v>0</v>
      </c>
      <c r="E203" s="61"/>
      <c r="F203" s="24"/>
      <c r="G203" s="35">
        <f t="shared" si="19"/>
        <v>0</v>
      </c>
      <c r="H203" s="48"/>
      <c r="I203" s="23">
        <v>0</v>
      </c>
      <c r="J203" s="61"/>
      <c r="K203" s="24"/>
      <c r="L203" s="35">
        <f t="shared" si="20"/>
        <v>0</v>
      </c>
      <c r="M203" s="48"/>
      <c r="N203" s="48"/>
      <c r="O203" s="48"/>
      <c r="P203" s="48"/>
      <c r="Q203" s="48"/>
      <c r="R203" s="21"/>
      <c r="S203" s="21"/>
      <c r="T203" s="21"/>
      <c r="U203" s="21"/>
      <c r="V203" s="21"/>
      <c r="W203" s="24"/>
      <c r="X203" s="24"/>
      <c r="Y203" s="24"/>
      <c r="Z203" s="24"/>
      <c r="AA203" s="24"/>
      <c r="AB203" s="24"/>
      <c r="AC203" s="24"/>
      <c r="AD203" s="24"/>
      <c r="AE203" s="24"/>
      <c r="AF203" s="23">
        <v>0</v>
      </c>
      <c r="AG203" s="23">
        <v>0</v>
      </c>
      <c r="AH203" s="21"/>
      <c r="AI203" s="21"/>
    </row>
    <row r="204" spans="1:35">
      <c r="A204" s="26">
        <v>1699</v>
      </c>
      <c r="B204" s="24"/>
      <c r="C204" s="48"/>
      <c r="D204" s="23">
        <v>0</v>
      </c>
      <c r="E204" s="61"/>
      <c r="F204" s="24"/>
      <c r="G204" s="35">
        <f t="shared" si="19"/>
        <v>0</v>
      </c>
      <c r="H204" s="48"/>
      <c r="I204" s="23">
        <v>0</v>
      </c>
      <c r="J204" s="61"/>
      <c r="K204" s="24"/>
      <c r="L204" s="35">
        <f t="shared" si="20"/>
        <v>0</v>
      </c>
      <c r="M204" s="48"/>
      <c r="N204" s="48"/>
      <c r="O204" s="48"/>
      <c r="P204" s="48"/>
      <c r="Q204" s="48"/>
      <c r="R204" s="21"/>
      <c r="S204" s="21"/>
      <c r="T204" s="21"/>
      <c r="U204" s="21"/>
      <c r="V204" s="21"/>
      <c r="W204" s="24"/>
      <c r="X204" s="24"/>
      <c r="Y204" s="24"/>
      <c r="Z204" s="24"/>
      <c r="AA204" s="24"/>
      <c r="AB204" s="24"/>
      <c r="AC204" s="24"/>
      <c r="AD204" s="24"/>
      <c r="AE204" s="24"/>
      <c r="AF204" s="23">
        <v>0</v>
      </c>
      <c r="AG204" s="23">
        <v>0</v>
      </c>
      <c r="AH204" s="21"/>
      <c r="AI204" s="21"/>
    </row>
    <row r="205" spans="1:35">
      <c r="A205" s="26">
        <v>1700</v>
      </c>
      <c r="B205" s="24"/>
      <c r="C205" s="48"/>
      <c r="D205" s="23">
        <v>0</v>
      </c>
      <c r="E205" s="61"/>
      <c r="F205" s="24"/>
      <c r="G205" s="35">
        <f t="shared" si="19"/>
        <v>0</v>
      </c>
      <c r="H205" s="48"/>
      <c r="I205" s="23">
        <v>0</v>
      </c>
      <c r="J205" s="61"/>
      <c r="K205" s="24"/>
      <c r="L205" s="35">
        <f t="shared" si="20"/>
        <v>0</v>
      </c>
      <c r="M205" s="48"/>
      <c r="N205" s="48"/>
      <c r="O205" s="48"/>
      <c r="P205" s="48"/>
      <c r="Q205" s="48"/>
      <c r="R205" s="21"/>
      <c r="S205" s="21"/>
      <c r="T205" s="21"/>
      <c r="U205" s="21"/>
      <c r="V205" s="21"/>
      <c r="W205" s="24"/>
      <c r="X205" s="24"/>
      <c r="Y205" s="24"/>
      <c r="Z205" s="24"/>
      <c r="AA205" s="24"/>
      <c r="AB205" s="24"/>
      <c r="AC205" s="24"/>
      <c r="AD205" s="24"/>
      <c r="AE205" s="24"/>
      <c r="AF205" s="23">
        <v>0</v>
      </c>
      <c r="AG205" s="23">
        <v>0</v>
      </c>
      <c r="AH205" s="21"/>
      <c r="AI205" s="21"/>
    </row>
    <row r="206" spans="1:35">
      <c r="A206" s="26">
        <v>1701</v>
      </c>
      <c r="B206" s="24"/>
      <c r="C206" s="48"/>
      <c r="D206" s="23">
        <v>0</v>
      </c>
      <c r="E206" s="61"/>
      <c r="F206" s="24"/>
      <c r="G206" s="35">
        <f t="shared" si="19"/>
        <v>0</v>
      </c>
      <c r="H206" s="48"/>
      <c r="I206" s="23">
        <v>0</v>
      </c>
      <c r="J206" s="61"/>
      <c r="K206" s="24"/>
      <c r="L206" s="35">
        <f t="shared" si="20"/>
        <v>0</v>
      </c>
      <c r="M206" s="48"/>
      <c r="N206" s="48"/>
      <c r="O206" s="48"/>
      <c r="P206" s="48"/>
      <c r="Q206" s="48"/>
      <c r="R206" s="21"/>
      <c r="S206" s="21"/>
      <c r="T206" s="21"/>
      <c r="U206" s="21"/>
      <c r="V206" s="21"/>
      <c r="W206" s="24"/>
      <c r="X206" s="24"/>
      <c r="Y206" s="24"/>
      <c r="Z206" s="24"/>
      <c r="AA206" s="24"/>
      <c r="AB206" s="24"/>
      <c r="AC206" s="24"/>
      <c r="AD206" s="24"/>
      <c r="AE206" s="24"/>
      <c r="AF206" s="23">
        <v>0</v>
      </c>
      <c r="AG206" s="23">
        <v>0</v>
      </c>
      <c r="AH206" s="21"/>
      <c r="AI206" s="21"/>
    </row>
    <row r="207" spans="1:35">
      <c r="A207" s="26">
        <v>1702</v>
      </c>
      <c r="B207" s="24"/>
      <c r="C207" s="48"/>
      <c r="D207" s="23">
        <v>0</v>
      </c>
      <c r="E207" s="61"/>
      <c r="F207" s="24"/>
      <c r="G207" s="35">
        <f t="shared" si="19"/>
        <v>0</v>
      </c>
      <c r="H207" s="48"/>
      <c r="I207" s="23">
        <v>0</v>
      </c>
      <c r="J207" s="61"/>
      <c r="K207" s="24"/>
      <c r="L207" s="35">
        <f t="shared" si="20"/>
        <v>0</v>
      </c>
      <c r="M207" s="48"/>
      <c r="N207" s="48"/>
      <c r="O207" s="48"/>
      <c r="P207" s="48"/>
      <c r="Q207" s="48"/>
      <c r="R207" s="21"/>
      <c r="S207" s="21"/>
      <c r="T207" s="21"/>
      <c r="U207" s="21"/>
      <c r="V207" s="21"/>
      <c r="W207" s="24"/>
      <c r="X207" s="24"/>
      <c r="Y207" s="24"/>
      <c r="Z207" s="24"/>
      <c r="AA207" s="24"/>
      <c r="AB207" s="24"/>
      <c r="AC207" s="24"/>
      <c r="AD207" s="24"/>
      <c r="AE207" s="24"/>
      <c r="AF207" s="23">
        <v>0</v>
      </c>
      <c r="AG207" s="23">
        <v>0</v>
      </c>
      <c r="AH207" s="21"/>
      <c r="AI207" s="21"/>
    </row>
    <row r="208" spans="1:35">
      <c r="A208" s="26">
        <v>1703</v>
      </c>
      <c r="B208" s="24"/>
      <c r="C208" s="48"/>
      <c r="D208" s="23">
        <v>0</v>
      </c>
      <c r="E208" s="61"/>
      <c r="F208" s="24"/>
      <c r="G208" s="35">
        <f t="shared" si="19"/>
        <v>0</v>
      </c>
      <c r="H208" s="48"/>
      <c r="I208" s="23">
        <v>0</v>
      </c>
      <c r="J208" s="61"/>
      <c r="K208" s="24"/>
      <c r="L208" s="35">
        <f t="shared" si="20"/>
        <v>0</v>
      </c>
      <c r="M208" s="48"/>
      <c r="N208" s="48"/>
      <c r="O208" s="48"/>
      <c r="P208" s="48"/>
      <c r="Q208" s="48"/>
      <c r="R208" s="21"/>
      <c r="S208" s="21"/>
      <c r="T208" s="21"/>
      <c r="U208" s="21"/>
      <c r="V208" s="21"/>
      <c r="W208" s="24"/>
      <c r="X208" s="24"/>
      <c r="Y208" s="24"/>
      <c r="Z208" s="24"/>
      <c r="AA208" s="24"/>
      <c r="AB208" s="24"/>
      <c r="AC208" s="24"/>
      <c r="AD208" s="24"/>
      <c r="AE208" s="24"/>
      <c r="AF208" s="23">
        <v>0</v>
      </c>
      <c r="AG208" s="23">
        <v>0</v>
      </c>
      <c r="AH208" s="21"/>
      <c r="AI208" s="21"/>
    </row>
    <row r="209" spans="1:35">
      <c r="A209" s="26">
        <v>1704</v>
      </c>
      <c r="B209" s="24"/>
      <c r="C209" s="48"/>
      <c r="D209" s="23">
        <v>0</v>
      </c>
      <c r="E209" s="61"/>
      <c r="F209" s="24"/>
      <c r="G209" s="35">
        <f t="shared" si="19"/>
        <v>0</v>
      </c>
      <c r="H209" s="48"/>
      <c r="I209" s="23">
        <v>0</v>
      </c>
      <c r="J209" s="61"/>
      <c r="K209" s="24"/>
      <c r="L209" s="35">
        <f t="shared" si="20"/>
        <v>0</v>
      </c>
      <c r="M209" s="48"/>
      <c r="N209" s="48"/>
      <c r="O209" s="48"/>
      <c r="P209" s="48"/>
      <c r="Q209" s="48"/>
      <c r="R209" s="21"/>
      <c r="S209" s="21"/>
      <c r="T209" s="21"/>
      <c r="U209" s="21"/>
      <c r="V209" s="21"/>
      <c r="W209" s="24"/>
      <c r="X209" s="24"/>
      <c r="Y209" s="24"/>
      <c r="Z209" s="24"/>
      <c r="AA209" s="24"/>
      <c r="AB209" s="24"/>
      <c r="AC209" s="24"/>
      <c r="AD209" s="24"/>
      <c r="AE209" s="24"/>
      <c r="AF209" s="23">
        <v>0</v>
      </c>
      <c r="AG209" s="23">
        <v>0</v>
      </c>
      <c r="AH209" s="21"/>
      <c r="AI209" s="21"/>
    </row>
    <row r="210" spans="1:35">
      <c r="A210" s="26">
        <v>1705</v>
      </c>
      <c r="B210" s="24"/>
      <c r="C210" s="48"/>
      <c r="D210" s="23">
        <v>0</v>
      </c>
      <c r="E210" s="61"/>
      <c r="F210" s="24"/>
      <c r="G210" s="35">
        <f t="shared" si="19"/>
        <v>0</v>
      </c>
      <c r="H210" s="48"/>
      <c r="I210" s="23">
        <v>0</v>
      </c>
      <c r="J210" s="61"/>
      <c r="K210" s="24"/>
      <c r="L210" s="35">
        <f t="shared" si="20"/>
        <v>0</v>
      </c>
      <c r="M210" s="48"/>
      <c r="N210" s="48"/>
      <c r="O210" s="48"/>
      <c r="P210" s="48"/>
      <c r="Q210" s="48"/>
      <c r="R210" s="21"/>
      <c r="S210" s="21"/>
      <c r="T210" s="21"/>
      <c r="U210" s="21"/>
      <c r="V210" s="21"/>
      <c r="W210" s="24"/>
      <c r="X210" s="24"/>
      <c r="Y210" s="24"/>
      <c r="Z210" s="24"/>
      <c r="AA210" s="24"/>
      <c r="AB210" s="24"/>
      <c r="AC210" s="24"/>
      <c r="AD210" s="24"/>
      <c r="AE210" s="24"/>
      <c r="AF210" s="23">
        <v>0</v>
      </c>
      <c r="AG210" s="23">
        <v>0</v>
      </c>
      <c r="AH210" s="21"/>
      <c r="AI210" s="21"/>
    </row>
    <row r="211" spans="1:35">
      <c r="A211" s="26">
        <v>1706</v>
      </c>
      <c r="B211" s="24"/>
      <c r="C211" s="48"/>
      <c r="D211" s="23">
        <v>0</v>
      </c>
      <c r="E211" s="61"/>
      <c r="F211" s="24"/>
      <c r="G211" s="35">
        <f t="shared" si="19"/>
        <v>0</v>
      </c>
      <c r="H211" s="48"/>
      <c r="I211" s="23">
        <v>0</v>
      </c>
      <c r="J211" s="61"/>
      <c r="K211" s="24"/>
      <c r="L211" s="35">
        <f t="shared" si="20"/>
        <v>0</v>
      </c>
      <c r="M211" s="48"/>
      <c r="N211" s="48"/>
      <c r="O211" s="48"/>
      <c r="P211" s="48"/>
      <c r="Q211" s="48"/>
      <c r="R211" s="21"/>
      <c r="S211" s="21"/>
      <c r="T211" s="21"/>
      <c r="U211" s="21"/>
      <c r="V211" s="21"/>
      <c r="W211" s="24"/>
      <c r="X211" s="24"/>
      <c r="Y211" s="24"/>
      <c r="Z211" s="24"/>
      <c r="AA211" s="24"/>
      <c r="AB211" s="24"/>
      <c r="AC211" s="24"/>
      <c r="AD211" s="24"/>
      <c r="AE211" s="24"/>
      <c r="AF211" s="23">
        <v>0</v>
      </c>
      <c r="AG211" s="23">
        <v>0</v>
      </c>
      <c r="AH211" s="21"/>
      <c r="AI211" s="21"/>
    </row>
    <row r="212" spans="1:35">
      <c r="A212" s="26">
        <v>1707</v>
      </c>
      <c r="B212" s="24"/>
      <c r="C212" s="48"/>
      <c r="D212" s="23">
        <v>0</v>
      </c>
      <c r="E212" s="61"/>
      <c r="F212" s="24"/>
      <c r="G212" s="35">
        <f t="shared" si="19"/>
        <v>0</v>
      </c>
      <c r="H212" s="48"/>
      <c r="I212" s="23">
        <v>0</v>
      </c>
      <c r="J212" s="61"/>
      <c r="K212" s="24"/>
      <c r="L212" s="35">
        <f t="shared" si="20"/>
        <v>0</v>
      </c>
      <c r="M212" s="48"/>
      <c r="N212" s="48"/>
      <c r="O212" s="48"/>
      <c r="P212" s="48"/>
      <c r="Q212" s="48"/>
      <c r="R212" s="21"/>
      <c r="S212" s="21"/>
      <c r="T212" s="21"/>
      <c r="U212" s="21"/>
      <c r="V212" s="21"/>
      <c r="W212" s="24"/>
      <c r="X212" s="24"/>
      <c r="Y212" s="24"/>
      <c r="Z212" s="24"/>
      <c r="AA212" s="24"/>
      <c r="AB212" s="24"/>
      <c r="AC212" s="24"/>
      <c r="AD212" s="24"/>
      <c r="AE212" s="24"/>
      <c r="AF212" s="23">
        <v>0</v>
      </c>
      <c r="AG212" s="23">
        <v>0</v>
      </c>
      <c r="AH212" s="21"/>
      <c r="AI212" s="21"/>
    </row>
    <row r="213" spans="1:35">
      <c r="A213" s="26">
        <v>1708</v>
      </c>
      <c r="B213" s="24"/>
      <c r="C213" s="48"/>
      <c r="D213" s="23">
        <v>0</v>
      </c>
      <c r="E213" s="61"/>
      <c r="F213" s="24"/>
      <c r="G213" s="35">
        <f t="shared" si="19"/>
        <v>0</v>
      </c>
      <c r="H213" s="48"/>
      <c r="I213" s="23">
        <v>0</v>
      </c>
      <c r="J213" s="61"/>
      <c r="K213" s="24"/>
      <c r="L213" s="35">
        <f t="shared" si="20"/>
        <v>0</v>
      </c>
      <c r="M213" s="48"/>
      <c r="N213" s="48"/>
      <c r="O213" s="48"/>
      <c r="P213" s="48"/>
      <c r="Q213" s="48"/>
      <c r="R213" s="21"/>
      <c r="S213" s="21"/>
      <c r="T213" s="21"/>
      <c r="U213" s="21"/>
      <c r="V213" s="21"/>
      <c r="W213" s="24"/>
      <c r="X213" s="24"/>
      <c r="Y213" s="24"/>
      <c r="Z213" s="24"/>
      <c r="AA213" s="24"/>
      <c r="AB213" s="24"/>
      <c r="AC213" s="24"/>
      <c r="AD213" s="24"/>
      <c r="AE213" s="24"/>
      <c r="AF213" s="23">
        <v>0</v>
      </c>
      <c r="AG213" s="23">
        <v>0</v>
      </c>
      <c r="AH213" s="21"/>
      <c r="AI213" s="21"/>
    </row>
    <row r="214" spans="1:35">
      <c r="A214" s="26">
        <v>1709</v>
      </c>
      <c r="B214" s="24"/>
      <c r="C214" s="48"/>
      <c r="D214" s="23">
        <v>0</v>
      </c>
      <c r="E214" s="61"/>
      <c r="F214" s="24"/>
      <c r="G214" s="35">
        <f t="shared" si="19"/>
        <v>0</v>
      </c>
      <c r="H214" s="48"/>
      <c r="I214" s="23">
        <v>0</v>
      </c>
      <c r="J214" s="61"/>
      <c r="K214" s="24"/>
      <c r="L214" s="35">
        <f t="shared" si="20"/>
        <v>0</v>
      </c>
      <c r="M214" s="48"/>
      <c r="N214" s="48"/>
      <c r="O214" s="48"/>
      <c r="P214" s="48"/>
      <c r="Q214" s="48"/>
      <c r="R214" s="21"/>
      <c r="S214" s="21"/>
      <c r="T214" s="21"/>
      <c r="U214" s="21"/>
      <c r="V214" s="21"/>
      <c r="W214" s="24"/>
      <c r="X214" s="24"/>
      <c r="Y214" s="24"/>
      <c r="Z214" s="24"/>
      <c r="AA214" s="24"/>
      <c r="AB214" s="24"/>
      <c r="AC214" s="24"/>
      <c r="AD214" s="24"/>
      <c r="AE214" s="24"/>
      <c r="AF214" s="23">
        <v>0</v>
      </c>
      <c r="AG214" s="23">
        <v>0</v>
      </c>
      <c r="AH214" s="21"/>
      <c r="AI214" s="21"/>
    </row>
    <row r="215" spans="1:35">
      <c r="A215" s="26">
        <v>1710</v>
      </c>
      <c r="B215" s="24"/>
      <c r="C215" s="48"/>
      <c r="D215" s="23">
        <v>0</v>
      </c>
      <c r="E215" s="61"/>
      <c r="F215" s="24"/>
      <c r="G215" s="35">
        <f t="shared" si="19"/>
        <v>0</v>
      </c>
      <c r="H215" s="48"/>
      <c r="I215" s="23">
        <v>0</v>
      </c>
      <c r="J215" s="61"/>
      <c r="K215" s="24"/>
      <c r="L215" s="35">
        <f t="shared" si="20"/>
        <v>0</v>
      </c>
      <c r="M215" s="48"/>
      <c r="N215" s="48"/>
      <c r="O215" s="48"/>
      <c r="P215" s="48"/>
      <c r="Q215" s="48"/>
      <c r="R215" s="21"/>
      <c r="S215" s="21"/>
      <c r="T215" s="21"/>
      <c r="U215" s="21"/>
      <c r="V215" s="21"/>
      <c r="W215" s="24"/>
      <c r="X215" s="24"/>
      <c r="Y215" s="24"/>
      <c r="Z215" s="24"/>
      <c r="AA215" s="24"/>
      <c r="AB215" s="24"/>
      <c r="AC215" s="24"/>
      <c r="AD215" s="24"/>
      <c r="AE215" s="24"/>
      <c r="AF215" s="23">
        <v>0</v>
      </c>
      <c r="AG215" s="23">
        <v>0</v>
      </c>
      <c r="AH215" s="21"/>
      <c r="AI215" s="21"/>
    </row>
    <row r="216" spans="1:35">
      <c r="A216" s="26">
        <v>1711</v>
      </c>
      <c r="B216" s="24"/>
      <c r="C216" s="48"/>
      <c r="D216" s="23">
        <v>0</v>
      </c>
      <c r="E216" s="61"/>
      <c r="F216" s="24"/>
      <c r="G216" s="35">
        <f t="shared" si="19"/>
        <v>0</v>
      </c>
      <c r="H216" s="48"/>
      <c r="I216" s="23">
        <v>0</v>
      </c>
      <c r="J216" s="61"/>
      <c r="K216" s="24"/>
      <c r="L216" s="35">
        <f t="shared" si="20"/>
        <v>0</v>
      </c>
      <c r="M216" s="48"/>
      <c r="N216" s="48"/>
      <c r="O216" s="48"/>
      <c r="P216" s="48"/>
      <c r="Q216" s="48"/>
      <c r="R216" s="21"/>
      <c r="S216" s="21"/>
      <c r="T216" s="21"/>
      <c r="U216" s="21"/>
      <c r="V216" s="21"/>
      <c r="W216" s="24"/>
      <c r="X216" s="24"/>
      <c r="Y216" s="24"/>
      <c r="Z216" s="24"/>
      <c r="AA216" s="24"/>
      <c r="AB216" s="24"/>
      <c r="AC216" s="24"/>
      <c r="AD216" s="24"/>
      <c r="AE216" s="24"/>
      <c r="AF216" s="23">
        <v>0</v>
      </c>
      <c r="AG216" s="23">
        <v>0</v>
      </c>
      <c r="AH216" s="21"/>
      <c r="AI216" s="21"/>
    </row>
    <row r="217" spans="1:35">
      <c r="A217" s="26">
        <v>1712</v>
      </c>
      <c r="B217" s="24"/>
      <c r="C217" s="48"/>
      <c r="D217" s="23">
        <v>0</v>
      </c>
      <c r="E217" s="61"/>
      <c r="F217" s="24"/>
      <c r="G217" s="35">
        <f t="shared" si="19"/>
        <v>0</v>
      </c>
      <c r="H217" s="48"/>
      <c r="I217" s="23">
        <v>0</v>
      </c>
      <c r="J217" s="61"/>
      <c r="K217" s="24"/>
      <c r="L217" s="35">
        <f t="shared" si="20"/>
        <v>0</v>
      </c>
      <c r="M217" s="48"/>
      <c r="N217" s="48"/>
      <c r="O217" s="48"/>
      <c r="P217" s="48"/>
      <c r="Q217" s="48"/>
      <c r="R217" s="21"/>
      <c r="S217" s="21"/>
      <c r="T217" s="21"/>
      <c r="U217" s="21"/>
      <c r="V217" s="21"/>
      <c r="W217" s="24"/>
      <c r="X217" s="24"/>
      <c r="Y217" s="24"/>
      <c r="Z217" s="24"/>
      <c r="AA217" s="24"/>
      <c r="AB217" s="24"/>
      <c r="AC217" s="24"/>
      <c r="AD217" s="24"/>
      <c r="AE217" s="24"/>
      <c r="AF217" s="23">
        <v>0</v>
      </c>
      <c r="AG217" s="23">
        <v>0</v>
      </c>
      <c r="AH217" s="21"/>
      <c r="AI217" s="21"/>
    </row>
    <row r="218" spans="1:35">
      <c r="A218" s="26">
        <v>1713</v>
      </c>
      <c r="B218" s="24"/>
      <c r="C218" s="48"/>
      <c r="D218" s="23">
        <v>0</v>
      </c>
      <c r="E218" s="61"/>
      <c r="F218" s="24"/>
      <c r="G218" s="35">
        <f t="shared" si="19"/>
        <v>0</v>
      </c>
      <c r="H218" s="48"/>
      <c r="I218" s="23">
        <v>0</v>
      </c>
      <c r="J218" s="61"/>
      <c r="K218" s="24"/>
      <c r="L218" s="35">
        <f t="shared" si="20"/>
        <v>0</v>
      </c>
      <c r="M218" s="48"/>
      <c r="N218" s="48"/>
      <c r="O218" s="48"/>
      <c r="P218" s="48"/>
      <c r="Q218" s="48"/>
      <c r="R218" s="21"/>
      <c r="S218" s="21"/>
      <c r="T218" s="21"/>
      <c r="U218" s="21"/>
      <c r="V218" s="21"/>
      <c r="W218" s="24"/>
      <c r="X218" s="24"/>
      <c r="Y218" s="24"/>
      <c r="Z218" s="24"/>
      <c r="AA218" s="24"/>
      <c r="AB218" s="24"/>
      <c r="AC218" s="24"/>
      <c r="AD218" s="24"/>
      <c r="AE218" s="24"/>
      <c r="AF218" s="23">
        <v>0</v>
      </c>
      <c r="AG218" s="23">
        <v>0</v>
      </c>
      <c r="AH218" s="21"/>
      <c r="AI218" s="21"/>
    </row>
    <row r="219" spans="1:35">
      <c r="A219" s="26">
        <v>1714</v>
      </c>
      <c r="B219" s="24"/>
      <c r="C219" s="48"/>
      <c r="D219" s="23">
        <v>0</v>
      </c>
      <c r="E219" s="61"/>
      <c r="F219" s="24"/>
      <c r="G219" s="35">
        <f t="shared" si="19"/>
        <v>0</v>
      </c>
      <c r="H219" s="48"/>
      <c r="I219" s="23">
        <v>0</v>
      </c>
      <c r="J219" s="61"/>
      <c r="K219" s="24"/>
      <c r="L219" s="35">
        <f t="shared" si="20"/>
        <v>0</v>
      </c>
      <c r="M219" s="48"/>
      <c r="N219" s="48"/>
      <c r="O219" s="48"/>
      <c r="P219" s="48"/>
      <c r="Q219" s="48"/>
      <c r="R219" s="21"/>
      <c r="S219" s="21"/>
      <c r="T219" s="21"/>
      <c r="U219" s="21"/>
      <c r="V219" s="21"/>
      <c r="W219" s="24"/>
      <c r="X219" s="24"/>
      <c r="Y219" s="24"/>
      <c r="Z219" s="24"/>
      <c r="AA219" s="24"/>
      <c r="AB219" s="24"/>
      <c r="AC219" s="24"/>
      <c r="AD219" s="24"/>
      <c r="AE219" s="24"/>
      <c r="AF219" s="23">
        <v>0</v>
      </c>
      <c r="AG219" s="23">
        <v>0</v>
      </c>
      <c r="AH219" s="21"/>
      <c r="AI219" s="21"/>
    </row>
    <row r="220" spans="1:35">
      <c r="A220" s="26">
        <v>1715</v>
      </c>
      <c r="B220" s="24"/>
      <c r="C220" s="48"/>
      <c r="D220" s="23">
        <v>0</v>
      </c>
      <c r="E220" s="61"/>
      <c r="F220" s="24"/>
      <c r="G220" s="35">
        <f t="shared" si="19"/>
        <v>0</v>
      </c>
      <c r="H220" s="48"/>
      <c r="I220" s="23">
        <v>0</v>
      </c>
      <c r="J220" s="61"/>
      <c r="K220" s="24"/>
      <c r="L220" s="35">
        <f t="shared" si="20"/>
        <v>0</v>
      </c>
      <c r="M220" s="48"/>
      <c r="N220" s="48"/>
      <c r="O220" s="48"/>
      <c r="P220" s="48"/>
      <c r="Q220" s="48"/>
      <c r="R220" s="21"/>
      <c r="S220" s="21"/>
      <c r="T220" s="21"/>
      <c r="U220" s="21"/>
      <c r="V220" s="21"/>
      <c r="W220" s="24"/>
      <c r="X220" s="24"/>
      <c r="Y220" s="24"/>
      <c r="Z220" s="24"/>
      <c r="AA220" s="24"/>
      <c r="AB220" s="24"/>
      <c r="AC220" s="24"/>
      <c r="AD220" s="24"/>
      <c r="AE220" s="24"/>
      <c r="AF220" s="23">
        <v>0</v>
      </c>
      <c r="AG220" s="23">
        <v>0</v>
      </c>
      <c r="AH220" s="21"/>
      <c r="AI220" s="21"/>
    </row>
    <row r="221" spans="1:35">
      <c r="A221" s="26">
        <v>1716</v>
      </c>
      <c r="B221" s="24"/>
      <c r="C221" s="48"/>
      <c r="D221" s="23">
        <v>0</v>
      </c>
      <c r="E221" s="61"/>
      <c r="F221" s="24"/>
      <c r="G221" s="35">
        <f t="shared" si="19"/>
        <v>0</v>
      </c>
      <c r="H221" s="48"/>
      <c r="I221" s="23">
        <v>0</v>
      </c>
      <c r="J221" s="61"/>
      <c r="K221" s="24"/>
      <c r="L221" s="35">
        <f t="shared" si="20"/>
        <v>0</v>
      </c>
      <c r="M221" s="48"/>
      <c r="N221" s="48"/>
      <c r="O221" s="48"/>
      <c r="P221" s="48"/>
      <c r="Q221" s="48"/>
      <c r="R221" s="21"/>
      <c r="S221" s="21"/>
      <c r="T221" s="21"/>
      <c r="U221" s="21"/>
      <c r="V221" s="21"/>
      <c r="W221" s="24"/>
      <c r="X221" s="24"/>
      <c r="Y221" s="24"/>
      <c r="Z221" s="24"/>
      <c r="AA221" s="24"/>
      <c r="AB221" s="24"/>
      <c r="AC221" s="24"/>
      <c r="AD221" s="24"/>
      <c r="AE221" s="24"/>
      <c r="AF221" s="23">
        <v>0</v>
      </c>
      <c r="AG221" s="23">
        <v>0</v>
      </c>
      <c r="AH221" s="21"/>
      <c r="AI221" s="21"/>
    </row>
    <row r="222" spans="1:35">
      <c r="A222" s="26">
        <v>1717</v>
      </c>
      <c r="B222" s="24"/>
      <c r="C222" s="48"/>
      <c r="D222" s="23">
        <v>0</v>
      </c>
      <c r="E222" s="61"/>
      <c r="F222" s="24"/>
      <c r="G222" s="35">
        <f t="shared" si="19"/>
        <v>0</v>
      </c>
      <c r="H222" s="48"/>
      <c r="I222" s="23">
        <v>0</v>
      </c>
      <c r="J222" s="61"/>
      <c r="K222" s="24"/>
      <c r="L222" s="35">
        <f t="shared" si="20"/>
        <v>0</v>
      </c>
      <c r="M222" s="48"/>
      <c r="N222" s="48"/>
      <c r="O222" s="48"/>
      <c r="P222" s="48"/>
      <c r="Q222" s="48"/>
      <c r="R222" s="21"/>
      <c r="S222" s="21"/>
      <c r="T222" s="21"/>
      <c r="U222" s="21"/>
      <c r="V222" s="21"/>
      <c r="W222" s="24"/>
      <c r="X222" s="24"/>
      <c r="Y222" s="24"/>
      <c r="Z222" s="24"/>
      <c r="AA222" s="24"/>
      <c r="AB222" s="24"/>
      <c r="AC222" s="24"/>
      <c r="AD222" s="24"/>
      <c r="AE222" s="24"/>
      <c r="AF222" s="23">
        <v>0</v>
      </c>
      <c r="AG222" s="23">
        <v>0</v>
      </c>
      <c r="AH222" s="21"/>
      <c r="AI222" s="21"/>
    </row>
    <row r="223" spans="1:35">
      <c r="A223" s="26">
        <v>1718</v>
      </c>
      <c r="B223" s="24"/>
      <c r="C223" s="48"/>
      <c r="D223" s="23">
        <v>0</v>
      </c>
      <c r="E223" s="61"/>
      <c r="F223" s="24"/>
      <c r="G223" s="35">
        <f t="shared" si="19"/>
        <v>0</v>
      </c>
      <c r="H223" s="48"/>
      <c r="I223" s="23">
        <v>0</v>
      </c>
      <c r="J223" s="61"/>
      <c r="K223" s="24"/>
      <c r="L223" s="35">
        <f t="shared" si="20"/>
        <v>0</v>
      </c>
      <c r="M223" s="48"/>
      <c r="N223" s="48"/>
      <c r="O223" s="48"/>
      <c r="P223" s="48"/>
      <c r="Q223" s="48"/>
      <c r="R223" s="21"/>
      <c r="S223" s="21"/>
      <c r="T223" s="21"/>
      <c r="U223" s="21"/>
      <c r="V223" s="21"/>
      <c r="W223" s="24"/>
      <c r="X223" s="24"/>
      <c r="Y223" s="24"/>
      <c r="Z223" s="24"/>
      <c r="AA223" s="24"/>
      <c r="AB223" s="24"/>
      <c r="AC223" s="24"/>
      <c r="AD223" s="24"/>
      <c r="AE223" s="24"/>
      <c r="AF223" s="23">
        <v>0</v>
      </c>
      <c r="AG223" s="23">
        <v>0</v>
      </c>
      <c r="AH223" s="21"/>
      <c r="AI223" s="21"/>
    </row>
    <row r="224" spans="1:35">
      <c r="A224" s="26">
        <v>1719</v>
      </c>
      <c r="B224" s="24"/>
      <c r="C224" s="48"/>
      <c r="D224" s="23">
        <v>0</v>
      </c>
      <c r="E224" s="61"/>
      <c r="F224" s="24"/>
      <c r="G224" s="35">
        <f t="shared" si="19"/>
        <v>0</v>
      </c>
      <c r="H224" s="48"/>
      <c r="I224" s="23">
        <v>0</v>
      </c>
      <c r="J224" s="61"/>
      <c r="K224" s="24"/>
      <c r="L224" s="35">
        <f t="shared" si="20"/>
        <v>0</v>
      </c>
      <c r="M224" s="48"/>
      <c r="N224" s="48"/>
      <c r="O224" s="48"/>
      <c r="P224" s="48"/>
      <c r="Q224" s="48"/>
      <c r="R224" s="21"/>
      <c r="S224" s="21"/>
      <c r="T224" s="21"/>
      <c r="U224" s="21"/>
      <c r="V224" s="21"/>
      <c r="W224" s="24"/>
      <c r="X224" s="24"/>
      <c r="Y224" s="24"/>
      <c r="Z224" s="24"/>
      <c r="AA224" s="24"/>
      <c r="AB224" s="24"/>
      <c r="AC224" s="24"/>
      <c r="AD224" s="24"/>
      <c r="AE224" s="24"/>
      <c r="AF224" s="23">
        <v>0</v>
      </c>
      <c r="AG224" s="23">
        <v>0</v>
      </c>
      <c r="AH224" s="21"/>
      <c r="AI224" s="21"/>
    </row>
    <row r="225" spans="1:35">
      <c r="A225" s="26">
        <v>1720</v>
      </c>
      <c r="B225" s="24"/>
      <c r="C225" s="48"/>
      <c r="D225" s="23">
        <v>0</v>
      </c>
      <c r="E225" s="61"/>
      <c r="F225" s="24"/>
      <c r="G225" s="35">
        <f t="shared" si="19"/>
        <v>0</v>
      </c>
      <c r="H225" s="48"/>
      <c r="I225" s="23">
        <v>0</v>
      </c>
      <c r="J225" s="61"/>
      <c r="K225" s="24"/>
      <c r="L225" s="35">
        <f t="shared" si="20"/>
        <v>0</v>
      </c>
      <c r="M225" s="48"/>
      <c r="N225" s="48"/>
      <c r="O225" s="48"/>
      <c r="P225" s="48"/>
      <c r="Q225" s="48"/>
      <c r="R225" s="21"/>
      <c r="S225" s="21"/>
      <c r="T225" s="21"/>
      <c r="U225" s="21"/>
      <c r="V225" s="21"/>
      <c r="W225" s="24"/>
      <c r="X225" s="24"/>
      <c r="Y225" s="24"/>
      <c r="Z225" s="24"/>
      <c r="AA225" s="24"/>
      <c r="AB225" s="24"/>
      <c r="AC225" s="24"/>
      <c r="AD225" s="24"/>
      <c r="AE225" s="24"/>
      <c r="AF225" s="23">
        <v>0</v>
      </c>
      <c r="AG225" s="23">
        <v>0</v>
      </c>
      <c r="AH225" s="21"/>
      <c r="AI225" s="21"/>
    </row>
    <row r="226" spans="1:35">
      <c r="A226" s="26">
        <v>1721</v>
      </c>
      <c r="B226" s="24"/>
      <c r="C226" s="48"/>
      <c r="D226" s="23">
        <v>0</v>
      </c>
      <c r="E226" s="61"/>
      <c r="F226" s="24"/>
      <c r="G226" s="35">
        <f t="shared" si="19"/>
        <v>0</v>
      </c>
      <c r="H226" s="48"/>
      <c r="I226" s="23">
        <v>0</v>
      </c>
      <c r="J226" s="61"/>
      <c r="K226" s="24"/>
      <c r="L226" s="35">
        <f t="shared" si="20"/>
        <v>0</v>
      </c>
      <c r="M226" s="48"/>
      <c r="N226" s="48"/>
      <c r="O226" s="48"/>
      <c r="P226" s="48"/>
      <c r="Q226" s="48"/>
      <c r="R226" s="21"/>
      <c r="S226" s="21"/>
      <c r="T226" s="21"/>
      <c r="U226" s="21"/>
      <c r="V226" s="21"/>
      <c r="W226" s="24"/>
      <c r="X226" s="24"/>
      <c r="Y226" s="24"/>
      <c r="Z226" s="24"/>
      <c r="AA226" s="24"/>
      <c r="AB226" s="24"/>
      <c r="AC226" s="24"/>
      <c r="AD226" s="24"/>
      <c r="AE226" s="24"/>
      <c r="AF226" s="23">
        <v>0</v>
      </c>
      <c r="AG226" s="23">
        <v>0</v>
      </c>
      <c r="AH226" s="21"/>
      <c r="AI226" s="21"/>
    </row>
    <row r="227" spans="1:35">
      <c r="A227" s="26">
        <v>1722</v>
      </c>
      <c r="B227" s="24"/>
      <c r="C227" s="48"/>
      <c r="D227" s="23">
        <v>0</v>
      </c>
      <c r="E227" s="61"/>
      <c r="F227" s="24"/>
      <c r="G227" s="35">
        <f t="shared" si="19"/>
        <v>0</v>
      </c>
      <c r="H227" s="48"/>
      <c r="I227" s="23">
        <v>0</v>
      </c>
      <c r="J227" s="61"/>
      <c r="K227" s="24"/>
      <c r="L227" s="35">
        <f t="shared" si="20"/>
        <v>0</v>
      </c>
      <c r="M227" s="48"/>
      <c r="N227" s="48"/>
      <c r="O227" s="48"/>
      <c r="P227" s="48"/>
      <c r="Q227" s="48"/>
      <c r="R227" s="21"/>
      <c r="S227" s="21"/>
      <c r="T227" s="21"/>
      <c r="U227" s="21"/>
      <c r="V227" s="21"/>
      <c r="W227" s="24"/>
      <c r="X227" s="24"/>
      <c r="Y227" s="24"/>
      <c r="Z227" s="24"/>
      <c r="AA227" s="24"/>
      <c r="AB227" s="24"/>
      <c r="AC227" s="24"/>
      <c r="AD227" s="24"/>
      <c r="AE227" s="24"/>
      <c r="AF227" s="23">
        <v>0</v>
      </c>
      <c r="AG227" s="23">
        <v>0</v>
      </c>
      <c r="AH227" s="21"/>
      <c r="AI227" s="21"/>
    </row>
    <row r="228" spans="1:35">
      <c r="A228" s="26">
        <v>1723</v>
      </c>
      <c r="B228" s="24"/>
      <c r="C228" s="48"/>
      <c r="D228" s="23">
        <v>0</v>
      </c>
      <c r="E228" s="61"/>
      <c r="F228" s="24"/>
      <c r="G228" s="35">
        <f t="shared" si="19"/>
        <v>0</v>
      </c>
      <c r="H228" s="48"/>
      <c r="I228" s="23">
        <v>0</v>
      </c>
      <c r="J228" s="61"/>
      <c r="K228" s="24"/>
      <c r="L228" s="35">
        <f t="shared" si="20"/>
        <v>0</v>
      </c>
      <c r="M228" s="48"/>
      <c r="N228" s="48"/>
      <c r="O228" s="48"/>
      <c r="P228" s="48"/>
      <c r="Q228" s="48"/>
      <c r="R228" s="21"/>
      <c r="S228" s="21"/>
      <c r="T228" s="21"/>
      <c r="U228" s="21"/>
      <c r="V228" s="21"/>
      <c r="W228" s="24"/>
      <c r="X228" s="24"/>
      <c r="Y228" s="24"/>
      <c r="Z228" s="24"/>
      <c r="AA228" s="24"/>
      <c r="AB228" s="24"/>
      <c r="AC228" s="24"/>
      <c r="AD228" s="24"/>
      <c r="AE228" s="24"/>
      <c r="AF228" s="23">
        <v>0</v>
      </c>
      <c r="AG228" s="23">
        <v>0</v>
      </c>
      <c r="AH228" s="21"/>
      <c r="AI228" s="21"/>
    </row>
    <row r="229" spans="1:35">
      <c r="A229" s="26">
        <v>1724</v>
      </c>
      <c r="B229" s="24"/>
      <c r="C229" s="48"/>
      <c r="D229" s="23">
        <v>0</v>
      </c>
      <c r="E229" s="61"/>
      <c r="F229" s="24"/>
      <c r="G229" s="35">
        <f t="shared" si="19"/>
        <v>0</v>
      </c>
      <c r="H229" s="48"/>
      <c r="I229" s="23">
        <v>0</v>
      </c>
      <c r="J229" s="61"/>
      <c r="K229" s="24"/>
      <c r="L229" s="35">
        <f t="shared" si="20"/>
        <v>0</v>
      </c>
      <c r="M229" s="48"/>
      <c r="N229" s="48"/>
      <c r="O229" s="48"/>
      <c r="P229" s="48"/>
      <c r="Q229" s="48"/>
      <c r="R229" s="21"/>
      <c r="S229" s="21"/>
      <c r="T229" s="21"/>
      <c r="U229" s="21"/>
      <c r="V229" s="21"/>
      <c r="W229" s="24"/>
      <c r="X229" s="24"/>
      <c r="Y229" s="24"/>
      <c r="Z229" s="24"/>
      <c r="AA229" s="24"/>
      <c r="AB229" s="24"/>
      <c r="AC229" s="24"/>
      <c r="AD229" s="24"/>
      <c r="AE229" s="24"/>
      <c r="AF229" s="23">
        <v>0</v>
      </c>
      <c r="AG229" s="23">
        <v>0</v>
      </c>
      <c r="AH229" s="21"/>
      <c r="AI229" s="21"/>
    </row>
    <row r="230" spans="1:35">
      <c r="A230" s="26">
        <v>1725</v>
      </c>
      <c r="B230" s="24"/>
      <c r="C230" s="48"/>
      <c r="D230" s="23">
        <v>0</v>
      </c>
      <c r="E230" s="61"/>
      <c r="F230" s="24"/>
      <c r="G230" s="35">
        <f t="shared" si="19"/>
        <v>0</v>
      </c>
      <c r="H230" s="48"/>
      <c r="I230" s="23">
        <v>0</v>
      </c>
      <c r="J230" s="61"/>
      <c r="K230" s="24"/>
      <c r="L230" s="35">
        <f t="shared" si="20"/>
        <v>0</v>
      </c>
      <c r="M230" s="48"/>
      <c r="N230" s="48"/>
      <c r="O230" s="48"/>
      <c r="P230" s="48"/>
      <c r="Q230" s="48"/>
      <c r="R230" s="21"/>
      <c r="S230" s="21"/>
      <c r="T230" s="21"/>
      <c r="U230" s="21"/>
      <c r="V230" s="21"/>
      <c r="W230" s="24"/>
      <c r="X230" s="24"/>
      <c r="Y230" s="24"/>
      <c r="Z230" s="24"/>
      <c r="AA230" s="24"/>
      <c r="AB230" s="24"/>
      <c r="AC230" s="24"/>
      <c r="AD230" s="24"/>
      <c r="AE230" s="24"/>
      <c r="AF230" s="23">
        <v>0</v>
      </c>
      <c r="AG230" s="23">
        <v>0</v>
      </c>
      <c r="AH230" s="21"/>
      <c r="AI230" s="21"/>
    </row>
    <row r="231" spans="1:35">
      <c r="A231" s="26">
        <v>1726</v>
      </c>
      <c r="B231" s="24"/>
      <c r="C231" s="48"/>
      <c r="D231" s="23">
        <v>0</v>
      </c>
      <c r="E231" s="61"/>
      <c r="F231" s="24"/>
      <c r="G231" s="35">
        <f t="shared" si="19"/>
        <v>0</v>
      </c>
      <c r="H231" s="48"/>
      <c r="I231" s="23">
        <v>0</v>
      </c>
      <c r="J231" s="61"/>
      <c r="K231" s="24"/>
      <c r="L231" s="35">
        <f t="shared" si="20"/>
        <v>0</v>
      </c>
      <c r="M231" s="48"/>
      <c r="N231" s="48"/>
      <c r="O231" s="48"/>
      <c r="P231" s="48"/>
      <c r="Q231" s="48"/>
      <c r="R231" s="21"/>
      <c r="S231" s="21"/>
      <c r="T231" s="21"/>
      <c r="U231" s="21"/>
      <c r="V231" s="21"/>
      <c r="W231" s="24"/>
      <c r="X231" s="24"/>
      <c r="Y231" s="24"/>
      <c r="Z231" s="24"/>
      <c r="AA231" s="24"/>
      <c r="AB231" s="24"/>
      <c r="AC231" s="24"/>
      <c r="AD231" s="24"/>
      <c r="AE231" s="24"/>
      <c r="AF231" s="23">
        <v>0</v>
      </c>
      <c r="AG231" s="23">
        <v>0</v>
      </c>
      <c r="AH231" s="21"/>
      <c r="AI231" s="21"/>
    </row>
    <row r="232" spans="1:35">
      <c r="A232" s="26">
        <v>1727</v>
      </c>
      <c r="B232" s="24"/>
      <c r="C232" s="48"/>
      <c r="D232" s="23">
        <v>0</v>
      </c>
      <c r="E232" s="61"/>
      <c r="F232" s="24"/>
      <c r="G232" s="35">
        <f t="shared" si="19"/>
        <v>0</v>
      </c>
      <c r="H232" s="48"/>
      <c r="I232" s="23">
        <v>0</v>
      </c>
      <c r="J232" s="61"/>
      <c r="K232" s="24"/>
      <c r="L232" s="35">
        <f t="shared" si="20"/>
        <v>0</v>
      </c>
      <c r="M232" s="48"/>
      <c r="N232" s="48"/>
      <c r="O232" s="48"/>
      <c r="P232" s="48"/>
      <c r="Q232" s="48"/>
      <c r="R232" s="21"/>
      <c r="S232" s="21"/>
      <c r="T232" s="21"/>
      <c r="U232" s="21"/>
      <c r="V232" s="21"/>
      <c r="W232" s="24"/>
      <c r="X232" s="24"/>
      <c r="Y232" s="24"/>
      <c r="Z232" s="24"/>
      <c r="AA232" s="24"/>
      <c r="AB232" s="24"/>
      <c r="AC232" s="24"/>
      <c r="AD232" s="24"/>
      <c r="AE232" s="24"/>
      <c r="AF232" s="23">
        <v>0</v>
      </c>
      <c r="AG232" s="23">
        <v>0</v>
      </c>
      <c r="AH232" s="21"/>
      <c r="AI232" s="21"/>
    </row>
    <row r="233" spans="1:35">
      <c r="A233" s="26">
        <v>1728</v>
      </c>
      <c r="B233" s="24"/>
      <c r="C233" s="48"/>
      <c r="D233" s="23">
        <v>0</v>
      </c>
      <c r="E233" s="61"/>
      <c r="F233" s="24"/>
      <c r="G233" s="35">
        <f t="shared" ref="G233:G264" si="21">D233</f>
        <v>0</v>
      </c>
      <c r="H233" s="48"/>
      <c r="I233" s="23">
        <v>0</v>
      </c>
      <c r="J233" s="61"/>
      <c r="K233" s="24"/>
      <c r="L233" s="35">
        <f t="shared" ref="L233:L264" si="22">I233</f>
        <v>0</v>
      </c>
      <c r="M233" s="48"/>
      <c r="N233" s="48"/>
      <c r="O233" s="48"/>
      <c r="P233" s="48"/>
      <c r="Q233" s="48"/>
      <c r="R233" s="21"/>
      <c r="S233" s="21"/>
      <c r="T233" s="21"/>
      <c r="U233" s="21"/>
      <c r="V233" s="21"/>
      <c r="W233" s="24"/>
      <c r="X233" s="24"/>
      <c r="Y233" s="24"/>
      <c r="Z233" s="24"/>
      <c r="AA233" s="24"/>
      <c r="AB233" s="24"/>
      <c r="AC233" s="24"/>
      <c r="AD233" s="24"/>
      <c r="AE233" s="24"/>
      <c r="AF233" s="23">
        <v>0</v>
      </c>
      <c r="AG233" s="23">
        <v>0</v>
      </c>
      <c r="AH233" s="21"/>
      <c r="AI233" s="21"/>
    </row>
    <row r="234" spans="1:35">
      <c r="A234" s="26">
        <v>1729</v>
      </c>
      <c r="B234" s="24"/>
      <c r="C234" s="48"/>
      <c r="D234" s="23">
        <v>0</v>
      </c>
      <c r="E234" s="61"/>
      <c r="F234" s="24"/>
      <c r="G234" s="35">
        <f t="shared" si="21"/>
        <v>0</v>
      </c>
      <c r="H234" s="48"/>
      <c r="I234" s="23">
        <v>0</v>
      </c>
      <c r="J234" s="61"/>
      <c r="K234" s="24"/>
      <c r="L234" s="35">
        <f t="shared" si="22"/>
        <v>0</v>
      </c>
      <c r="M234" s="48"/>
      <c r="N234" s="48"/>
      <c r="O234" s="48"/>
      <c r="P234" s="48"/>
      <c r="Q234" s="48"/>
      <c r="R234" s="21"/>
      <c r="S234" s="21"/>
      <c r="T234" s="21"/>
      <c r="U234" s="21"/>
      <c r="V234" s="21"/>
      <c r="W234" s="24"/>
      <c r="X234" s="24"/>
      <c r="Y234" s="24"/>
      <c r="Z234" s="24"/>
      <c r="AA234" s="24"/>
      <c r="AB234" s="24"/>
      <c r="AC234" s="24"/>
      <c r="AD234" s="24"/>
      <c r="AE234" s="24"/>
      <c r="AF234" s="23">
        <v>0</v>
      </c>
      <c r="AG234" s="23">
        <v>0</v>
      </c>
      <c r="AH234" s="21"/>
      <c r="AI234" s="21"/>
    </row>
    <row r="235" spans="1:35">
      <c r="A235" s="26">
        <v>1730</v>
      </c>
      <c r="B235" s="24"/>
      <c r="C235" s="48"/>
      <c r="D235" s="23">
        <v>0</v>
      </c>
      <c r="E235" s="61"/>
      <c r="F235" s="24"/>
      <c r="G235" s="35">
        <f t="shared" si="21"/>
        <v>0</v>
      </c>
      <c r="H235" s="48"/>
      <c r="I235" s="23">
        <v>0</v>
      </c>
      <c r="J235" s="61"/>
      <c r="K235" s="24"/>
      <c r="L235" s="35">
        <f t="shared" si="22"/>
        <v>0</v>
      </c>
      <c r="M235" s="48"/>
      <c r="N235" s="48"/>
      <c r="O235" s="48"/>
      <c r="P235" s="48"/>
      <c r="Q235" s="48"/>
      <c r="R235" s="21"/>
      <c r="S235" s="21"/>
      <c r="T235" s="21"/>
      <c r="U235" s="21"/>
      <c r="V235" s="21"/>
      <c r="W235" s="24"/>
      <c r="X235" s="24"/>
      <c r="Y235" s="24"/>
      <c r="Z235" s="24"/>
      <c r="AA235" s="24"/>
      <c r="AB235" s="24"/>
      <c r="AC235" s="24"/>
      <c r="AD235" s="24"/>
      <c r="AE235" s="24"/>
      <c r="AF235" s="23">
        <v>0</v>
      </c>
      <c r="AG235" s="23">
        <v>0</v>
      </c>
      <c r="AH235" s="21"/>
      <c r="AI235" s="21"/>
    </row>
    <row r="236" spans="1:35">
      <c r="A236" s="26">
        <v>1731</v>
      </c>
      <c r="B236" s="24"/>
      <c r="C236" s="48"/>
      <c r="D236" s="23">
        <v>0</v>
      </c>
      <c r="E236" s="61"/>
      <c r="F236" s="24"/>
      <c r="G236" s="35">
        <f t="shared" si="21"/>
        <v>0</v>
      </c>
      <c r="H236" s="48"/>
      <c r="I236" s="23">
        <v>0</v>
      </c>
      <c r="J236" s="61"/>
      <c r="K236" s="24"/>
      <c r="L236" s="35">
        <f t="shared" si="22"/>
        <v>0</v>
      </c>
      <c r="M236" s="48"/>
      <c r="N236" s="48"/>
      <c r="O236" s="48"/>
      <c r="P236" s="48"/>
      <c r="Q236" s="48"/>
      <c r="R236" s="21"/>
      <c r="S236" s="21"/>
      <c r="T236" s="21"/>
      <c r="U236" s="21"/>
      <c r="V236" s="21"/>
      <c r="W236" s="24"/>
      <c r="X236" s="24"/>
      <c r="Y236" s="24"/>
      <c r="Z236" s="24"/>
      <c r="AA236" s="24"/>
      <c r="AB236" s="24"/>
      <c r="AC236" s="24"/>
      <c r="AD236" s="24"/>
      <c r="AE236" s="24"/>
      <c r="AF236" s="23">
        <v>0</v>
      </c>
      <c r="AG236" s="23">
        <v>0</v>
      </c>
      <c r="AH236" s="21"/>
      <c r="AI236" s="21"/>
    </row>
    <row r="237" spans="1:35">
      <c r="A237" s="26">
        <v>1732</v>
      </c>
      <c r="B237" s="24"/>
      <c r="C237" s="48"/>
      <c r="D237" s="23">
        <v>0</v>
      </c>
      <c r="E237" s="61"/>
      <c r="F237" s="24"/>
      <c r="G237" s="35">
        <f t="shared" si="21"/>
        <v>0</v>
      </c>
      <c r="H237" s="48"/>
      <c r="I237" s="23">
        <v>0</v>
      </c>
      <c r="J237" s="61"/>
      <c r="K237" s="24"/>
      <c r="L237" s="35">
        <f t="shared" si="22"/>
        <v>0</v>
      </c>
      <c r="M237" s="48"/>
      <c r="N237" s="48"/>
      <c r="O237" s="48"/>
      <c r="P237" s="48"/>
      <c r="Q237" s="48"/>
      <c r="R237" s="21"/>
      <c r="S237" s="21"/>
      <c r="T237" s="21"/>
      <c r="U237" s="21"/>
      <c r="V237" s="21"/>
      <c r="W237" s="24"/>
      <c r="X237" s="24"/>
      <c r="Y237" s="24"/>
      <c r="Z237" s="24"/>
      <c r="AA237" s="24"/>
      <c r="AB237" s="24"/>
      <c r="AC237" s="24"/>
      <c r="AD237" s="24"/>
      <c r="AE237" s="24"/>
      <c r="AF237" s="23">
        <v>0</v>
      </c>
      <c r="AG237" s="23">
        <v>0</v>
      </c>
      <c r="AH237" s="21"/>
      <c r="AI237" s="21"/>
    </row>
    <row r="238" spans="1:35">
      <c r="A238" s="26">
        <v>1733</v>
      </c>
      <c r="B238" s="24"/>
      <c r="C238" s="48"/>
      <c r="D238" s="23">
        <v>0</v>
      </c>
      <c r="E238" s="61"/>
      <c r="F238" s="24"/>
      <c r="G238" s="35">
        <f t="shared" si="21"/>
        <v>0</v>
      </c>
      <c r="H238" s="48"/>
      <c r="I238" s="23">
        <v>0</v>
      </c>
      <c r="J238" s="61"/>
      <c r="K238" s="24"/>
      <c r="L238" s="35">
        <f t="shared" si="22"/>
        <v>0</v>
      </c>
      <c r="M238" s="48"/>
      <c r="N238" s="48"/>
      <c r="O238" s="48"/>
      <c r="P238" s="48"/>
      <c r="Q238" s="48"/>
      <c r="R238" s="21"/>
      <c r="S238" s="21"/>
      <c r="T238" s="21"/>
      <c r="U238" s="21"/>
      <c r="V238" s="21"/>
      <c r="W238" s="24"/>
      <c r="X238" s="24"/>
      <c r="Y238" s="24"/>
      <c r="Z238" s="24"/>
      <c r="AA238" s="24"/>
      <c r="AB238" s="24"/>
      <c r="AC238" s="24"/>
      <c r="AD238" s="24"/>
      <c r="AE238" s="24"/>
      <c r="AF238" s="23">
        <v>0</v>
      </c>
      <c r="AG238" s="23">
        <v>0</v>
      </c>
      <c r="AH238" s="21"/>
      <c r="AI238" s="21"/>
    </row>
    <row r="239" spans="1:35">
      <c r="A239" s="26">
        <v>1734</v>
      </c>
      <c r="B239" s="24"/>
      <c r="C239" s="48"/>
      <c r="D239" s="23">
        <v>0</v>
      </c>
      <c r="E239" s="61"/>
      <c r="F239" s="24"/>
      <c r="G239" s="35">
        <f t="shared" si="21"/>
        <v>0</v>
      </c>
      <c r="H239" s="48"/>
      <c r="I239" s="23">
        <v>0</v>
      </c>
      <c r="J239" s="61"/>
      <c r="K239" s="24"/>
      <c r="L239" s="35">
        <f t="shared" si="22"/>
        <v>0</v>
      </c>
      <c r="M239" s="48"/>
      <c r="N239" s="48"/>
      <c r="O239" s="48"/>
      <c r="P239" s="48"/>
      <c r="Q239" s="48"/>
      <c r="R239" s="21"/>
      <c r="S239" s="21"/>
      <c r="T239" s="21"/>
      <c r="U239" s="21"/>
      <c r="V239" s="21"/>
      <c r="W239" s="24"/>
      <c r="X239" s="24"/>
      <c r="Y239" s="24"/>
      <c r="Z239" s="24"/>
      <c r="AA239" s="24"/>
      <c r="AB239" s="24"/>
      <c r="AC239" s="24"/>
      <c r="AD239" s="24"/>
      <c r="AE239" s="24"/>
      <c r="AF239" s="23">
        <v>0</v>
      </c>
      <c r="AG239" s="23">
        <v>0</v>
      </c>
      <c r="AH239" s="21"/>
      <c r="AI239" s="21"/>
    </row>
    <row r="240" spans="1:35">
      <c r="A240" s="26">
        <v>1735</v>
      </c>
      <c r="B240" s="24"/>
      <c r="C240" s="48"/>
      <c r="D240" s="23">
        <v>0</v>
      </c>
      <c r="E240" s="61"/>
      <c r="F240" s="24"/>
      <c r="G240" s="35">
        <f t="shared" si="21"/>
        <v>0</v>
      </c>
      <c r="H240" s="48"/>
      <c r="I240" s="23">
        <v>0</v>
      </c>
      <c r="J240" s="61"/>
      <c r="K240" s="24"/>
      <c r="L240" s="35">
        <f t="shared" si="22"/>
        <v>0</v>
      </c>
      <c r="M240" s="48"/>
      <c r="N240" s="48"/>
      <c r="O240" s="48"/>
      <c r="P240" s="48"/>
      <c r="Q240" s="48"/>
      <c r="R240" s="21"/>
      <c r="S240" s="21"/>
      <c r="T240" s="21"/>
      <c r="U240" s="21"/>
      <c r="V240" s="21"/>
      <c r="W240" s="24"/>
      <c r="X240" s="24"/>
      <c r="Y240" s="24"/>
      <c r="Z240" s="24"/>
      <c r="AA240" s="24"/>
      <c r="AB240" s="24"/>
      <c r="AC240" s="24"/>
      <c r="AD240" s="24"/>
      <c r="AE240" s="24"/>
      <c r="AF240" s="23">
        <v>0</v>
      </c>
      <c r="AG240" s="23">
        <v>0</v>
      </c>
      <c r="AH240" s="21"/>
      <c r="AI240" s="21"/>
    </row>
    <row r="241" spans="1:35">
      <c r="A241" s="26">
        <v>1736</v>
      </c>
      <c r="B241" s="24"/>
      <c r="C241" s="48"/>
      <c r="D241" s="23">
        <v>0</v>
      </c>
      <c r="E241" s="61"/>
      <c r="F241" s="24"/>
      <c r="G241" s="35">
        <f t="shared" si="21"/>
        <v>0</v>
      </c>
      <c r="H241" s="48"/>
      <c r="I241" s="23">
        <v>0</v>
      </c>
      <c r="J241" s="61"/>
      <c r="K241" s="24"/>
      <c r="L241" s="35">
        <f t="shared" si="22"/>
        <v>0</v>
      </c>
      <c r="M241" s="48"/>
      <c r="N241" s="48"/>
      <c r="O241" s="48"/>
      <c r="P241" s="48"/>
      <c r="Q241" s="48"/>
      <c r="R241" s="21"/>
      <c r="S241" s="21"/>
      <c r="T241" s="21"/>
      <c r="U241" s="21"/>
      <c r="V241" s="21"/>
      <c r="W241" s="24"/>
      <c r="X241" s="24"/>
      <c r="Y241" s="24"/>
      <c r="Z241" s="24"/>
      <c r="AA241" s="24"/>
      <c r="AB241" s="24"/>
      <c r="AC241" s="24"/>
      <c r="AD241" s="24"/>
      <c r="AE241" s="24"/>
      <c r="AF241" s="23">
        <v>0</v>
      </c>
      <c r="AG241" s="23">
        <v>0</v>
      </c>
      <c r="AH241" s="21"/>
      <c r="AI241" s="21"/>
    </row>
    <row r="242" spans="1:35">
      <c r="A242" s="26">
        <v>1737</v>
      </c>
      <c r="B242" s="24"/>
      <c r="C242" s="48"/>
      <c r="D242" s="23">
        <v>0</v>
      </c>
      <c r="E242" s="61"/>
      <c r="F242" s="24"/>
      <c r="G242" s="35">
        <f t="shared" si="21"/>
        <v>0</v>
      </c>
      <c r="H242" s="48"/>
      <c r="I242" s="23">
        <v>0</v>
      </c>
      <c r="J242" s="61"/>
      <c r="K242" s="24"/>
      <c r="L242" s="35">
        <f t="shared" si="22"/>
        <v>0</v>
      </c>
      <c r="M242" s="48"/>
      <c r="N242" s="48"/>
      <c r="O242" s="48"/>
      <c r="P242" s="48"/>
      <c r="Q242" s="48"/>
      <c r="R242" s="21"/>
      <c r="S242" s="21"/>
      <c r="T242" s="21"/>
      <c r="U242" s="21"/>
      <c r="V242" s="21"/>
      <c r="W242" s="24"/>
      <c r="X242" s="24"/>
      <c r="Y242" s="24"/>
      <c r="Z242" s="24"/>
      <c r="AA242" s="24"/>
      <c r="AB242" s="24"/>
      <c r="AC242" s="24"/>
      <c r="AD242" s="24"/>
      <c r="AE242" s="24"/>
      <c r="AF242" s="23">
        <v>0</v>
      </c>
      <c r="AG242" s="23">
        <v>0</v>
      </c>
      <c r="AH242" s="21"/>
      <c r="AI242" s="21"/>
    </row>
    <row r="243" spans="1:35">
      <c r="A243" s="26">
        <v>1738</v>
      </c>
      <c r="B243" s="24"/>
      <c r="C243" s="48"/>
      <c r="D243" s="23">
        <v>0</v>
      </c>
      <c r="E243" s="61"/>
      <c r="F243" s="24"/>
      <c r="G243" s="35">
        <f t="shared" si="21"/>
        <v>0</v>
      </c>
      <c r="H243" s="48"/>
      <c r="I243" s="23">
        <v>0</v>
      </c>
      <c r="J243" s="61"/>
      <c r="K243" s="24"/>
      <c r="L243" s="35">
        <f t="shared" si="22"/>
        <v>0</v>
      </c>
      <c r="M243" s="48"/>
      <c r="N243" s="48"/>
      <c r="O243" s="48"/>
      <c r="P243" s="48"/>
      <c r="Q243" s="48"/>
      <c r="R243" s="21"/>
      <c r="S243" s="21"/>
      <c r="T243" s="21"/>
      <c r="U243" s="21"/>
      <c r="V243" s="21"/>
      <c r="W243" s="24"/>
      <c r="X243" s="24"/>
      <c r="Y243" s="24"/>
      <c r="Z243" s="24"/>
      <c r="AA243" s="24"/>
      <c r="AB243" s="24"/>
      <c r="AC243" s="24"/>
      <c r="AD243" s="24"/>
      <c r="AE243" s="24"/>
      <c r="AF243" s="23">
        <v>0</v>
      </c>
      <c r="AG243" s="23">
        <v>0</v>
      </c>
      <c r="AH243" s="21"/>
      <c r="AI243" s="21"/>
    </row>
    <row r="244" spans="1:35">
      <c r="A244" s="26">
        <v>1739</v>
      </c>
      <c r="B244" s="24"/>
      <c r="C244" s="48"/>
      <c r="D244" s="23">
        <v>0</v>
      </c>
      <c r="E244" s="61"/>
      <c r="F244" s="24"/>
      <c r="G244" s="35">
        <f t="shared" si="21"/>
        <v>0</v>
      </c>
      <c r="H244" s="48"/>
      <c r="I244" s="23">
        <v>0</v>
      </c>
      <c r="J244" s="61"/>
      <c r="K244" s="24"/>
      <c r="L244" s="35">
        <f t="shared" si="22"/>
        <v>0</v>
      </c>
      <c r="M244" s="48"/>
      <c r="N244" s="48"/>
      <c r="O244" s="48"/>
      <c r="P244" s="48"/>
      <c r="Q244" s="48"/>
      <c r="R244" s="21"/>
      <c r="S244" s="21"/>
      <c r="T244" s="21"/>
      <c r="U244" s="21"/>
      <c r="V244" s="21"/>
      <c r="W244" s="24"/>
      <c r="X244" s="24"/>
      <c r="Y244" s="24"/>
      <c r="Z244" s="24"/>
      <c r="AA244" s="24"/>
      <c r="AB244" s="24"/>
      <c r="AC244" s="24"/>
      <c r="AD244" s="24"/>
      <c r="AE244" s="24"/>
      <c r="AF244" s="23">
        <v>0</v>
      </c>
      <c r="AG244" s="23">
        <v>0</v>
      </c>
      <c r="AH244" s="21"/>
      <c r="AI244" s="21"/>
    </row>
    <row r="245" spans="1:35">
      <c r="A245" s="26">
        <v>1740</v>
      </c>
      <c r="B245" s="24"/>
      <c r="C245" s="48"/>
      <c r="D245" s="23">
        <v>0</v>
      </c>
      <c r="E245" s="61"/>
      <c r="F245" s="24"/>
      <c r="G245" s="35">
        <f t="shared" si="21"/>
        <v>0</v>
      </c>
      <c r="H245" s="48"/>
      <c r="I245" s="23">
        <v>0</v>
      </c>
      <c r="J245" s="61"/>
      <c r="K245" s="24"/>
      <c r="L245" s="35">
        <f t="shared" si="22"/>
        <v>0</v>
      </c>
      <c r="M245" s="48"/>
      <c r="N245" s="48"/>
      <c r="O245" s="48"/>
      <c r="P245" s="48"/>
      <c r="Q245" s="48"/>
      <c r="R245" s="21"/>
      <c r="S245" s="21"/>
      <c r="T245" s="21"/>
      <c r="U245" s="21"/>
      <c r="V245" s="21"/>
      <c r="W245" s="24"/>
      <c r="X245" s="24"/>
      <c r="Y245" s="24"/>
      <c r="Z245" s="24"/>
      <c r="AA245" s="24"/>
      <c r="AB245" s="24"/>
      <c r="AC245" s="24"/>
      <c r="AD245" s="24"/>
      <c r="AE245" s="24"/>
      <c r="AF245" s="23">
        <v>0</v>
      </c>
      <c r="AG245" s="23">
        <v>0</v>
      </c>
      <c r="AH245" s="21"/>
      <c r="AI245" s="21"/>
    </row>
    <row r="246" spans="1:35">
      <c r="A246" s="26">
        <v>1741</v>
      </c>
      <c r="B246" s="24"/>
      <c r="C246" s="48"/>
      <c r="D246" s="23">
        <v>0</v>
      </c>
      <c r="E246" s="61"/>
      <c r="F246" s="24"/>
      <c r="G246" s="35">
        <f t="shared" si="21"/>
        <v>0</v>
      </c>
      <c r="H246" s="48"/>
      <c r="I246" s="23">
        <v>0</v>
      </c>
      <c r="J246" s="61"/>
      <c r="K246" s="24"/>
      <c r="L246" s="35">
        <f t="shared" si="22"/>
        <v>0</v>
      </c>
      <c r="M246" s="48"/>
      <c r="N246" s="48"/>
      <c r="O246" s="48"/>
      <c r="P246" s="48"/>
      <c r="Q246" s="48"/>
      <c r="R246" s="21"/>
      <c r="S246" s="21"/>
      <c r="T246" s="21"/>
      <c r="U246" s="21"/>
      <c r="V246" s="21"/>
      <c r="W246" s="24"/>
      <c r="X246" s="24"/>
      <c r="Y246" s="24"/>
      <c r="Z246" s="24"/>
      <c r="AA246" s="24"/>
      <c r="AB246" s="24"/>
      <c r="AC246" s="24"/>
      <c r="AD246" s="24"/>
      <c r="AE246" s="24"/>
      <c r="AF246" s="23">
        <v>0</v>
      </c>
      <c r="AG246" s="23">
        <v>0</v>
      </c>
      <c r="AH246" s="21"/>
      <c r="AI246" s="21"/>
    </row>
    <row r="247" spans="1:35">
      <c r="A247" s="26">
        <v>1742</v>
      </c>
      <c r="B247" s="24"/>
      <c r="C247" s="48"/>
      <c r="D247" s="23">
        <v>0</v>
      </c>
      <c r="E247" s="61"/>
      <c r="F247" s="24"/>
      <c r="G247" s="35">
        <f t="shared" si="21"/>
        <v>0</v>
      </c>
      <c r="H247" s="48"/>
      <c r="I247" s="23">
        <v>0</v>
      </c>
      <c r="J247" s="61"/>
      <c r="K247" s="24"/>
      <c r="L247" s="35">
        <f t="shared" si="22"/>
        <v>0</v>
      </c>
      <c r="M247" s="48"/>
      <c r="N247" s="48"/>
      <c r="O247" s="48"/>
      <c r="P247" s="48"/>
      <c r="Q247" s="48"/>
      <c r="R247" s="21"/>
      <c r="S247" s="21"/>
      <c r="T247" s="21"/>
      <c r="U247" s="21"/>
      <c r="V247" s="21"/>
      <c r="W247" s="24"/>
      <c r="X247" s="24"/>
      <c r="Y247" s="24"/>
      <c r="Z247" s="24"/>
      <c r="AA247" s="24"/>
      <c r="AB247" s="24"/>
      <c r="AC247" s="24"/>
      <c r="AD247" s="24"/>
      <c r="AE247" s="24"/>
      <c r="AF247" s="23">
        <v>0</v>
      </c>
      <c r="AG247" s="23">
        <v>0</v>
      </c>
      <c r="AH247" s="21"/>
      <c r="AI247" s="21"/>
    </row>
    <row r="248" spans="1:35">
      <c r="A248" s="26">
        <v>1743</v>
      </c>
      <c r="B248" s="24"/>
      <c r="C248" s="48"/>
      <c r="D248" s="23">
        <v>0</v>
      </c>
      <c r="E248" s="61"/>
      <c r="F248" s="24"/>
      <c r="G248" s="35">
        <f t="shared" si="21"/>
        <v>0</v>
      </c>
      <c r="H248" s="48"/>
      <c r="I248" s="23">
        <v>0</v>
      </c>
      <c r="J248" s="61"/>
      <c r="K248" s="24"/>
      <c r="L248" s="35">
        <f t="shared" si="22"/>
        <v>0</v>
      </c>
      <c r="M248" s="48"/>
      <c r="N248" s="48"/>
      <c r="O248" s="48"/>
      <c r="P248" s="48"/>
      <c r="Q248" s="48"/>
      <c r="R248" s="21"/>
      <c r="S248" s="21"/>
      <c r="T248" s="21"/>
      <c r="U248" s="21"/>
      <c r="V248" s="21"/>
      <c r="W248" s="24"/>
      <c r="X248" s="24"/>
      <c r="Y248" s="24"/>
      <c r="Z248" s="24"/>
      <c r="AA248" s="24"/>
      <c r="AB248" s="24"/>
      <c r="AC248" s="24"/>
      <c r="AD248" s="24"/>
      <c r="AE248" s="24"/>
      <c r="AF248" s="23">
        <v>0</v>
      </c>
      <c r="AG248" s="23">
        <v>0</v>
      </c>
      <c r="AH248" s="21"/>
      <c r="AI248" s="21"/>
    </row>
    <row r="249" spans="1:35">
      <c r="A249" s="26">
        <v>1744</v>
      </c>
      <c r="B249" s="24"/>
      <c r="C249" s="48"/>
      <c r="D249" s="23">
        <v>0</v>
      </c>
      <c r="E249" s="61"/>
      <c r="F249" s="24"/>
      <c r="G249" s="35">
        <f t="shared" si="21"/>
        <v>0</v>
      </c>
      <c r="H249" s="48"/>
      <c r="I249" s="23">
        <v>0</v>
      </c>
      <c r="J249" s="61"/>
      <c r="K249" s="24"/>
      <c r="L249" s="35">
        <f t="shared" si="22"/>
        <v>0</v>
      </c>
      <c r="M249" s="48"/>
      <c r="N249" s="48"/>
      <c r="O249" s="48"/>
      <c r="P249" s="48"/>
      <c r="Q249" s="48"/>
      <c r="R249" s="21"/>
      <c r="S249" s="21"/>
      <c r="T249" s="21"/>
      <c r="U249" s="21"/>
      <c r="V249" s="21"/>
      <c r="W249" s="24"/>
      <c r="X249" s="24"/>
      <c r="Y249" s="24"/>
      <c r="Z249" s="24"/>
      <c r="AA249" s="24"/>
      <c r="AB249" s="24"/>
      <c r="AC249" s="24"/>
      <c r="AD249" s="24"/>
      <c r="AE249" s="24"/>
      <c r="AF249" s="23">
        <v>0</v>
      </c>
      <c r="AG249" s="23">
        <v>0</v>
      </c>
      <c r="AH249" s="21"/>
      <c r="AI249" s="21"/>
    </row>
    <row r="250" spans="1:35">
      <c r="A250" s="26">
        <v>1745</v>
      </c>
      <c r="B250" s="24"/>
      <c r="C250" s="48"/>
      <c r="D250" s="23">
        <v>0</v>
      </c>
      <c r="E250" s="61"/>
      <c r="F250" s="24"/>
      <c r="G250" s="35">
        <f t="shared" si="21"/>
        <v>0</v>
      </c>
      <c r="H250" s="48"/>
      <c r="I250" s="23">
        <v>0</v>
      </c>
      <c r="J250" s="61"/>
      <c r="K250" s="24"/>
      <c r="L250" s="35">
        <f t="shared" si="22"/>
        <v>0</v>
      </c>
      <c r="M250" s="48"/>
      <c r="N250" s="48"/>
      <c r="O250" s="48"/>
      <c r="P250" s="48"/>
      <c r="Q250" s="48"/>
      <c r="R250" s="21"/>
      <c r="S250" s="21"/>
      <c r="T250" s="21"/>
      <c r="U250" s="21"/>
      <c r="V250" s="21"/>
      <c r="W250" s="24"/>
      <c r="X250" s="24"/>
      <c r="Y250" s="24"/>
      <c r="Z250" s="24"/>
      <c r="AA250" s="24"/>
      <c r="AB250" s="24"/>
      <c r="AC250" s="24"/>
      <c r="AD250" s="24"/>
      <c r="AE250" s="24"/>
      <c r="AF250" s="23">
        <v>0</v>
      </c>
      <c r="AG250" s="23">
        <v>0</v>
      </c>
      <c r="AH250" s="21"/>
      <c r="AI250" s="21"/>
    </row>
    <row r="251" spans="1:35">
      <c r="A251" s="26">
        <v>1746</v>
      </c>
      <c r="B251" s="24"/>
      <c r="C251" s="48"/>
      <c r="D251" s="23">
        <v>0</v>
      </c>
      <c r="E251" s="61"/>
      <c r="F251" s="24"/>
      <c r="G251" s="35">
        <f t="shared" si="21"/>
        <v>0</v>
      </c>
      <c r="H251" s="48"/>
      <c r="I251" s="23">
        <v>0</v>
      </c>
      <c r="J251" s="61"/>
      <c r="K251" s="24"/>
      <c r="L251" s="35">
        <f t="shared" si="22"/>
        <v>0</v>
      </c>
      <c r="M251" s="48"/>
      <c r="N251" s="48"/>
      <c r="O251" s="48"/>
      <c r="P251" s="48"/>
      <c r="Q251" s="48"/>
      <c r="R251" s="21"/>
      <c r="S251" s="21"/>
      <c r="T251" s="21"/>
      <c r="U251" s="21"/>
      <c r="V251" s="21"/>
      <c r="W251" s="24"/>
      <c r="X251" s="24"/>
      <c r="Y251" s="24"/>
      <c r="Z251" s="24"/>
      <c r="AA251" s="24"/>
      <c r="AB251" s="24"/>
      <c r="AC251" s="24"/>
      <c r="AD251" s="24"/>
      <c r="AE251" s="24"/>
      <c r="AF251" s="23">
        <v>0</v>
      </c>
      <c r="AG251" s="23">
        <v>0</v>
      </c>
      <c r="AH251" s="21"/>
      <c r="AI251" s="21"/>
    </row>
    <row r="252" spans="1:35">
      <c r="A252" s="26">
        <v>1747</v>
      </c>
      <c r="B252" s="24"/>
      <c r="C252" s="48"/>
      <c r="D252" s="23">
        <v>0</v>
      </c>
      <c r="E252" s="61"/>
      <c r="F252" s="24"/>
      <c r="G252" s="35">
        <f t="shared" si="21"/>
        <v>0</v>
      </c>
      <c r="H252" s="48"/>
      <c r="I252" s="23">
        <v>0</v>
      </c>
      <c r="J252" s="61"/>
      <c r="K252" s="24"/>
      <c r="L252" s="35">
        <f t="shared" si="22"/>
        <v>0</v>
      </c>
      <c r="M252" s="48"/>
      <c r="N252" s="48"/>
      <c r="O252" s="48"/>
      <c r="P252" s="48"/>
      <c r="Q252" s="48"/>
      <c r="R252" s="21"/>
      <c r="S252" s="21"/>
      <c r="T252" s="21"/>
      <c r="U252" s="21"/>
      <c r="V252" s="21"/>
      <c r="W252" s="24"/>
      <c r="X252" s="24"/>
      <c r="Y252" s="24"/>
      <c r="Z252" s="24"/>
      <c r="AA252" s="24"/>
      <c r="AB252" s="24"/>
      <c r="AC252" s="24"/>
      <c r="AD252" s="24"/>
      <c r="AE252" s="24"/>
      <c r="AF252" s="23">
        <v>0</v>
      </c>
      <c r="AG252" s="23">
        <v>0</v>
      </c>
      <c r="AH252" s="21"/>
      <c r="AI252" s="21"/>
    </row>
    <row r="253" spans="1:35">
      <c r="A253" s="26">
        <v>1748</v>
      </c>
      <c r="B253" s="24"/>
      <c r="C253" s="48"/>
      <c r="D253" s="23">
        <v>0</v>
      </c>
      <c r="E253" s="61"/>
      <c r="F253" s="24"/>
      <c r="G253" s="35">
        <f t="shared" si="21"/>
        <v>0</v>
      </c>
      <c r="H253" s="48"/>
      <c r="I253" s="23">
        <v>0</v>
      </c>
      <c r="J253" s="61"/>
      <c r="K253" s="24"/>
      <c r="L253" s="35">
        <f t="shared" si="22"/>
        <v>0</v>
      </c>
      <c r="M253" s="48"/>
      <c r="N253" s="48"/>
      <c r="O253" s="48"/>
      <c r="P253" s="48"/>
      <c r="Q253" s="48"/>
      <c r="R253" s="21"/>
      <c r="S253" s="21"/>
      <c r="T253" s="21"/>
      <c r="U253" s="21"/>
      <c r="V253" s="21"/>
      <c r="W253" s="24"/>
      <c r="X253" s="24"/>
      <c r="Y253" s="24"/>
      <c r="Z253" s="24"/>
      <c r="AA253" s="24"/>
      <c r="AB253" s="24"/>
      <c r="AC253" s="24"/>
      <c r="AD253" s="24"/>
      <c r="AE253" s="24"/>
      <c r="AF253" s="23">
        <v>0</v>
      </c>
      <c r="AG253" s="23">
        <v>0</v>
      </c>
      <c r="AH253" s="21"/>
      <c r="AI253" s="21"/>
    </row>
    <row r="254" spans="1:35">
      <c r="A254" s="26">
        <v>1749</v>
      </c>
      <c r="B254" s="24"/>
      <c r="C254" s="48"/>
      <c r="D254" s="23">
        <v>0</v>
      </c>
      <c r="E254" s="61"/>
      <c r="F254" s="24"/>
      <c r="G254" s="35">
        <f t="shared" si="21"/>
        <v>0</v>
      </c>
      <c r="H254" s="48"/>
      <c r="I254" s="23">
        <v>0</v>
      </c>
      <c r="J254" s="61"/>
      <c r="K254" s="24"/>
      <c r="L254" s="35">
        <f t="shared" si="22"/>
        <v>0</v>
      </c>
      <c r="M254" s="48"/>
      <c r="N254" s="48"/>
      <c r="O254" s="48"/>
      <c r="P254" s="48"/>
      <c r="Q254" s="48"/>
      <c r="R254" s="21"/>
      <c r="S254" s="21"/>
      <c r="T254" s="21"/>
      <c r="U254" s="21"/>
      <c r="V254" s="21"/>
      <c r="W254" s="24"/>
      <c r="X254" s="24"/>
      <c r="Y254" s="24"/>
      <c r="Z254" s="24"/>
      <c r="AA254" s="24"/>
      <c r="AB254" s="24"/>
      <c r="AC254" s="24"/>
      <c r="AD254" s="24"/>
      <c r="AE254" s="24"/>
      <c r="AF254" s="23">
        <v>0</v>
      </c>
      <c r="AG254" s="23">
        <v>0</v>
      </c>
      <c r="AH254" s="21"/>
      <c r="AI254" s="21"/>
    </row>
    <row r="255" spans="1:35">
      <c r="A255" s="26">
        <v>1750</v>
      </c>
      <c r="B255" s="24"/>
      <c r="C255" s="48"/>
      <c r="D255" s="23">
        <v>0</v>
      </c>
      <c r="E255" s="61"/>
      <c r="F255" s="24"/>
      <c r="G255" s="35">
        <f t="shared" si="21"/>
        <v>0</v>
      </c>
      <c r="H255" s="48"/>
      <c r="I255" s="23">
        <v>0</v>
      </c>
      <c r="J255" s="61"/>
      <c r="K255" s="24"/>
      <c r="L255" s="35">
        <f t="shared" si="22"/>
        <v>0</v>
      </c>
      <c r="M255" s="48"/>
      <c r="N255" s="48"/>
      <c r="O255" s="48"/>
      <c r="P255" s="48"/>
      <c r="Q255" s="48"/>
      <c r="R255" s="21"/>
      <c r="S255" s="21"/>
      <c r="T255" s="21"/>
      <c r="U255" s="21"/>
      <c r="V255" s="21"/>
      <c r="W255" s="24"/>
      <c r="X255" s="24"/>
      <c r="Y255" s="24"/>
      <c r="Z255" s="24"/>
      <c r="AA255" s="24"/>
      <c r="AB255" s="24"/>
      <c r="AC255" s="24"/>
      <c r="AD255" s="24"/>
      <c r="AE255" s="24"/>
      <c r="AF255" s="23">
        <v>0</v>
      </c>
      <c r="AG255" s="23">
        <v>0</v>
      </c>
      <c r="AH255" s="21"/>
      <c r="AI255" s="21"/>
    </row>
    <row r="256" spans="1:35">
      <c r="A256" s="26">
        <v>1751</v>
      </c>
      <c r="B256" s="24"/>
      <c r="C256" s="48"/>
      <c r="D256" s="23">
        <v>0</v>
      </c>
      <c r="E256" s="61"/>
      <c r="F256" s="24"/>
      <c r="G256" s="35">
        <f t="shared" si="21"/>
        <v>0</v>
      </c>
      <c r="H256" s="48"/>
      <c r="I256" s="23">
        <v>0</v>
      </c>
      <c r="J256" s="61"/>
      <c r="K256" s="24"/>
      <c r="L256" s="35">
        <f t="shared" si="22"/>
        <v>0</v>
      </c>
      <c r="M256" s="48"/>
      <c r="N256" s="48"/>
      <c r="O256" s="48"/>
      <c r="P256" s="48"/>
      <c r="Q256" s="48"/>
      <c r="R256" s="21"/>
      <c r="S256" s="21"/>
      <c r="T256" s="21"/>
      <c r="U256" s="21"/>
      <c r="V256" s="21"/>
      <c r="W256" s="24"/>
      <c r="X256" s="24"/>
      <c r="Y256" s="24"/>
      <c r="Z256" s="24"/>
      <c r="AA256" s="24"/>
      <c r="AB256" s="24"/>
      <c r="AC256" s="24"/>
      <c r="AD256" s="24"/>
      <c r="AE256" s="24"/>
      <c r="AF256" s="23">
        <v>0</v>
      </c>
      <c r="AG256" s="23">
        <v>0</v>
      </c>
      <c r="AH256" s="21"/>
      <c r="AI256" s="21"/>
    </row>
    <row r="257" spans="1:35">
      <c r="A257" s="112">
        <v>1752</v>
      </c>
      <c r="B257" s="24"/>
      <c r="C257" s="48"/>
      <c r="D257" s="23">
        <v>284.3</v>
      </c>
      <c r="E257" s="61">
        <v>1</v>
      </c>
      <c r="F257" s="24"/>
      <c r="G257" s="35">
        <f t="shared" si="21"/>
        <v>284.3</v>
      </c>
      <c r="H257" s="48"/>
      <c r="I257" s="23">
        <v>251.3212</v>
      </c>
      <c r="J257" s="61">
        <v>1</v>
      </c>
      <c r="K257" s="24"/>
      <c r="L257" s="35">
        <f t="shared" si="22"/>
        <v>251.3212</v>
      </c>
      <c r="M257" s="48"/>
      <c r="N257" s="48"/>
      <c r="O257" s="48"/>
      <c r="P257" s="48"/>
      <c r="Q257" s="48"/>
      <c r="R257" s="21"/>
      <c r="S257" s="21"/>
      <c r="T257" s="21"/>
      <c r="U257" s="21"/>
      <c r="V257" s="21"/>
      <c r="W257" s="24"/>
      <c r="X257" s="24"/>
      <c r="Y257" s="24"/>
      <c r="Z257" s="24"/>
      <c r="AA257" s="24"/>
      <c r="AB257" s="24"/>
      <c r="AC257" s="24"/>
      <c r="AD257" s="24"/>
      <c r="AE257" s="24"/>
      <c r="AF257" s="23">
        <v>0</v>
      </c>
      <c r="AG257" s="23">
        <v>0</v>
      </c>
      <c r="AH257" s="21"/>
      <c r="AI257" s="21"/>
    </row>
    <row r="258" spans="1:35">
      <c r="A258" s="26">
        <v>1753</v>
      </c>
      <c r="B258" s="24"/>
      <c r="C258" s="48"/>
      <c r="D258" s="23">
        <v>0</v>
      </c>
      <c r="E258" s="61"/>
      <c r="F258" s="24"/>
      <c r="G258" s="35">
        <f t="shared" si="21"/>
        <v>0</v>
      </c>
      <c r="H258" s="48"/>
      <c r="I258" s="23">
        <v>0</v>
      </c>
      <c r="J258" s="61"/>
      <c r="K258" s="24"/>
      <c r="L258" s="35">
        <f t="shared" si="22"/>
        <v>0</v>
      </c>
      <c r="M258" s="48"/>
      <c r="N258" s="48"/>
      <c r="O258" s="48"/>
      <c r="P258" s="48"/>
      <c r="Q258" s="48"/>
      <c r="R258" s="21"/>
      <c r="S258" s="21"/>
      <c r="T258" s="21"/>
      <c r="U258" s="21"/>
      <c r="V258" s="21"/>
      <c r="W258" s="24"/>
      <c r="X258" s="24"/>
      <c r="Y258" s="24"/>
      <c r="Z258" s="24"/>
      <c r="AA258" s="24"/>
      <c r="AB258" s="24"/>
      <c r="AC258" s="24"/>
      <c r="AD258" s="24"/>
      <c r="AE258" s="24"/>
      <c r="AF258" s="23">
        <v>0</v>
      </c>
      <c r="AG258" s="23">
        <v>0</v>
      </c>
      <c r="AH258" s="21"/>
      <c r="AI258" s="21"/>
    </row>
    <row r="259" spans="1:35">
      <c r="A259" s="26">
        <v>1754</v>
      </c>
      <c r="B259" s="24"/>
      <c r="C259" s="48"/>
      <c r="D259" s="23">
        <v>0</v>
      </c>
      <c r="E259" s="61"/>
      <c r="F259" s="24"/>
      <c r="G259" s="35">
        <f t="shared" si="21"/>
        <v>0</v>
      </c>
      <c r="H259" s="48"/>
      <c r="I259" s="23">
        <v>0</v>
      </c>
      <c r="J259" s="61"/>
      <c r="K259" s="24"/>
      <c r="L259" s="35">
        <f t="shared" si="22"/>
        <v>0</v>
      </c>
      <c r="M259" s="48"/>
      <c r="N259" s="48"/>
      <c r="O259" s="48"/>
      <c r="P259" s="48"/>
      <c r="Q259" s="48"/>
      <c r="R259" s="21"/>
      <c r="S259" s="21"/>
      <c r="T259" s="21"/>
      <c r="U259" s="21"/>
      <c r="V259" s="21"/>
      <c r="W259" s="24"/>
      <c r="X259" s="24"/>
      <c r="Y259" s="24"/>
      <c r="Z259" s="24"/>
      <c r="AA259" s="24"/>
      <c r="AB259" s="24"/>
      <c r="AC259" s="24"/>
      <c r="AD259" s="24"/>
      <c r="AE259" s="24"/>
      <c r="AF259" s="23">
        <v>0</v>
      </c>
      <c r="AG259" s="23">
        <v>0</v>
      </c>
      <c r="AH259" s="21"/>
      <c r="AI259" s="21"/>
    </row>
    <row r="260" spans="1:35">
      <c r="A260" s="26">
        <v>1755</v>
      </c>
      <c r="B260" s="24"/>
      <c r="C260" s="48"/>
      <c r="D260" s="23">
        <v>0</v>
      </c>
      <c r="E260" s="61"/>
      <c r="F260" s="24"/>
      <c r="G260" s="35">
        <f t="shared" si="21"/>
        <v>0</v>
      </c>
      <c r="H260" s="48"/>
      <c r="I260" s="23">
        <v>0</v>
      </c>
      <c r="J260" s="61"/>
      <c r="K260" s="24"/>
      <c r="L260" s="35">
        <f t="shared" si="22"/>
        <v>0</v>
      </c>
      <c r="M260" s="48"/>
      <c r="N260" s="48"/>
      <c r="O260" s="48"/>
      <c r="P260" s="48"/>
      <c r="Q260" s="48"/>
      <c r="R260" s="21"/>
      <c r="S260" s="21"/>
      <c r="T260" s="21"/>
      <c r="U260" s="21"/>
      <c r="V260" s="21"/>
      <c r="W260" s="24"/>
      <c r="X260" s="24"/>
      <c r="Y260" s="24"/>
      <c r="Z260" s="24"/>
      <c r="AA260" s="24"/>
      <c r="AB260" s="24"/>
      <c r="AC260" s="24"/>
      <c r="AD260" s="24"/>
      <c r="AE260" s="24"/>
      <c r="AF260" s="23">
        <v>0</v>
      </c>
      <c r="AG260" s="23">
        <v>0</v>
      </c>
      <c r="AH260" s="21"/>
      <c r="AI260" s="21"/>
    </row>
    <row r="261" spans="1:35">
      <c r="A261" s="26">
        <v>1756</v>
      </c>
      <c r="B261" s="24"/>
      <c r="C261" s="48"/>
      <c r="D261" s="23">
        <v>0</v>
      </c>
      <c r="E261" s="61"/>
      <c r="F261" s="24"/>
      <c r="G261" s="35">
        <f t="shared" si="21"/>
        <v>0</v>
      </c>
      <c r="H261" s="48"/>
      <c r="I261" s="23">
        <v>0</v>
      </c>
      <c r="J261" s="61"/>
      <c r="K261" s="24"/>
      <c r="L261" s="35">
        <f t="shared" si="22"/>
        <v>0</v>
      </c>
      <c r="M261" s="48"/>
      <c r="N261" s="48"/>
      <c r="O261" s="48"/>
      <c r="P261" s="48"/>
      <c r="Q261" s="48"/>
      <c r="R261" s="21"/>
      <c r="S261" s="21"/>
      <c r="T261" s="21"/>
      <c r="U261" s="21"/>
      <c r="V261" s="21"/>
      <c r="W261" s="24"/>
      <c r="X261" s="24"/>
      <c r="Y261" s="24"/>
      <c r="Z261" s="24"/>
      <c r="AA261" s="24"/>
      <c r="AB261" s="24"/>
      <c r="AC261" s="24"/>
      <c r="AD261" s="24"/>
      <c r="AE261" s="24"/>
      <c r="AF261" s="23">
        <v>0</v>
      </c>
      <c r="AG261" s="23">
        <v>0</v>
      </c>
      <c r="AH261" s="21"/>
      <c r="AI261" s="21"/>
    </row>
    <row r="262" spans="1:35">
      <c r="A262" s="26">
        <v>1757</v>
      </c>
      <c r="B262" s="24"/>
      <c r="C262" s="48"/>
      <c r="D262" s="23">
        <v>0</v>
      </c>
      <c r="E262" s="61"/>
      <c r="F262" s="24"/>
      <c r="G262" s="35">
        <f t="shared" si="21"/>
        <v>0</v>
      </c>
      <c r="H262" s="48"/>
      <c r="I262" s="23">
        <v>0</v>
      </c>
      <c r="J262" s="61"/>
      <c r="K262" s="24"/>
      <c r="L262" s="35">
        <f t="shared" si="22"/>
        <v>0</v>
      </c>
      <c r="M262" s="48"/>
      <c r="N262" s="48"/>
      <c r="O262" s="48"/>
      <c r="P262" s="48"/>
      <c r="Q262" s="48"/>
      <c r="R262" s="21"/>
      <c r="S262" s="21"/>
      <c r="T262" s="21"/>
      <c r="U262" s="21"/>
      <c r="V262" s="21"/>
      <c r="W262" s="24"/>
      <c r="X262" s="24"/>
      <c r="Y262" s="24"/>
      <c r="Z262" s="24"/>
      <c r="AA262" s="24"/>
      <c r="AB262" s="24"/>
      <c r="AC262" s="24"/>
      <c r="AD262" s="24"/>
      <c r="AE262" s="24"/>
      <c r="AF262" s="23">
        <v>0</v>
      </c>
      <c r="AG262" s="23">
        <v>0</v>
      </c>
      <c r="AH262" s="21"/>
      <c r="AI262" s="21"/>
    </row>
    <row r="263" spans="1:35">
      <c r="A263" s="26">
        <v>1758</v>
      </c>
      <c r="B263" s="24"/>
      <c r="C263" s="48"/>
      <c r="D263" s="23">
        <v>0</v>
      </c>
      <c r="E263" s="61"/>
      <c r="F263" s="24"/>
      <c r="G263" s="35">
        <f t="shared" si="21"/>
        <v>0</v>
      </c>
      <c r="H263" s="48"/>
      <c r="I263" s="23">
        <v>0</v>
      </c>
      <c r="J263" s="61"/>
      <c r="K263" s="24"/>
      <c r="L263" s="35">
        <f t="shared" si="22"/>
        <v>0</v>
      </c>
      <c r="M263" s="48"/>
      <c r="N263" s="48"/>
      <c r="O263" s="48"/>
      <c r="P263" s="48"/>
      <c r="Q263" s="48"/>
      <c r="R263" s="21"/>
      <c r="S263" s="21"/>
      <c r="T263" s="21"/>
      <c r="U263" s="21"/>
      <c r="V263" s="21"/>
      <c r="W263" s="24"/>
      <c r="X263" s="24"/>
      <c r="Y263" s="24"/>
      <c r="Z263" s="24"/>
      <c r="AA263" s="24"/>
      <c r="AB263" s="24"/>
      <c r="AC263" s="24"/>
      <c r="AD263" s="24"/>
      <c r="AE263" s="24"/>
      <c r="AF263" s="23">
        <v>0</v>
      </c>
      <c r="AG263" s="23">
        <v>0</v>
      </c>
      <c r="AH263" s="21"/>
      <c r="AI263" s="21"/>
    </row>
    <row r="264" spans="1:35">
      <c r="A264" s="26">
        <v>1759</v>
      </c>
      <c r="B264" s="24"/>
      <c r="C264" s="48"/>
      <c r="D264" s="23">
        <v>0</v>
      </c>
      <c r="E264" s="61"/>
      <c r="F264" s="24"/>
      <c r="G264" s="35">
        <f t="shared" si="21"/>
        <v>0</v>
      </c>
      <c r="H264" s="48"/>
      <c r="I264" s="23">
        <v>0</v>
      </c>
      <c r="J264" s="61"/>
      <c r="K264" s="24"/>
      <c r="L264" s="35">
        <f t="shared" si="22"/>
        <v>0</v>
      </c>
      <c r="M264" s="48"/>
      <c r="N264" s="48"/>
      <c r="O264" s="48"/>
      <c r="P264" s="48"/>
      <c r="Q264" s="48"/>
      <c r="R264" s="21"/>
      <c r="S264" s="21"/>
      <c r="T264" s="21"/>
      <c r="U264" s="21"/>
      <c r="V264" s="21"/>
      <c r="W264" s="24"/>
      <c r="X264" s="24"/>
      <c r="Y264" s="24"/>
      <c r="Z264" s="24"/>
      <c r="AA264" s="24"/>
      <c r="AB264" s="24"/>
      <c r="AC264" s="24"/>
      <c r="AD264" s="24"/>
      <c r="AE264" s="24"/>
      <c r="AF264" s="23">
        <v>0</v>
      </c>
      <c r="AG264" s="23">
        <v>0</v>
      </c>
      <c r="AH264" s="21"/>
      <c r="AI264" s="21"/>
    </row>
    <row r="265" spans="1:35">
      <c r="A265" s="26">
        <v>1760</v>
      </c>
      <c r="B265" s="24"/>
      <c r="C265" s="48"/>
      <c r="D265" s="23">
        <v>0</v>
      </c>
      <c r="E265" s="61"/>
      <c r="F265" s="24"/>
      <c r="G265" s="35">
        <f t="shared" ref="G265:G296" si="23">D265</f>
        <v>0</v>
      </c>
      <c r="H265" s="48"/>
      <c r="I265" s="23">
        <v>0</v>
      </c>
      <c r="J265" s="61"/>
      <c r="K265" s="24"/>
      <c r="L265" s="35">
        <f t="shared" ref="L265:L296" si="24">I265</f>
        <v>0</v>
      </c>
      <c r="M265" s="48"/>
      <c r="N265" s="48"/>
      <c r="O265" s="48"/>
      <c r="P265" s="48"/>
      <c r="Q265" s="48"/>
      <c r="R265" s="21"/>
      <c r="S265" s="21"/>
      <c r="T265" s="21"/>
      <c r="U265" s="21"/>
      <c r="V265" s="21"/>
      <c r="W265" s="24"/>
      <c r="X265" s="24"/>
      <c r="Y265" s="24"/>
      <c r="Z265" s="24"/>
      <c r="AA265" s="24"/>
      <c r="AB265" s="24"/>
      <c r="AC265" s="24"/>
      <c r="AD265" s="24"/>
      <c r="AE265" s="24"/>
      <c r="AF265" s="23">
        <v>0</v>
      </c>
      <c r="AG265" s="23">
        <v>0</v>
      </c>
      <c r="AH265" s="21"/>
      <c r="AI265" s="21"/>
    </row>
    <row r="266" spans="1:35">
      <c r="A266" s="26">
        <v>1761</v>
      </c>
      <c r="B266" s="24"/>
      <c r="C266" s="48"/>
      <c r="D266" s="23">
        <v>0</v>
      </c>
      <c r="E266" s="61"/>
      <c r="F266" s="24"/>
      <c r="G266" s="35">
        <f t="shared" si="23"/>
        <v>0</v>
      </c>
      <c r="H266" s="48"/>
      <c r="I266" s="23">
        <v>0</v>
      </c>
      <c r="J266" s="61"/>
      <c r="K266" s="24"/>
      <c r="L266" s="35">
        <f t="shared" si="24"/>
        <v>0</v>
      </c>
      <c r="M266" s="48"/>
      <c r="N266" s="48"/>
      <c r="O266" s="48"/>
      <c r="P266" s="48"/>
      <c r="Q266" s="48"/>
      <c r="R266" s="21"/>
      <c r="S266" s="21"/>
      <c r="T266" s="21"/>
      <c r="U266" s="21"/>
      <c r="V266" s="21"/>
      <c r="W266" s="24"/>
      <c r="X266" s="24"/>
      <c r="Y266" s="24"/>
      <c r="Z266" s="24"/>
      <c r="AA266" s="24"/>
      <c r="AB266" s="24"/>
      <c r="AC266" s="24"/>
      <c r="AD266" s="24"/>
      <c r="AE266" s="24"/>
      <c r="AF266" s="23">
        <v>0</v>
      </c>
      <c r="AG266" s="23">
        <v>0</v>
      </c>
      <c r="AH266" s="21"/>
      <c r="AI266" s="21"/>
    </row>
    <row r="267" spans="1:35">
      <c r="A267" s="26">
        <v>1762</v>
      </c>
      <c r="B267" s="24"/>
      <c r="C267" s="48"/>
      <c r="D267" s="23">
        <v>0</v>
      </c>
      <c r="E267" s="61"/>
      <c r="F267" s="24"/>
      <c r="G267" s="35">
        <f t="shared" si="23"/>
        <v>0</v>
      </c>
      <c r="H267" s="48"/>
      <c r="I267" s="23">
        <v>0</v>
      </c>
      <c r="J267" s="61"/>
      <c r="K267" s="24"/>
      <c r="L267" s="35">
        <f t="shared" si="24"/>
        <v>0</v>
      </c>
      <c r="M267" s="48"/>
      <c r="N267" s="48"/>
      <c r="O267" s="48"/>
      <c r="P267" s="48"/>
      <c r="Q267" s="48"/>
      <c r="R267" s="21"/>
      <c r="S267" s="21"/>
      <c r="T267" s="21"/>
      <c r="U267" s="21"/>
      <c r="V267" s="21"/>
      <c r="W267" s="24"/>
      <c r="X267" s="24"/>
      <c r="Y267" s="24"/>
      <c r="Z267" s="24"/>
      <c r="AA267" s="24"/>
      <c r="AB267" s="24"/>
      <c r="AC267" s="24"/>
      <c r="AD267" s="24"/>
      <c r="AE267" s="24"/>
      <c r="AF267" s="23">
        <v>0</v>
      </c>
      <c r="AG267" s="23">
        <v>0</v>
      </c>
      <c r="AH267" s="21"/>
      <c r="AI267" s="21"/>
    </row>
    <row r="268" spans="1:35">
      <c r="A268" s="26">
        <v>1763</v>
      </c>
      <c r="B268" s="24"/>
      <c r="C268" s="48"/>
      <c r="D268" s="23">
        <v>0</v>
      </c>
      <c r="E268" s="61"/>
      <c r="F268" s="24"/>
      <c r="G268" s="35">
        <f t="shared" si="23"/>
        <v>0</v>
      </c>
      <c r="H268" s="48"/>
      <c r="I268" s="23">
        <v>0</v>
      </c>
      <c r="J268" s="61"/>
      <c r="K268" s="24"/>
      <c r="L268" s="35">
        <f t="shared" si="24"/>
        <v>0</v>
      </c>
      <c r="M268" s="48"/>
      <c r="N268" s="48"/>
      <c r="O268" s="48"/>
      <c r="P268" s="48"/>
      <c r="Q268" s="48"/>
      <c r="R268" s="21"/>
      <c r="S268" s="21"/>
      <c r="T268" s="21"/>
      <c r="U268" s="21"/>
      <c r="V268" s="21"/>
      <c r="W268" s="24"/>
      <c r="X268" s="24"/>
      <c r="Y268" s="24"/>
      <c r="Z268" s="24"/>
      <c r="AA268" s="24"/>
      <c r="AB268" s="24"/>
      <c r="AC268" s="24"/>
      <c r="AD268" s="24"/>
      <c r="AE268" s="24"/>
      <c r="AF268" s="23">
        <v>0</v>
      </c>
      <c r="AG268" s="23">
        <v>0</v>
      </c>
      <c r="AH268" s="21"/>
      <c r="AI268" s="21"/>
    </row>
    <row r="269" spans="1:35">
      <c r="A269" s="26">
        <v>1764</v>
      </c>
      <c r="B269" s="24"/>
      <c r="C269" s="48"/>
      <c r="D269" s="23">
        <v>0</v>
      </c>
      <c r="E269" s="61"/>
      <c r="F269" s="24"/>
      <c r="G269" s="35">
        <f t="shared" si="23"/>
        <v>0</v>
      </c>
      <c r="H269" s="48"/>
      <c r="I269" s="23">
        <v>0</v>
      </c>
      <c r="J269" s="61"/>
      <c r="K269" s="24"/>
      <c r="L269" s="35">
        <f t="shared" si="24"/>
        <v>0</v>
      </c>
      <c r="M269" s="48"/>
      <c r="N269" s="48"/>
      <c r="O269" s="48"/>
      <c r="P269" s="48"/>
      <c r="Q269" s="48"/>
      <c r="R269" s="21"/>
      <c r="S269" s="21"/>
      <c r="T269" s="21"/>
      <c r="U269" s="21"/>
      <c r="V269" s="21"/>
      <c r="W269" s="24"/>
      <c r="X269" s="24"/>
      <c r="Y269" s="24"/>
      <c r="Z269" s="24"/>
      <c r="AA269" s="24"/>
      <c r="AB269" s="24"/>
      <c r="AC269" s="24"/>
      <c r="AD269" s="24"/>
      <c r="AE269" s="24"/>
      <c r="AF269" s="23">
        <v>0</v>
      </c>
      <c r="AG269" s="23">
        <v>0</v>
      </c>
      <c r="AH269" s="21"/>
      <c r="AI269" s="21"/>
    </row>
    <row r="270" spans="1:35">
      <c r="A270" s="26">
        <v>1765</v>
      </c>
      <c r="B270" s="24"/>
      <c r="C270" s="48"/>
      <c r="D270" s="23">
        <v>0</v>
      </c>
      <c r="E270" s="61"/>
      <c r="F270" s="24"/>
      <c r="G270" s="35">
        <f t="shared" si="23"/>
        <v>0</v>
      </c>
      <c r="H270" s="48"/>
      <c r="I270" s="23">
        <v>0</v>
      </c>
      <c r="J270" s="61"/>
      <c r="K270" s="24"/>
      <c r="L270" s="35">
        <f t="shared" si="24"/>
        <v>0</v>
      </c>
      <c r="M270" s="48"/>
      <c r="N270" s="48"/>
      <c r="O270" s="48"/>
      <c r="P270" s="48"/>
      <c r="Q270" s="48"/>
      <c r="R270" s="21"/>
      <c r="S270" s="21"/>
      <c r="T270" s="21"/>
      <c r="U270" s="21"/>
      <c r="V270" s="21"/>
      <c r="W270" s="24"/>
      <c r="X270" s="24"/>
      <c r="Y270" s="24"/>
      <c r="Z270" s="24"/>
      <c r="AA270" s="24"/>
      <c r="AB270" s="24"/>
      <c r="AC270" s="24"/>
      <c r="AD270" s="24"/>
      <c r="AE270" s="24"/>
      <c r="AF270" s="23">
        <v>0</v>
      </c>
      <c r="AG270" s="23">
        <v>0</v>
      </c>
      <c r="AH270" s="21"/>
      <c r="AI270" s="21"/>
    </row>
    <row r="271" spans="1:35">
      <c r="A271" s="26">
        <v>1766</v>
      </c>
      <c r="B271" s="24"/>
      <c r="C271" s="48"/>
      <c r="D271" s="23">
        <v>822.2</v>
      </c>
      <c r="E271" s="61">
        <v>1</v>
      </c>
      <c r="F271" s="24"/>
      <c r="G271" s="35">
        <f t="shared" si="23"/>
        <v>822.2</v>
      </c>
      <c r="H271" s="48"/>
      <c r="I271" s="23">
        <v>706.9713999999999</v>
      </c>
      <c r="J271" s="61">
        <v>1</v>
      </c>
      <c r="K271" s="24"/>
      <c r="L271" s="35">
        <f t="shared" si="24"/>
        <v>706.9713999999999</v>
      </c>
      <c r="M271" s="48"/>
      <c r="N271" s="48"/>
      <c r="O271" s="48"/>
      <c r="P271" s="48"/>
      <c r="Q271" s="48"/>
      <c r="R271" s="21"/>
      <c r="S271" s="21"/>
      <c r="T271" s="21"/>
      <c r="U271" s="21"/>
      <c r="V271" s="21"/>
      <c r="W271" s="24"/>
      <c r="X271" s="24"/>
      <c r="Y271" s="24"/>
      <c r="Z271" s="24"/>
      <c r="AA271" s="24"/>
      <c r="AB271" s="24"/>
      <c r="AC271" s="24"/>
      <c r="AD271" s="24"/>
      <c r="AE271" s="24"/>
      <c r="AF271" s="23">
        <v>0</v>
      </c>
      <c r="AG271" s="23">
        <v>0</v>
      </c>
      <c r="AH271" s="21"/>
      <c r="AI271" s="21"/>
    </row>
    <row r="272" spans="1:35">
      <c r="A272" s="26">
        <v>1767</v>
      </c>
      <c r="B272" s="24"/>
      <c r="C272" s="48"/>
      <c r="D272" s="23">
        <v>1129</v>
      </c>
      <c r="E272" s="61">
        <v>1</v>
      </c>
      <c r="F272" s="24"/>
      <c r="G272" s="35">
        <f t="shared" si="23"/>
        <v>1129</v>
      </c>
      <c r="H272" s="48"/>
      <c r="I272" s="23">
        <v>918.39320000000009</v>
      </c>
      <c r="J272" s="61">
        <v>1</v>
      </c>
      <c r="K272" s="24"/>
      <c r="L272" s="35">
        <f t="shared" si="24"/>
        <v>918.39320000000009</v>
      </c>
      <c r="M272" s="48"/>
      <c r="N272" s="48"/>
      <c r="O272" s="48"/>
      <c r="P272" s="48"/>
      <c r="Q272" s="48"/>
      <c r="R272" s="21"/>
      <c r="S272" s="21"/>
      <c r="T272" s="21"/>
      <c r="U272" s="21"/>
      <c r="V272" s="21"/>
      <c r="W272" s="24"/>
      <c r="X272" s="24"/>
      <c r="Y272" s="24"/>
      <c r="Z272" s="24"/>
      <c r="AA272" s="24"/>
      <c r="AB272" s="24"/>
      <c r="AC272" s="24"/>
      <c r="AD272" s="24"/>
      <c r="AE272" s="24"/>
      <c r="AF272" s="23">
        <v>0</v>
      </c>
      <c r="AG272" s="23">
        <v>0</v>
      </c>
      <c r="AH272" s="21"/>
      <c r="AI272" s="21"/>
    </row>
    <row r="273" spans="1:35">
      <c r="A273" s="26">
        <v>1768</v>
      </c>
      <c r="B273" s="24"/>
      <c r="C273" s="48"/>
      <c r="D273" s="23">
        <v>1260.8738882554162</v>
      </c>
      <c r="E273" s="61">
        <v>1</v>
      </c>
      <c r="F273" s="24"/>
      <c r="G273" s="35">
        <f t="shared" si="23"/>
        <v>1260.8738882554162</v>
      </c>
      <c r="H273" s="48"/>
      <c r="I273" s="23">
        <v>1105.7864</v>
      </c>
      <c r="J273" s="61">
        <v>1</v>
      </c>
      <c r="K273" s="24"/>
      <c r="L273" s="35">
        <f t="shared" si="24"/>
        <v>1105.7864</v>
      </c>
      <c r="M273" s="48"/>
      <c r="N273" s="48"/>
      <c r="O273" s="48"/>
      <c r="P273" s="48"/>
      <c r="Q273" s="48"/>
      <c r="R273" s="21"/>
      <c r="S273" s="21"/>
      <c r="T273" s="21"/>
      <c r="U273" s="21"/>
      <c r="V273" s="21"/>
      <c r="W273" s="24"/>
      <c r="X273" s="24"/>
      <c r="Y273" s="24"/>
      <c r="Z273" s="24"/>
      <c r="AA273" s="24"/>
      <c r="AB273" s="24"/>
      <c r="AC273" s="24"/>
      <c r="AD273" s="24"/>
      <c r="AE273" s="24"/>
      <c r="AF273" s="23">
        <v>0</v>
      </c>
      <c r="AG273" s="23">
        <v>0</v>
      </c>
      <c r="AH273" s="21"/>
      <c r="AI273" s="21"/>
    </row>
    <row r="274" spans="1:35">
      <c r="A274" s="112">
        <v>1769</v>
      </c>
      <c r="B274" s="24"/>
      <c r="C274" s="48"/>
      <c r="D274" s="23">
        <v>743.2</v>
      </c>
      <c r="E274" s="61">
        <v>1</v>
      </c>
      <c r="F274" s="24"/>
      <c r="G274" s="35">
        <f t="shared" si="23"/>
        <v>743.2</v>
      </c>
      <c r="H274" s="48"/>
      <c r="I274" s="23">
        <v>651.79320000000007</v>
      </c>
      <c r="J274" s="61">
        <v>1</v>
      </c>
      <c r="K274" s="24"/>
      <c r="L274" s="35">
        <f t="shared" si="24"/>
        <v>651.79320000000007</v>
      </c>
      <c r="M274" s="48"/>
      <c r="N274" s="48"/>
      <c r="O274" s="48"/>
      <c r="P274" s="48"/>
      <c r="Q274" s="48"/>
      <c r="R274" s="21"/>
      <c r="S274" s="21"/>
      <c r="T274" s="21"/>
      <c r="U274" s="21"/>
      <c r="V274" s="21"/>
      <c r="W274" s="24"/>
      <c r="X274" s="24"/>
      <c r="Y274" s="24"/>
      <c r="Z274" s="24"/>
      <c r="AA274" s="24"/>
      <c r="AB274" s="24"/>
      <c r="AC274" s="24"/>
      <c r="AD274" s="24"/>
      <c r="AE274" s="24"/>
      <c r="AF274" s="23">
        <v>0</v>
      </c>
      <c r="AG274" s="23">
        <v>0</v>
      </c>
      <c r="AH274" s="21"/>
      <c r="AI274" s="21"/>
    </row>
    <row r="275" spans="1:35">
      <c r="A275" s="112">
        <v>1770</v>
      </c>
      <c r="B275" s="24"/>
      <c r="C275" s="48"/>
      <c r="D275" s="23">
        <v>0</v>
      </c>
      <c r="E275" s="61"/>
      <c r="F275" s="24"/>
      <c r="G275" s="35">
        <f t="shared" si="23"/>
        <v>0</v>
      </c>
      <c r="H275" s="48"/>
      <c r="I275" s="23">
        <v>0</v>
      </c>
      <c r="J275" s="61"/>
      <c r="K275" s="24"/>
      <c r="L275" s="35">
        <f t="shared" si="24"/>
        <v>0</v>
      </c>
      <c r="M275" s="48"/>
      <c r="N275" s="48"/>
      <c r="O275" s="48"/>
      <c r="P275" s="48"/>
      <c r="Q275" s="48"/>
      <c r="R275" s="21"/>
      <c r="S275" s="21"/>
      <c r="T275" s="21"/>
      <c r="U275" s="21"/>
      <c r="V275" s="21"/>
      <c r="W275" s="24"/>
      <c r="X275" s="24"/>
      <c r="Y275" s="24"/>
      <c r="Z275" s="24"/>
      <c r="AA275" s="24"/>
      <c r="AB275" s="24"/>
      <c r="AC275" s="24"/>
      <c r="AD275" s="24"/>
      <c r="AE275" s="24"/>
      <c r="AF275" s="23">
        <v>0</v>
      </c>
      <c r="AG275" s="23">
        <v>0</v>
      </c>
      <c r="AH275" s="21"/>
      <c r="AI275" s="21"/>
    </row>
    <row r="276" spans="1:35">
      <c r="A276" s="122">
        <v>1771</v>
      </c>
      <c r="B276" s="24"/>
      <c r="C276" s="48"/>
      <c r="D276" s="23">
        <v>0</v>
      </c>
      <c r="E276" s="61"/>
      <c r="F276" s="24"/>
      <c r="G276" s="35">
        <f t="shared" si="23"/>
        <v>0</v>
      </c>
      <c r="H276" s="48"/>
      <c r="I276" s="23">
        <v>0</v>
      </c>
      <c r="J276" s="61"/>
      <c r="K276" s="24"/>
      <c r="L276" s="35">
        <f t="shared" si="24"/>
        <v>0</v>
      </c>
      <c r="M276" s="48"/>
      <c r="N276" s="48"/>
      <c r="O276" s="48"/>
      <c r="P276" s="48"/>
      <c r="Q276" s="48"/>
      <c r="R276" s="21"/>
      <c r="S276" s="21"/>
      <c r="T276" s="21"/>
      <c r="U276" s="21"/>
      <c r="V276" s="21"/>
      <c r="W276" s="24"/>
      <c r="X276" s="24"/>
      <c r="Y276" s="24"/>
      <c r="Z276" s="24"/>
      <c r="AA276" s="24"/>
      <c r="AB276" s="24"/>
      <c r="AC276" s="24"/>
      <c r="AD276" s="24"/>
      <c r="AE276" s="24"/>
      <c r="AF276" s="23">
        <v>0</v>
      </c>
      <c r="AG276" s="23">
        <v>0</v>
      </c>
      <c r="AH276" s="21"/>
      <c r="AI276" s="21"/>
    </row>
    <row r="277" spans="1:35">
      <c r="A277" s="112">
        <v>1772</v>
      </c>
      <c r="B277" s="24"/>
      <c r="C277" s="48"/>
      <c r="D277" s="23">
        <v>0</v>
      </c>
      <c r="E277" s="61"/>
      <c r="F277" s="24"/>
      <c r="G277" s="35">
        <f t="shared" si="23"/>
        <v>0</v>
      </c>
      <c r="H277" s="48"/>
      <c r="I277" s="23">
        <v>0</v>
      </c>
      <c r="J277" s="61"/>
      <c r="K277" s="24"/>
      <c r="L277" s="35">
        <f t="shared" si="24"/>
        <v>0</v>
      </c>
      <c r="M277" s="48"/>
      <c r="N277" s="48"/>
      <c r="O277" s="48"/>
      <c r="P277" s="48"/>
      <c r="Q277" s="48"/>
      <c r="R277" s="21"/>
      <c r="S277" s="21"/>
      <c r="T277" s="21"/>
      <c r="U277" s="21"/>
      <c r="V277" s="21"/>
      <c r="W277" s="24"/>
      <c r="X277" s="24"/>
      <c r="Y277" s="24"/>
      <c r="Z277" s="24"/>
      <c r="AA277" s="24"/>
      <c r="AB277" s="24"/>
      <c r="AC277" s="24"/>
      <c r="AD277" s="24"/>
      <c r="AE277" s="24"/>
      <c r="AF277" s="23">
        <v>0</v>
      </c>
      <c r="AG277" s="23">
        <v>0</v>
      </c>
      <c r="AH277" s="21"/>
      <c r="AI277" s="21"/>
    </row>
    <row r="278" spans="1:35">
      <c r="A278" s="112">
        <v>1773</v>
      </c>
      <c r="B278" s="24"/>
      <c r="C278" s="48"/>
      <c r="D278" s="23">
        <v>0</v>
      </c>
      <c r="E278" s="61"/>
      <c r="F278" s="24"/>
      <c r="G278" s="35">
        <f t="shared" si="23"/>
        <v>0</v>
      </c>
      <c r="H278" s="48"/>
      <c r="I278" s="23">
        <v>0</v>
      </c>
      <c r="J278" s="61"/>
      <c r="K278" s="24"/>
      <c r="L278" s="35">
        <f t="shared" si="24"/>
        <v>0</v>
      </c>
      <c r="M278" s="48"/>
      <c r="N278" s="48"/>
      <c r="O278" s="48"/>
      <c r="P278" s="48"/>
      <c r="Q278" s="48"/>
      <c r="R278" s="21"/>
      <c r="S278" s="21"/>
      <c r="T278" s="21"/>
      <c r="U278" s="21"/>
      <c r="V278" s="21"/>
      <c r="W278" s="24"/>
      <c r="X278" s="24"/>
      <c r="Y278" s="24"/>
      <c r="Z278" s="24"/>
      <c r="AA278" s="24"/>
      <c r="AB278" s="24"/>
      <c r="AC278" s="24"/>
      <c r="AD278" s="24"/>
      <c r="AE278" s="24"/>
      <c r="AF278" s="23">
        <v>0</v>
      </c>
      <c r="AG278" s="23">
        <v>0</v>
      </c>
      <c r="AH278" s="21"/>
      <c r="AI278" s="21"/>
    </row>
    <row r="279" spans="1:35">
      <c r="A279" s="112">
        <v>1774</v>
      </c>
      <c r="B279" s="24"/>
      <c r="C279" s="48"/>
      <c r="D279" s="23">
        <v>0</v>
      </c>
      <c r="E279" s="61"/>
      <c r="F279" s="24"/>
      <c r="G279" s="35">
        <f t="shared" si="23"/>
        <v>0</v>
      </c>
      <c r="H279" s="48"/>
      <c r="I279" s="23">
        <v>0</v>
      </c>
      <c r="J279" s="61"/>
      <c r="K279" s="24"/>
      <c r="L279" s="35">
        <f t="shared" si="24"/>
        <v>0</v>
      </c>
      <c r="M279" s="48"/>
      <c r="N279" s="48"/>
      <c r="O279" s="48"/>
      <c r="P279" s="48"/>
      <c r="Q279" s="48"/>
      <c r="R279" s="21"/>
      <c r="S279" s="21"/>
      <c r="T279" s="21"/>
      <c r="U279" s="21"/>
      <c r="V279" s="21"/>
      <c r="W279" s="24"/>
      <c r="X279" s="24"/>
      <c r="Y279" s="24"/>
      <c r="Z279" s="24"/>
      <c r="AA279" s="24"/>
      <c r="AB279" s="24"/>
      <c r="AC279" s="24"/>
      <c r="AD279" s="24"/>
      <c r="AE279" s="24"/>
      <c r="AF279" s="23">
        <v>0</v>
      </c>
      <c r="AG279" s="23">
        <v>0</v>
      </c>
      <c r="AH279" s="21"/>
      <c r="AI279" s="21"/>
    </row>
    <row r="280" spans="1:35">
      <c r="A280" s="112">
        <v>1775</v>
      </c>
      <c r="B280" s="24"/>
      <c r="C280" s="48"/>
      <c r="D280" s="23">
        <v>0</v>
      </c>
      <c r="E280" s="61"/>
      <c r="F280" s="24"/>
      <c r="G280" s="35">
        <f t="shared" si="23"/>
        <v>0</v>
      </c>
      <c r="H280" s="48"/>
      <c r="I280" s="23">
        <v>0</v>
      </c>
      <c r="J280" s="61"/>
      <c r="K280" s="24"/>
      <c r="L280" s="35">
        <f t="shared" si="24"/>
        <v>0</v>
      </c>
      <c r="M280" s="48"/>
      <c r="N280" s="48"/>
      <c r="O280" s="48"/>
      <c r="P280" s="48"/>
      <c r="Q280" s="48"/>
      <c r="R280" s="21"/>
      <c r="S280" s="21"/>
      <c r="T280" s="21"/>
      <c r="U280" s="21"/>
      <c r="V280" s="21"/>
      <c r="W280" s="24"/>
      <c r="X280" s="24"/>
      <c r="Y280" s="24"/>
      <c r="Z280" s="24"/>
      <c r="AA280" s="24"/>
      <c r="AB280" s="24"/>
      <c r="AC280" s="24"/>
      <c r="AD280" s="24"/>
      <c r="AE280" s="24"/>
      <c r="AF280" s="23">
        <v>0</v>
      </c>
      <c r="AG280" s="23">
        <v>0</v>
      </c>
      <c r="AH280" s="21"/>
      <c r="AI280" s="21"/>
    </row>
    <row r="281" spans="1:35">
      <c r="A281" s="112">
        <v>1776</v>
      </c>
      <c r="B281" s="24"/>
      <c r="C281" s="48"/>
      <c r="D281" s="23">
        <v>0</v>
      </c>
      <c r="E281" s="61"/>
      <c r="F281" s="24"/>
      <c r="G281" s="35">
        <f t="shared" si="23"/>
        <v>0</v>
      </c>
      <c r="H281" s="48"/>
      <c r="I281" s="23">
        <v>0</v>
      </c>
      <c r="J281" s="61"/>
      <c r="K281" s="24"/>
      <c r="L281" s="35">
        <f t="shared" si="24"/>
        <v>0</v>
      </c>
      <c r="M281" s="48"/>
      <c r="N281" s="48"/>
      <c r="O281" s="48"/>
      <c r="P281" s="48"/>
      <c r="Q281" s="48"/>
      <c r="R281" s="21"/>
      <c r="S281" s="21"/>
      <c r="T281" s="21"/>
      <c r="U281" s="21"/>
      <c r="V281" s="21"/>
      <c r="W281" s="24"/>
      <c r="X281" s="24"/>
      <c r="Y281" s="24"/>
      <c r="Z281" s="24"/>
      <c r="AA281" s="24"/>
      <c r="AB281" s="24"/>
      <c r="AC281" s="24"/>
      <c r="AD281" s="24"/>
      <c r="AE281" s="24"/>
      <c r="AF281" s="23">
        <v>0</v>
      </c>
      <c r="AG281" s="23">
        <v>0</v>
      </c>
      <c r="AH281" s="21"/>
      <c r="AI281" s="21"/>
    </row>
    <row r="282" spans="1:35">
      <c r="A282" s="112">
        <v>1777</v>
      </c>
      <c r="B282" s="24"/>
      <c r="C282" s="48"/>
      <c r="D282" s="23">
        <v>0</v>
      </c>
      <c r="E282" s="61"/>
      <c r="F282" s="24"/>
      <c r="G282" s="35">
        <f t="shared" si="23"/>
        <v>0</v>
      </c>
      <c r="H282" s="48"/>
      <c r="I282" s="23">
        <v>0</v>
      </c>
      <c r="J282" s="61"/>
      <c r="K282" s="24"/>
      <c r="L282" s="35">
        <f t="shared" si="24"/>
        <v>0</v>
      </c>
      <c r="M282" s="48"/>
      <c r="N282" s="48"/>
      <c r="O282" s="48"/>
      <c r="P282" s="48"/>
      <c r="Q282" s="48"/>
      <c r="R282" s="21"/>
      <c r="S282" s="21"/>
      <c r="T282" s="21"/>
      <c r="U282" s="21"/>
      <c r="V282" s="21"/>
      <c r="W282" s="24"/>
      <c r="X282" s="24"/>
      <c r="Y282" s="24"/>
      <c r="Z282" s="24"/>
      <c r="AA282" s="24"/>
      <c r="AB282" s="24"/>
      <c r="AC282" s="24"/>
      <c r="AD282" s="24"/>
      <c r="AE282" s="24"/>
      <c r="AF282" s="23">
        <v>0</v>
      </c>
      <c r="AG282" s="23">
        <v>0</v>
      </c>
      <c r="AH282" s="21"/>
      <c r="AI282" s="21"/>
    </row>
    <row r="283" spans="1:35">
      <c r="A283" s="112">
        <v>1778</v>
      </c>
      <c r="B283" s="24"/>
      <c r="C283" s="48"/>
      <c r="D283" s="23">
        <v>0</v>
      </c>
      <c r="E283" s="61"/>
      <c r="F283" s="24"/>
      <c r="G283" s="35">
        <f t="shared" si="23"/>
        <v>0</v>
      </c>
      <c r="H283" s="48"/>
      <c r="I283" s="23">
        <v>0</v>
      </c>
      <c r="J283" s="61"/>
      <c r="K283" s="24"/>
      <c r="L283" s="35">
        <f t="shared" si="24"/>
        <v>0</v>
      </c>
      <c r="M283" s="48"/>
      <c r="N283" s="48"/>
      <c r="O283" s="48"/>
      <c r="P283" s="48"/>
      <c r="Q283" s="48"/>
      <c r="R283" s="21"/>
      <c r="S283" s="21"/>
      <c r="T283" s="21"/>
      <c r="U283" s="21"/>
      <c r="V283" s="21"/>
      <c r="W283" s="24"/>
      <c r="X283" s="24"/>
      <c r="Y283" s="24"/>
      <c r="Z283" s="24"/>
      <c r="AA283" s="24"/>
      <c r="AB283" s="24"/>
      <c r="AC283" s="24"/>
      <c r="AD283" s="24"/>
      <c r="AE283" s="24"/>
      <c r="AF283" s="23">
        <v>0</v>
      </c>
      <c r="AG283" s="23">
        <v>0</v>
      </c>
      <c r="AH283" s="21"/>
      <c r="AI283" s="21"/>
    </row>
    <row r="284" spans="1:35">
      <c r="A284" s="112">
        <v>1779</v>
      </c>
      <c r="B284" s="24"/>
      <c r="C284" s="48"/>
      <c r="D284" s="23">
        <v>0</v>
      </c>
      <c r="E284" s="61"/>
      <c r="F284" s="24"/>
      <c r="G284" s="35">
        <f t="shared" si="23"/>
        <v>0</v>
      </c>
      <c r="H284" s="48"/>
      <c r="I284" s="23">
        <v>0</v>
      </c>
      <c r="J284" s="61"/>
      <c r="K284" s="24"/>
      <c r="L284" s="35">
        <f t="shared" si="24"/>
        <v>0</v>
      </c>
      <c r="M284" s="48"/>
      <c r="N284" s="48"/>
      <c r="O284" s="48"/>
      <c r="P284" s="48"/>
      <c r="Q284" s="48"/>
      <c r="R284" s="21"/>
      <c r="S284" s="21"/>
      <c r="T284" s="21"/>
      <c r="U284" s="21"/>
      <c r="V284" s="21"/>
      <c r="W284" s="24"/>
      <c r="X284" s="24"/>
      <c r="Y284" s="24"/>
      <c r="Z284" s="24"/>
      <c r="AA284" s="24"/>
      <c r="AB284" s="24"/>
      <c r="AC284" s="24"/>
      <c r="AD284" s="24"/>
      <c r="AE284" s="24"/>
      <c r="AF284" s="23">
        <v>0</v>
      </c>
      <c r="AG284" s="23">
        <v>0</v>
      </c>
      <c r="AH284" s="21"/>
      <c r="AI284" s="21"/>
    </row>
    <row r="285" spans="1:35">
      <c r="A285" s="112">
        <v>1780</v>
      </c>
      <c r="B285" s="24"/>
      <c r="C285" s="48"/>
      <c r="D285" s="23">
        <v>0</v>
      </c>
      <c r="E285" s="61"/>
      <c r="F285" s="24"/>
      <c r="G285" s="35">
        <f t="shared" si="23"/>
        <v>0</v>
      </c>
      <c r="H285" s="48"/>
      <c r="I285" s="23">
        <v>0</v>
      </c>
      <c r="J285" s="61"/>
      <c r="K285" s="24"/>
      <c r="L285" s="35">
        <f t="shared" si="24"/>
        <v>0</v>
      </c>
      <c r="M285" s="48"/>
      <c r="N285" s="48"/>
      <c r="O285" s="48"/>
      <c r="P285" s="48"/>
      <c r="Q285" s="48"/>
      <c r="R285" s="21"/>
      <c r="S285" s="21"/>
      <c r="T285" s="21"/>
      <c r="U285" s="21"/>
      <c r="V285" s="21"/>
      <c r="W285" s="24"/>
      <c r="X285" s="24"/>
      <c r="Y285" s="24"/>
      <c r="Z285" s="24"/>
      <c r="AA285" s="24"/>
      <c r="AB285" s="24"/>
      <c r="AC285" s="24"/>
      <c r="AD285" s="24"/>
      <c r="AE285" s="24"/>
      <c r="AF285" s="23">
        <v>0</v>
      </c>
      <c r="AG285" s="23">
        <v>0</v>
      </c>
      <c r="AH285" s="21"/>
      <c r="AI285" s="21"/>
    </row>
    <row r="286" spans="1:35">
      <c r="A286" s="112">
        <v>1781</v>
      </c>
      <c r="B286" s="24"/>
      <c r="C286" s="48"/>
      <c r="D286" s="23">
        <v>0</v>
      </c>
      <c r="E286" s="61"/>
      <c r="F286" s="24"/>
      <c r="G286" s="35">
        <f t="shared" si="23"/>
        <v>0</v>
      </c>
      <c r="H286" s="48"/>
      <c r="I286" s="23">
        <v>0</v>
      </c>
      <c r="J286" s="61"/>
      <c r="K286" s="24"/>
      <c r="L286" s="35">
        <f t="shared" si="24"/>
        <v>0</v>
      </c>
      <c r="M286" s="48"/>
      <c r="N286" s="48"/>
      <c r="O286" s="48"/>
      <c r="P286" s="48"/>
      <c r="Q286" s="48"/>
      <c r="R286" s="21"/>
      <c r="S286" s="21"/>
      <c r="T286" s="21"/>
      <c r="U286" s="21"/>
      <c r="V286" s="21"/>
      <c r="W286" s="24"/>
      <c r="X286" s="24"/>
      <c r="Y286" s="24"/>
      <c r="Z286" s="24"/>
      <c r="AA286" s="24"/>
      <c r="AB286" s="24"/>
      <c r="AC286" s="24"/>
      <c r="AD286" s="24"/>
      <c r="AE286" s="24"/>
      <c r="AF286" s="23">
        <v>0</v>
      </c>
      <c r="AG286" s="23">
        <v>0</v>
      </c>
      <c r="AH286" s="21"/>
      <c r="AI286" s="21"/>
    </row>
    <row r="287" spans="1:35">
      <c r="A287" s="112">
        <v>1782</v>
      </c>
      <c r="B287" s="24"/>
      <c r="C287" s="48"/>
      <c r="D287" s="23">
        <v>0</v>
      </c>
      <c r="E287" s="61"/>
      <c r="F287" s="24"/>
      <c r="G287" s="35">
        <f t="shared" si="23"/>
        <v>0</v>
      </c>
      <c r="H287" s="48"/>
      <c r="I287" s="23">
        <v>0</v>
      </c>
      <c r="J287" s="61"/>
      <c r="K287" s="24"/>
      <c r="L287" s="35">
        <f t="shared" si="24"/>
        <v>0</v>
      </c>
      <c r="M287" s="48"/>
      <c r="N287" s="48"/>
      <c r="O287" s="48"/>
      <c r="P287" s="48"/>
      <c r="Q287" s="48"/>
      <c r="R287" s="21"/>
      <c r="S287" s="21"/>
      <c r="T287" s="21"/>
      <c r="U287" s="21"/>
      <c r="V287" s="21"/>
      <c r="W287" s="24"/>
      <c r="X287" s="24"/>
      <c r="Y287" s="24"/>
      <c r="Z287" s="24"/>
      <c r="AA287" s="24"/>
      <c r="AB287" s="24"/>
      <c r="AC287" s="24"/>
      <c r="AD287" s="24"/>
      <c r="AE287" s="24"/>
      <c r="AF287" s="23">
        <v>0</v>
      </c>
      <c r="AG287" s="23">
        <v>0</v>
      </c>
      <c r="AH287" s="21"/>
      <c r="AI287" s="21"/>
    </row>
    <row r="288" spans="1:35">
      <c r="A288" s="112">
        <v>1783</v>
      </c>
      <c r="B288" s="24"/>
      <c r="C288" s="48"/>
      <c r="D288" s="23">
        <v>0</v>
      </c>
      <c r="E288" s="61"/>
      <c r="F288" s="24"/>
      <c r="G288" s="35">
        <f t="shared" si="23"/>
        <v>0</v>
      </c>
      <c r="H288" s="48"/>
      <c r="I288" s="23">
        <v>0</v>
      </c>
      <c r="J288" s="61"/>
      <c r="K288" s="24"/>
      <c r="L288" s="35">
        <f t="shared" si="24"/>
        <v>0</v>
      </c>
      <c r="M288" s="48"/>
      <c r="N288" s="48"/>
      <c r="O288" s="48"/>
      <c r="P288" s="48"/>
      <c r="Q288" s="48"/>
      <c r="R288" s="21"/>
      <c r="S288" s="21"/>
      <c r="T288" s="21"/>
      <c r="U288" s="21"/>
      <c r="V288" s="21"/>
      <c r="W288" s="24"/>
      <c r="X288" s="24"/>
      <c r="Y288" s="24"/>
      <c r="Z288" s="24"/>
      <c r="AA288" s="24"/>
      <c r="AB288" s="24"/>
      <c r="AC288" s="24"/>
      <c r="AD288" s="24"/>
      <c r="AE288" s="24"/>
      <c r="AF288" s="23">
        <v>0</v>
      </c>
      <c r="AG288" s="23">
        <v>0</v>
      </c>
      <c r="AH288" s="21"/>
      <c r="AI288" s="21"/>
    </row>
    <row r="289" spans="1:35">
      <c r="A289" s="112">
        <v>1784</v>
      </c>
      <c r="B289" s="24"/>
      <c r="C289" s="48"/>
      <c r="D289" s="23">
        <v>0</v>
      </c>
      <c r="E289" s="61"/>
      <c r="F289" s="24"/>
      <c r="G289" s="35">
        <f t="shared" si="23"/>
        <v>0</v>
      </c>
      <c r="H289" s="48"/>
      <c r="I289" s="23">
        <v>0</v>
      </c>
      <c r="J289" s="61"/>
      <c r="K289" s="24"/>
      <c r="L289" s="35">
        <f t="shared" si="24"/>
        <v>0</v>
      </c>
      <c r="M289" s="48"/>
      <c r="N289" s="48"/>
      <c r="O289" s="48"/>
      <c r="P289" s="48"/>
      <c r="Q289" s="48"/>
      <c r="R289" s="21"/>
      <c r="S289" s="21"/>
      <c r="T289" s="21"/>
      <c r="U289" s="21"/>
      <c r="V289" s="21"/>
      <c r="W289" s="24"/>
      <c r="X289" s="24"/>
      <c r="Y289" s="24"/>
      <c r="Z289" s="24"/>
      <c r="AA289" s="24"/>
      <c r="AB289" s="24"/>
      <c r="AC289" s="24"/>
      <c r="AD289" s="24"/>
      <c r="AE289" s="24"/>
      <c r="AF289" s="23">
        <v>0</v>
      </c>
      <c r="AG289" s="23">
        <v>0</v>
      </c>
      <c r="AH289" s="21"/>
      <c r="AI289" s="21"/>
    </row>
    <row r="290" spans="1:35">
      <c r="A290" s="112">
        <v>1785</v>
      </c>
      <c r="B290" s="24"/>
      <c r="C290" s="48"/>
      <c r="D290" s="23">
        <v>0</v>
      </c>
      <c r="E290" s="61"/>
      <c r="F290" s="24"/>
      <c r="G290" s="35">
        <f t="shared" si="23"/>
        <v>0</v>
      </c>
      <c r="H290" s="48"/>
      <c r="I290" s="23">
        <v>0</v>
      </c>
      <c r="J290" s="61"/>
      <c r="K290" s="24"/>
      <c r="L290" s="35">
        <f t="shared" si="24"/>
        <v>0</v>
      </c>
      <c r="M290" s="48"/>
      <c r="N290" s="48"/>
      <c r="O290" s="48"/>
      <c r="P290" s="48"/>
      <c r="Q290" s="48"/>
      <c r="R290" s="21"/>
      <c r="S290" s="21"/>
      <c r="T290" s="21"/>
      <c r="U290" s="21"/>
      <c r="V290" s="21"/>
      <c r="W290" s="24"/>
      <c r="X290" s="24"/>
      <c r="Y290" s="24"/>
      <c r="Z290" s="24"/>
      <c r="AA290" s="24"/>
      <c r="AB290" s="24"/>
      <c r="AC290" s="24"/>
      <c r="AD290" s="24"/>
      <c r="AE290" s="24"/>
      <c r="AF290" s="23">
        <v>0</v>
      </c>
      <c r="AG290" s="23">
        <v>0</v>
      </c>
      <c r="AH290" s="21"/>
      <c r="AI290" s="21"/>
    </row>
    <row r="291" spans="1:35">
      <c r="A291" s="112">
        <v>1786</v>
      </c>
      <c r="B291" s="24"/>
      <c r="C291" s="48"/>
      <c r="D291" s="23">
        <v>0</v>
      </c>
      <c r="E291" s="61"/>
      <c r="F291" s="24"/>
      <c r="G291" s="35">
        <f t="shared" si="23"/>
        <v>0</v>
      </c>
      <c r="H291" s="48"/>
      <c r="I291" s="23">
        <v>0</v>
      </c>
      <c r="J291" s="61"/>
      <c r="K291" s="24"/>
      <c r="L291" s="35">
        <f t="shared" si="24"/>
        <v>0</v>
      </c>
      <c r="M291" s="48"/>
      <c r="N291" s="48"/>
      <c r="O291" s="48"/>
      <c r="P291" s="48"/>
      <c r="Q291" s="48"/>
      <c r="R291" s="21"/>
      <c r="S291" s="21"/>
      <c r="T291" s="21"/>
      <c r="U291" s="21"/>
      <c r="V291" s="21"/>
      <c r="W291" s="24"/>
      <c r="X291" s="24"/>
      <c r="Y291" s="24"/>
      <c r="Z291" s="24"/>
      <c r="AA291" s="24"/>
      <c r="AB291" s="24"/>
      <c r="AC291" s="24"/>
      <c r="AD291" s="24"/>
      <c r="AE291" s="24"/>
      <c r="AF291" s="23">
        <v>0</v>
      </c>
      <c r="AG291" s="23">
        <v>0</v>
      </c>
      <c r="AH291" s="21"/>
      <c r="AI291" s="21"/>
    </row>
    <row r="292" spans="1:35">
      <c r="A292" s="112">
        <v>1787</v>
      </c>
      <c r="B292" s="24"/>
      <c r="C292" s="48"/>
      <c r="D292" s="23">
        <v>0</v>
      </c>
      <c r="E292" s="61"/>
      <c r="F292" s="24"/>
      <c r="G292" s="35">
        <f t="shared" si="23"/>
        <v>0</v>
      </c>
      <c r="H292" s="48"/>
      <c r="I292" s="23">
        <v>0</v>
      </c>
      <c r="J292" s="61"/>
      <c r="K292" s="24"/>
      <c r="L292" s="35">
        <f t="shared" si="24"/>
        <v>0</v>
      </c>
      <c r="M292" s="48"/>
      <c r="N292" s="48"/>
      <c r="O292" s="48"/>
      <c r="P292" s="48"/>
      <c r="Q292" s="48"/>
      <c r="R292" s="21"/>
      <c r="S292" s="21"/>
      <c r="T292" s="21"/>
      <c r="U292" s="21"/>
      <c r="V292" s="21"/>
      <c r="W292" s="24"/>
      <c r="X292" s="24"/>
      <c r="Y292" s="24"/>
      <c r="Z292" s="24"/>
      <c r="AA292" s="24"/>
      <c r="AB292" s="24"/>
      <c r="AC292" s="24"/>
      <c r="AD292" s="24"/>
      <c r="AE292" s="24"/>
      <c r="AF292" s="23">
        <v>0</v>
      </c>
      <c r="AG292" s="23">
        <v>0</v>
      </c>
      <c r="AH292" s="21"/>
      <c r="AI292" s="21"/>
    </row>
    <row r="293" spans="1:35">
      <c r="A293" s="112">
        <v>1788</v>
      </c>
      <c r="B293" s="24"/>
      <c r="C293" s="48"/>
      <c r="D293" s="23">
        <v>273.70948379351739</v>
      </c>
      <c r="E293" s="61">
        <v>1</v>
      </c>
      <c r="F293" s="24"/>
      <c r="G293" s="35">
        <f t="shared" si="23"/>
        <v>273.70948379351739</v>
      </c>
      <c r="H293" s="48"/>
      <c r="I293" s="23">
        <v>228</v>
      </c>
      <c r="J293" s="61">
        <v>1</v>
      </c>
      <c r="K293" s="24"/>
      <c r="L293" s="35">
        <f t="shared" si="24"/>
        <v>228</v>
      </c>
      <c r="M293" s="48"/>
      <c r="N293" s="48"/>
      <c r="O293" s="48"/>
      <c r="P293" s="48"/>
      <c r="Q293" s="48"/>
      <c r="R293" s="21"/>
      <c r="S293" s="21"/>
      <c r="T293" s="21"/>
      <c r="U293" s="21"/>
      <c r="V293" s="21"/>
      <c r="W293" s="24"/>
      <c r="X293" s="24"/>
      <c r="Y293" s="24"/>
      <c r="Z293" s="24"/>
      <c r="AA293" s="24"/>
      <c r="AB293" s="24"/>
      <c r="AC293" s="24"/>
      <c r="AD293" s="24"/>
      <c r="AE293" s="24"/>
      <c r="AF293" s="23">
        <v>0</v>
      </c>
      <c r="AG293" s="23">
        <v>0</v>
      </c>
      <c r="AH293" s="21"/>
      <c r="AI293" s="21"/>
    </row>
    <row r="294" spans="1:35">
      <c r="A294" s="112">
        <v>1789</v>
      </c>
      <c r="B294" s="24"/>
      <c r="C294" s="48"/>
      <c r="D294" s="23">
        <v>0</v>
      </c>
      <c r="E294" s="61"/>
      <c r="F294" s="24"/>
      <c r="G294" s="35">
        <f t="shared" si="23"/>
        <v>0</v>
      </c>
      <c r="H294" s="48"/>
      <c r="I294" s="23">
        <v>0</v>
      </c>
      <c r="J294" s="61"/>
      <c r="K294" s="24"/>
      <c r="L294" s="35">
        <f t="shared" si="24"/>
        <v>0</v>
      </c>
      <c r="M294" s="48"/>
      <c r="N294" s="48"/>
      <c r="O294" s="48"/>
      <c r="P294" s="48"/>
      <c r="Q294" s="48"/>
      <c r="R294" s="21"/>
      <c r="S294" s="21"/>
      <c r="T294" s="21"/>
      <c r="U294" s="21"/>
      <c r="V294" s="21"/>
      <c r="W294" s="24"/>
      <c r="X294" s="24"/>
      <c r="Y294" s="24"/>
      <c r="Z294" s="24"/>
      <c r="AA294" s="24"/>
      <c r="AB294" s="24"/>
      <c r="AC294" s="24"/>
      <c r="AD294" s="24"/>
      <c r="AE294" s="24"/>
      <c r="AF294" s="23">
        <v>0</v>
      </c>
      <c r="AG294" s="23">
        <v>0</v>
      </c>
      <c r="AH294" s="21"/>
      <c r="AI294" s="21"/>
    </row>
    <row r="295" spans="1:35">
      <c r="A295" s="112">
        <v>1790</v>
      </c>
      <c r="B295" s="24"/>
      <c r="C295" s="48"/>
      <c r="D295" s="23">
        <v>236.49459783913568</v>
      </c>
      <c r="E295" s="61">
        <v>1</v>
      </c>
      <c r="F295" s="24"/>
      <c r="G295" s="35">
        <f t="shared" si="23"/>
        <v>236.49459783913568</v>
      </c>
      <c r="H295" s="48"/>
      <c r="I295" s="23">
        <v>197</v>
      </c>
      <c r="J295" s="61">
        <v>1</v>
      </c>
      <c r="K295" s="24"/>
      <c r="L295" s="35">
        <f t="shared" si="24"/>
        <v>197</v>
      </c>
      <c r="M295" s="48"/>
      <c r="N295" s="48"/>
      <c r="O295" s="48"/>
      <c r="P295" s="48"/>
      <c r="Q295" s="48"/>
      <c r="R295" s="21"/>
      <c r="S295" s="21"/>
      <c r="T295" s="21"/>
      <c r="U295" s="21"/>
      <c r="V295" s="21"/>
      <c r="W295" s="24"/>
      <c r="X295" s="24"/>
      <c r="Y295" s="24"/>
      <c r="Z295" s="24"/>
      <c r="AA295" s="24"/>
      <c r="AB295" s="24"/>
      <c r="AC295" s="24"/>
      <c r="AD295" s="24"/>
      <c r="AE295" s="24"/>
      <c r="AF295" s="23">
        <v>0</v>
      </c>
      <c r="AG295" s="23">
        <v>0</v>
      </c>
      <c r="AH295" s="21"/>
      <c r="AI295" s="21"/>
    </row>
    <row r="296" spans="1:35">
      <c r="A296" s="112">
        <v>1791</v>
      </c>
      <c r="B296" s="24"/>
      <c r="C296" s="48"/>
      <c r="D296" s="23">
        <v>396.54880612362808</v>
      </c>
      <c r="E296" s="61">
        <v>1</v>
      </c>
      <c r="F296" s="24"/>
      <c r="G296" s="35">
        <f t="shared" si="23"/>
        <v>396.54880612362808</v>
      </c>
      <c r="H296" s="48"/>
      <c r="I296" s="23">
        <v>368</v>
      </c>
      <c r="J296" s="61">
        <v>1</v>
      </c>
      <c r="K296" s="24"/>
      <c r="L296" s="35">
        <f t="shared" si="24"/>
        <v>368</v>
      </c>
      <c r="M296" s="48"/>
      <c r="N296" s="48"/>
      <c r="O296" s="48"/>
      <c r="P296" s="48"/>
      <c r="Q296" s="48"/>
      <c r="R296" s="21"/>
      <c r="S296" s="21"/>
      <c r="T296" s="21"/>
      <c r="U296" s="21"/>
      <c r="V296" s="21"/>
      <c r="W296" s="24"/>
      <c r="X296" s="24"/>
      <c r="Y296" s="24"/>
      <c r="Z296" s="24"/>
      <c r="AA296" s="24"/>
      <c r="AB296" s="24"/>
      <c r="AC296" s="24"/>
      <c r="AD296" s="24"/>
      <c r="AE296" s="24"/>
      <c r="AF296" s="23">
        <v>0</v>
      </c>
      <c r="AG296" s="23">
        <v>0</v>
      </c>
      <c r="AH296" s="21"/>
      <c r="AI296" s="21"/>
    </row>
    <row r="297" spans="1:35">
      <c r="A297" s="112">
        <v>1792</v>
      </c>
      <c r="B297" s="24"/>
      <c r="C297" s="48"/>
      <c r="D297" s="23">
        <v>2236.1780583862442</v>
      </c>
      <c r="E297" s="61">
        <v>1</v>
      </c>
      <c r="F297" s="24"/>
      <c r="G297" s="35">
        <f t="shared" ref="G297:G325" si="25">D297</f>
        <v>2236.1780583862442</v>
      </c>
      <c r="H297" s="48"/>
      <c r="I297" s="23">
        <v>1961</v>
      </c>
      <c r="J297" s="61">
        <v>1</v>
      </c>
      <c r="K297" s="24"/>
      <c r="L297" s="35">
        <f t="shared" ref="L297:L325" si="26">I297</f>
        <v>1961</v>
      </c>
      <c r="M297" s="48"/>
      <c r="N297" s="48"/>
      <c r="O297" s="48"/>
      <c r="P297" s="48"/>
      <c r="Q297" s="48"/>
      <c r="R297" s="21"/>
      <c r="S297" s="21"/>
      <c r="T297" s="21"/>
      <c r="U297" s="21"/>
      <c r="V297" s="21"/>
      <c r="W297" s="24"/>
      <c r="X297" s="24"/>
      <c r="Y297" s="24"/>
      <c r="Z297" s="24"/>
      <c r="AA297" s="24"/>
      <c r="AB297" s="24"/>
      <c r="AC297" s="24"/>
      <c r="AD297" s="24"/>
      <c r="AE297" s="24"/>
      <c r="AF297" s="23">
        <v>0</v>
      </c>
      <c r="AG297" s="23">
        <v>0</v>
      </c>
      <c r="AH297" s="21"/>
      <c r="AI297" s="21"/>
    </row>
    <row r="298" spans="1:35">
      <c r="A298" s="112">
        <v>1793</v>
      </c>
      <c r="B298" s="24"/>
      <c r="C298" s="48"/>
      <c r="D298" s="23">
        <v>803.3</v>
      </c>
      <c r="E298" s="61">
        <v>1</v>
      </c>
      <c r="F298" s="24"/>
      <c r="G298" s="35">
        <f t="shared" si="25"/>
        <v>803.3</v>
      </c>
      <c r="H298" s="48"/>
      <c r="I298" s="23">
        <v>739.54</v>
      </c>
      <c r="J298" s="61">
        <v>1</v>
      </c>
      <c r="K298" s="24"/>
      <c r="L298" s="35">
        <f t="shared" si="26"/>
        <v>739.54</v>
      </c>
      <c r="M298" s="48"/>
      <c r="N298" s="48"/>
      <c r="O298" s="48"/>
      <c r="P298" s="48"/>
      <c r="Q298" s="48"/>
      <c r="R298" s="21"/>
      <c r="S298" s="21"/>
      <c r="T298" s="21"/>
      <c r="U298" s="21"/>
      <c r="V298" s="21"/>
      <c r="W298" s="24"/>
      <c r="X298" s="24"/>
      <c r="Y298" s="24"/>
      <c r="Z298" s="24"/>
      <c r="AA298" s="24"/>
      <c r="AB298" s="24"/>
      <c r="AC298" s="24"/>
      <c r="AD298" s="24"/>
      <c r="AE298" s="24"/>
      <c r="AF298" s="23">
        <v>0</v>
      </c>
      <c r="AG298" s="23">
        <v>0</v>
      </c>
      <c r="AH298" s="21"/>
      <c r="AI298" s="21"/>
    </row>
    <row r="299" spans="1:35">
      <c r="A299" s="112">
        <v>1794</v>
      </c>
      <c r="B299" s="24"/>
      <c r="C299" s="48"/>
      <c r="D299" s="23">
        <v>66.738428417653381</v>
      </c>
      <c r="E299" s="61">
        <v>1</v>
      </c>
      <c r="F299" s="24"/>
      <c r="G299" s="35">
        <f t="shared" si="25"/>
        <v>66.738428417653381</v>
      </c>
      <c r="H299" s="48"/>
      <c r="I299" s="23">
        <v>62</v>
      </c>
      <c r="J299" s="61">
        <v>1</v>
      </c>
      <c r="K299" s="24"/>
      <c r="L299" s="35">
        <f t="shared" si="26"/>
        <v>62</v>
      </c>
      <c r="M299" s="48"/>
      <c r="N299" s="48"/>
      <c r="O299" s="48"/>
      <c r="P299" s="48"/>
      <c r="Q299" s="48"/>
      <c r="R299" s="21"/>
      <c r="S299" s="21"/>
      <c r="T299" s="21"/>
      <c r="U299" s="21"/>
      <c r="V299" s="21"/>
      <c r="W299" s="24"/>
      <c r="X299" s="24"/>
      <c r="Y299" s="24"/>
      <c r="Z299" s="24"/>
      <c r="AA299" s="24"/>
      <c r="AB299" s="24"/>
      <c r="AC299" s="24"/>
      <c r="AD299" s="24"/>
      <c r="AE299" s="24"/>
      <c r="AF299" s="23">
        <v>0</v>
      </c>
      <c r="AG299" s="23">
        <v>0</v>
      </c>
      <c r="AH299" s="21"/>
      <c r="AI299" s="21"/>
    </row>
    <row r="300" spans="1:35">
      <c r="A300" s="112">
        <v>1795</v>
      </c>
      <c r="B300" s="24"/>
      <c r="C300" s="48"/>
      <c r="D300" s="23">
        <v>963.42314521935964</v>
      </c>
      <c r="E300" s="61">
        <v>1</v>
      </c>
      <c r="F300" s="24"/>
      <c r="G300" s="35">
        <f t="shared" si="25"/>
        <v>963.42314521935964</v>
      </c>
      <c r="H300" s="48"/>
      <c r="I300" s="23">
        <v>877</v>
      </c>
      <c r="J300" s="61">
        <v>1</v>
      </c>
      <c r="K300" s="24"/>
      <c r="L300" s="35">
        <f t="shared" si="26"/>
        <v>877</v>
      </c>
      <c r="M300" s="48"/>
      <c r="N300" s="48"/>
      <c r="O300" s="48"/>
      <c r="P300" s="48"/>
      <c r="Q300" s="48"/>
      <c r="R300" s="21"/>
      <c r="S300" s="21"/>
      <c r="T300" s="21"/>
      <c r="U300" s="21"/>
      <c r="V300" s="21"/>
      <c r="W300" s="24"/>
      <c r="X300" s="24"/>
      <c r="Y300" s="24"/>
      <c r="Z300" s="24"/>
      <c r="AA300" s="24"/>
      <c r="AB300" s="24"/>
      <c r="AC300" s="24"/>
      <c r="AD300" s="24"/>
      <c r="AE300" s="24"/>
      <c r="AF300" s="23">
        <v>0</v>
      </c>
      <c r="AG300" s="23">
        <v>0</v>
      </c>
      <c r="AH300" s="21"/>
      <c r="AI300" s="21"/>
    </row>
    <row r="301" spans="1:35">
      <c r="A301" s="112">
        <v>1796</v>
      </c>
      <c r="B301" s="24"/>
      <c r="C301" s="48"/>
      <c r="D301" s="23">
        <v>0</v>
      </c>
      <c r="E301" s="61"/>
      <c r="F301" s="24"/>
      <c r="G301" s="35">
        <f t="shared" si="25"/>
        <v>0</v>
      </c>
      <c r="H301" s="48"/>
      <c r="I301" s="23">
        <v>0</v>
      </c>
      <c r="J301" s="61"/>
      <c r="K301" s="24"/>
      <c r="L301" s="35">
        <f t="shared" si="26"/>
        <v>0</v>
      </c>
      <c r="M301" s="48"/>
      <c r="N301" s="48"/>
      <c r="O301" s="48"/>
      <c r="P301" s="48"/>
      <c r="Q301" s="48"/>
      <c r="R301" s="21"/>
      <c r="S301" s="21"/>
      <c r="T301" s="21"/>
      <c r="U301" s="21"/>
      <c r="V301" s="21"/>
      <c r="W301" s="24"/>
      <c r="X301" s="24"/>
      <c r="Y301" s="24"/>
      <c r="Z301" s="24"/>
      <c r="AA301" s="24"/>
      <c r="AB301" s="24"/>
      <c r="AC301" s="24"/>
      <c r="AD301" s="24"/>
      <c r="AE301" s="24"/>
      <c r="AF301" s="23">
        <v>0</v>
      </c>
      <c r="AG301" s="23">
        <v>0</v>
      </c>
      <c r="AH301" s="21"/>
      <c r="AI301" s="21"/>
    </row>
    <row r="302" spans="1:35">
      <c r="A302" s="112">
        <v>1797</v>
      </c>
      <c r="B302" s="24"/>
      <c r="C302" s="48"/>
      <c r="D302" s="23">
        <v>590.02425395072521</v>
      </c>
      <c r="E302" s="61">
        <v>1</v>
      </c>
      <c r="F302" s="24"/>
      <c r="G302" s="35">
        <f t="shared" si="25"/>
        <v>590.02425395072521</v>
      </c>
      <c r="H302" s="48"/>
      <c r="I302" s="23">
        <v>489</v>
      </c>
      <c r="J302" s="61">
        <v>1</v>
      </c>
      <c r="K302" s="24"/>
      <c r="L302" s="35">
        <f t="shared" si="26"/>
        <v>489</v>
      </c>
      <c r="M302" s="48"/>
      <c r="N302" s="48"/>
      <c r="O302" s="48"/>
      <c r="P302" s="48"/>
      <c r="Q302" s="48"/>
      <c r="R302" s="21"/>
      <c r="S302" s="21"/>
      <c r="T302" s="21"/>
      <c r="U302" s="21"/>
      <c r="V302" s="21"/>
      <c r="W302" s="24"/>
      <c r="X302" s="24"/>
      <c r="Y302" s="24"/>
      <c r="Z302" s="24"/>
      <c r="AA302" s="24"/>
      <c r="AB302" s="24"/>
      <c r="AC302" s="24"/>
      <c r="AD302" s="24"/>
      <c r="AE302" s="24"/>
      <c r="AF302" s="23">
        <v>0</v>
      </c>
      <c r="AG302" s="23">
        <v>0</v>
      </c>
      <c r="AH302" s="21"/>
      <c r="AI302" s="21"/>
    </row>
    <row r="303" spans="1:35">
      <c r="A303" s="112">
        <v>1798</v>
      </c>
      <c r="B303" s="24"/>
      <c r="C303" s="48"/>
      <c r="D303" s="23">
        <v>284</v>
      </c>
      <c r="E303" s="61">
        <v>1</v>
      </c>
      <c r="F303" s="24"/>
      <c r="G303" s="35">
        <f t="shared" si="25"/>
        <v>284</v>
      </c>
      <c r="H303" s="48"/>
      <c r="I303" s="23">
        <v>280</v>
      </c>
      <c r="J303" s="61">
        <v>1</v>
      </c>
      <c r="K303" s="24"/>
      <c r="L303" s="35">
        <f t="shared" si="26"/>
        <v>280</v>
      </c>
      <c r="M303" s="48"/>
      <c r="N303" s="48"/>
      <c r="O303" s="48"/>
      <c r="P303" s="48"/>
      <c r="Q303" s="48"/>
      <c r="R303" s="21"/>
      <c r="S303" s="21"/>
      <c r="T303" s="21"/>
      <c r="U303" s="21"/>
      <c r="V303" s="21"/>
      <c r="W303" s="24"/>
      <c r="X303" s="24"/>
      <c r="Y303" s="24"/>
      <c r="Z303" s="24"/>
      <c r="AA303" s="24"/>
      <c r="AB303" s="24"/>
      <c r="AC303" s="24"/>
      <c r="AD303" s="24"/>
      <c r="AE303" s="24"/>
      <c r="AF303" s="23">
        <v>0</v>
      </c>
      <c r="AG303" s="23">
        <v>0</v>
      </c>
      <c r="AH303" s="21"/>
      <c r="AI303" s="21"/>
    </row>
    <row r="304" spans="1:35">
      <c r="A304" s="112">
        <v>1799</v>
      </c>
      <c r="B304" s="24"/>
      <c r="C304" s="48"/>
      <c r="D304" s="23">
        <v>498.31078224101481</v>
      </c>
      <c r="E304" s="61">
        <v>1</v>
      </c>
      <c r="F304" s="24"/>
      <c r="G304" s="35">
        <f t="shared" si="25"/>
        <v>498.31078224101481</v>
      </c>
      <c r="H304" s="48"/>
      <c r="I304" s="23">
        <v>334</v>
      </c>
      <c r="J304" s="61">
        <v>1</v>
      </c>
      <c r="K304" s="24"/>
      <c r="L304" s="35">
        <f t="shared" si="26"/>
        <v>334</v>
      </c>
      <c r="M304" s="48"/>
      <c r="N304" s="48"/>
      <c r="O304" s="48"/>
      <c r="P304" s="48"/>
      <c r="Q304" s="48"/>
      <c r="R304" s="21"/>
      <c r="S304" s="21"/>
      <c r="T304" s="21"/>
      <c r="U304" s="21"/>
      <c r="V304" s="21"/>
      <c r="W304" s="24"/>
      <c r="X304" s="24"/>
      <c r="Y304" s="24"/>
      <c r="Z304" s="24"/>
      <c r="AA304" s="24"/>
      <c r="AB304" s="24"/>
      <c r="AC304" s="24"/>
      <c r="AD304" s="24"/>
      <c r="AE304" s="24"/>
      <c r="AF304" s="23">
        <v>0</v>
      </c>
      <c r="AG304" s="23">
        <v>0</v>
      </c>
      <c r="AH304" s="21"/>
      <c r="AI304" s="21"/>
    </row>
    <row r="305" spans="1:35">
      <c r="A305" s="112">
        <v>1800</v>
      </c>
      <c r="B305" s="24"/>
      <c r="C305" s="48"/>
      <c r="D305" s="23">
        <v>67</v>
      </c>
      <c r="E305" s="61">
        <v>1</v>
      </c>
      <c r="F305" s="24"/>
      <c r="G305" s="35">
        <f t="shared" si="25"/>
        <v>67</v>
      </c>
      <c r="H305" s="48"/>
      <c r="I305" s="23">
        <v>65</v>
      </c>
      <c r="J305" s="61">
        <v>1</v>
      </c>
      <c r="K305" s="24"/>
      <c r="L305" s="35">
        <f t="shared" si="26"/>
        <v>65</v>
      </c>
      <c r="M305" s="48"/>
      <c r="N305" s="48"/>
      <c r="O305" s="48"/>
      <c r="P305" s="48"/>
      <c r="Q305" s="48"/>
      <c r="R305" s="21"/>
      <c r="S305" s="21"/>
      <c r="T305" s="21"/>
      <c r="U305" s="21"/>
      <c r="V305" s="21"/>
      <c r="W305" s="24"/>
      <c r="X305" s="24"/>
      <c r="Y305" s="24"/>
      <c r="Z305" s="24"/>
      <c r="AA305" s="24"/>
      <c r="AB305" s="24"/>
      <c r="AC305" s="24"/>
      <c r="AD305" s="24"/>
      <c r="AE305" s="24"/>
      <c r="AF305" s="23">
        <v>0</v>
      </c>
      <c r="AG305" s="23">
        <v>0</v>
      </c>
      <c r="AH305" s="21"/>
      <c r="AI305" s="21"/>
    </row>
    <row r="306" spans="1:35">
      <c r="A306" s="112">
        <v>1801</v>
      </c>
      <c r="B306" s="24"/>
      <c r="C306" s="48"/>
      <c r="D306" s="23">
        <v>763.3</v>
      </c>
      <c r="E306" s="61">
        <v>1</v>
      </c>
      <c r="F306" s="24"/>
      <c r="G306" s="35">
        <f t="shared" si="25"/>
        <v>763.3</v>
      </c>
      <c r="H306" s="48"/>
      <c r="I306" s="23">
        <v>670</v>
      </c>
      <c r="J306" s="61">
        <v>1</v>
      </c>
      <c r="K306" s="24"/>
      <c r="L306" s="35">
        <f t="shared" si="26"/>
        <v>670</v>
      </c>
      <c r="M306" s="48"/>
      <c r="N306" s="48"/>
      <c r="O306" s="48"/>
      <c r="P306" s="48"/>
      <c r="Q306" s="48"/>
      <c r="R306" s="21"/>
      <c r="S306" s="21"/>
      <c r="T306" s="21"/>
      <c r="U306" s="21"/>
      <c r="V306" s="21"/>
      <c r="W306" s="24"/>
      <c r="X306" s="24"/>
      <c r="Y306" s="24"/>
      <c r="Z306" s="24"/>
      <c r="AA306" s="24"/>
      <c r="AB306" s="24"/>
      <c r="AC306" s="24"/>
      <c r="AD306" s="24"/>
      <c r="AE306" s="24"/>
      <c r="AF306" s="23">
        <v>0</v>
      </c>
      <c r="AG306" s="23">
        <v>0</v>
      </c>
      <c r="AH306" s="21"/>
      <c r="AI306" s="21"/>
    </row>
    <row r="307" spans="1:35">
      <c r="A307" s="112">
        <v>1802</v>
      </c>
      <c r="B307" s="24"/>
      <c r="C307" s="48"/>
      <c r="D307" s="23">
        <v>663.49629629629635</v>
      </c>
      <c r="E307" s="61">
        <v>1</v>
      </c>
      <c r="F307" s="24"/>
      <c r="G307" s="35">
        <f t="shared" si="25"/>
        <v>663.49629629629635</v>
      </c>
      <c r="H307" s="48"/>
      <c r="I307" s="23">
        <v>560</v>
      </c>
      <c r="J307" s="61">
        <v>1</v>
      </c>
      <c r="K307" s="24"/>
      <c r="L307" s="35">
        <f t="shared" si="26"/>
        <v>560</v>
      </c>
      <c r="M307" s="48"/>
      <c r="N307" s="48"/>
      <c r="O307" s="48"/>
      <c r="P307" s="48"/>
      <c r="Q307" s="48"/>
      <c r="R307" s="21"/>
      <c r="S307" s="21"/>
      <c r="T307" s="21"/>
      <c r="U307" s="21"/>
      <c r="V307" s="21"/>
      <c r="W307" s="24"/>
      <c r="X307" s="24"/>
      <c r="Y307" s="24"/>
      <c r="Z307" s="24"/>
      <c r="AA307" s="24"/>
      <c r="AB307" s="24"/>
      <c r="AC307" s="24"/>
      <c r="AD307" s="24"/>
      <c r="AE307" s="24"/>
      <c r="AF307" s="23">
        <v>0</v>
      </c>
      <c r="AG307" s="23">
        <v>0</v>
      </c>
      <c r="AH307" s="21"/>
      <c r="AI307" s="21"/>
    </row>
    <row r="308" spans="1:35">
      <c r="A308" s="112">
        <v>1803</v>
      </c>
      <c r="B308" s="24"/>
      <c r="C308" s="48"/>
      <c r="D308" s="23">
        <v>2707.6582020248156</v>
      </c>
      <c r="E308" s="61">
        <v>1</v>
      </c>
      <c r="F308" s="24"/>
      <c r="G308" s="35">
        <f t="shared" si="25"/>
        <v>2707.6582020248156</v>
      </c>
      <c r="H308" s="48"/>
      <c r="I308" s="23">
        <v>2359.2752</v>
      </c>
      <c r="J308" s="61">
        <v>1</v>
      </c>
      <c r="K308" s="24"/>
      <c r="L308" s="35">
        <f t="shared" si="26"/>
        <v>2359.2752</v>
      </c>
      <c r="M308" s="48"/>
      <c r="N308" s="48"/>
      <c r="O308" s="48"/>
      <c r="P308" s="48"/>
      <c r="Q308" s="48"/>
      <c r="R308" s="21"/>
      <c r="S308" s="21"/>
      <c r="T308" s="21"/>
      <c r="U308" s="21"/>
      <c r="V308" s="21"/>
      <c r="W308" s="24"/>
      <c r="X308" s="24"/>
      <c r="Y308" s="24"/>
      <c r="Z308" s="37" t="s">
        <v>8</v>
      </c>
      <c r="AA308" s="24"/>
      <c r="AB308" s="24"/>
      <c r="AC308" s="24"/>
      <c r="AD308" s="24"/>
      <c r="AE308" s="24"/>
      <c r="AF308" s="23">
        <v>0</v>
      </c>
      <c r="AG308" s="23">
        <v>0</v>
      </c>
      <c r="AH308" s="21"/>
      <c r="AI308" s="21"/>
    </row>
    <row r="309" spans="1:35">
      <c r="A309" s="112">
        <v>1804</v>
      </c>
      <c r="B309" s="24"/>
      <c r="C309" s="48"/>
      <c r="D309" s="23">
        <v>193</v>
      </c>
      <c r="E309" s="61">
        <v>1</v>
      </c>
      <c r="F309" s="24"/>
      <c r="G309" s="35">
        <f t="shared" si="25"/>
        <v>193</v>
      </c>
      <c r="H309" s="48"/>
      <c r="I309" s="23">
        <v>104</v>
      </c>
      <c r="J309" s="61">
        <v>1</v>
      </c>
      <c r="K309" s="24"/>
      <c r="L309" s="35">
        <f t="shared" si="26"/>
        <v>104</v>
      </c>
      <c r="M309" s="48"/>
      <c r="N309" s="48"/>
      <c r="O309" s="48"/>
      <c r="P309" s="48"/>
      <c r="Q309" s="48"/>
      <c r="R309" s="21"/>
      <c r="S309" s="21"/>
      <c r="T309" s="21"/>
      <c r="U309" s="21"/>
      <c r="V309" s="21"/>
      <c r="W309" s="24"/>
      <c r="X309" s="24"/>
      <c r="Y309" s="24"/>
      <c r="Z309" s="37" t="s">
        <v>70</v>
      </c>
      <c r="AA309" s="24"/>
      <c r="AB309" s="24"/>
      <c r="AC309" s="24"/>
      <c r="AD309" s="24"/>
      <c r="AE309" s="24"/>
      <c r="AF309" s="23">
        <v>0</v>
      </c>
      <c r="AG309" s="23">
        <v>0</v>
      </c>
      <c r="AH309" s="21"/>
      <c r="AI309" s="21"/>
    </row>
    <row r="310" spans="1:35">
      <c r="A310" s="112">
        <v>1805</v>
      </c>
      <c r="B310" s="24"/>
      <c r="C310" s="48"/>
      <c r="D310" s="23">
        <v>816.2</v>
      </c>
      <c r="E310" s="61">
        <v>1</v>
      </c>
      <c r="F310" s="24"/>
      <c r="G310" s="35">
        <f t="shared" si="25"/>
        <v>816.2</v>
      </c>
      <c r="H310" s="48"/>
      <c r="I310" s="23">
        <v>714</v>
      </c>
      <c r="J310" s="61">
        <v>1</v>
      </c>
      <c r="K310" s="24"/>
      <c r="L310" s="35">
        <f t="shared" si="26"/>
        <v>714</v>
      </c>
      <c r="M310" s="48"/>
      <c r="N310" s="48"/>
      <c r="O310" s="48"/>
      <c r="P310" s="48"/>
      <c r="Q310" s="48"/>
      <c r="R310" s="21"/>
      <c r="S310" s="21"/>
      <c r="T310" s="21"/>
      <c r="U310" s="21"/>
      <c r="V310" s="21"/>
      <c r="W310" s="24"/>
      <c r="X310" s="24"/>
      <c r="Y310" s="24"/>
      <c r="Z310" s="37" t="s">
        <v>9</v>
      </c>
      <c r="AA310" s="24"/>
      <c r="AB310" s="24"/>
      <c r="AC310" s="37">
        <v>381.85048</v>
      </c>
      <c r="AD310" s="24"/>
      <c r="AE310" s="24"/>
      <c r="AF310" s="23">
        <v>0</v>
      </c>
      <c r="AG310" s="23">
        <v>0</v>
      </c>
      <c r="AH310" s="21"/>
      <c r="AI310" s="21"/>
    </row>
    <row r="311" spans="1:35">
      <c r="A311" s="112">
        <v>1806</v>
      </c>
      <c r="B311" s="24"/>
      <c r="C311" s="48"/>
      <c r="D311" s="23">
        <v>0</v>
      </c>
      <c r="E311" s="61"/>
      <c r="F311" s="24"/>
      <c r="G311" s="35">
        <f t="shared" si="25"/>
        <v>0</v>
      </c>
      <c r="H311" s="48"/>
      <c r="I311" s="23">
        <v>0</v>
      </c>
      <c r="J311" s="61"/>
      <c r="K311" s="24"/>
      <c r="L311" s="35">
        <f t="shared" si="26"/>
        <v>0</v>
      </c>
      <c r="M311" s="48"/>
      <c r="N311" s="48"/>
      <c r="O311" s="48"/>
      <c r="P311" s="48"/>
      <c r="Q311" s="48"/>
      <c r="R311" s="21"/>
      <c r="S311" s="21"/>
      <c r="T311" s="21"/>
      <c r="U311" s="21"/>
      <c r="V311" s="21"/>
      <c r="W311" s="21"/>
      <c r="X311" s="21"/>
      <c r="Y311" s="21"/>
      <c r="Z311" s="66">
        <v>1831</v>
      </c>
      <c r="AA311" s="24"/>
      <c r="AB311" s="24"/>
      <c r="AC311" s="37">
        <v>206.50769999999994</v>
      </c>
      <c r="AD311" s="24"/>
      <c r="AE311" s="24"/>
      <c r="AF311" s="23">
        <v>0</v>
      </c>
      <c r="AG311" s="23">
        <v>0</v>
      </c>
      <c r="AH311" s="21"/>
      <c r="AI311" s="21"/>
    </row>
    <row r="312" spans="1:35">
      <c r="A312" s="112">
        <v>1807</v>
      </c>
      <c r="B312" s="110"/>
      <c r="C312" s="115"/>
      <c r="D312" s="23">
        <v>0</v>
      </c>
      <c r="E312" s="61"/>
      <c r="F312" s="24"/>
      <c r="G312" s="35">
        <f t="shared" si="25"/>
        <v>0</v>
      </c>
      <c r="H312" s="48"/>
      <c r="I312" s="23">
        <v>0</v>
      </c>
      <c r="J312" s="61"/>
      <c r="K312" s="24"/>
      <c r="L312" s="35">
        <f t="shared" si="26"/>
        <v>0</v>
      </c>
      <c r="M312" s="48"/>
      <c r="N312" s="48"/>
      <c r="O312" s="48"/>
      <c r="P312" s="48"/>
      <c r="Q312" s="48"/>
      <c r="R312" s="21"/>
      <c r="S312" s="21"/>
      <c r="T312" s="21"/>
      <c r="U312" s="21"/>
      <c r="V312" s="21"/>
      <c r="W312" s="21"/>
      <c r="X312" s="21"/>
      <c r="Y312" s="21"/>
      <c r="Z312" s="24"/>
      <c r="AA312" s="24"/>
      <c r="AB312" s="24"/>
      <c r="AC312" s="37">
        <v>143.285</v>
      </c>
      <c r="AD312" s="24"/>
      <c r="AE312" s="24"/>
      <c r="AF312" s="23">
        <v>0</v>
      </c>
      <c r="AG312" s="23">
        <v>0</v>
      </c>
      <c r="AH312" s="21"/>
      <c r="AI312" s="21"/>
    </row>
    <row r="313" spans="1:35">
      <c r="A313" s="112">
        <v>1808</v>
      </c>
      <c r="B313" s="110"/>
      <c r="C313" s="115"/>
      <c r="D313" s="23">
        <v>0</v>
      </c>
      <c r="E313" s="61"/>
      <c r="F313" s="24"/>
      <c r="G313" s="35">
        <f t="shared" si="25"/>
        <v>0</v>
      </c>
      <c r="H313" s="48"/>
      <c r="I313" s="23">
        <v>0</v>
      </c>
      <c r="J313" s="61"/>
      <c r="K313" s="110"/>
      <c r="L313" s="35">
        <f t="shared" si="26"/>
        <v>0</v>
      </c>
      <c r="M313" s="48"/>
      <c r="N313" s="48"/>
      <c r="O313" s="48"/>
      <c r="P313" s="48"/>
      <c r="Q313" s="64" t="s">
        <v>182</v>
      </c>
      <c r="R313" s="10" t="s">
        <v>182</v>
      </c>
      <c r="S313" s="24"/>
      <c r="T313" s="24"/>
      <c r="U313" s="24"/>
      <c r="V313" s="21"/>
      <c r="W313" s="21"/>
      <c r="X313" s="21"/>
      <c r="Y313" s="21"/>
      <c r="Z313" s="10" t="s">
        <v>181</v>
      </c>
      <c r="AA313" s="10" t="s">
        <v>181</v>
      </c>
      <c r="AB313" s="24"/>
      <c r="AC313" s="37">
        <v>206.99</v>
      </c>
      <c r="AD313" s="24"/>
      <c r="AE313" s="21"/>
      <c r="AF313" s="23">
        <v>0</v>
      </c>
      <c r="AG313" s="23">
        <v>0</v>
      </c>
      <c r="AH313" s="21"/>
      <c r="AI313" s="21"/>
    </row>
    <row r="314" spans="1:35">
      <c r="A314" s="112">
        <v>1809</v>
      </c>
      <c r="B314" s="89"/>
      <c r="C314" s="116"/>
      <c r="D314" s="23">
        <v>992.51986139908638</v>
      </c>
      <c r="E314" s="61">
        <v>1</v>
      </c>
      <c r="F314" s="24"/>
      <c r="G314" s="35">
        <f t="shared" si="25"/>
        <v>992.51986139908638</v>
      </c>
      <c r="H314" s="48"/>
      <c r="I314" s="23">
        <v>871</v>
      </c>
      <c r="J314" s="61">
        <v>1</v>
      </c>
      <c r="K314" s="110"/>
      <c r="L314" s="35">
        <f t="shared" si="26"/>
        <v>871</v>
      </c>
      <c r="M314" s="48"/>
      <c r="N314" s="48"/>
      <c r="O314" s="48"/>
      <c r="P314" s="48"/>
      <c r="Q314" s="48" t="s">
        <v>259</v>
      </c>
      <c r="R314" s="24" t="s">
        <v>10</v>
      </c>
      <c r="S314" s="24"/>
      <c r="T314" s="24"/>
      <c r="U314" s="24"/>
      <c r="V314" s="21"/>
      <c r="W314" s="21"/>
      <c r="X314" s="21"/>
      <c r="Y314" s="21"/>
      <c r="Z314" s="24" t="s">
        <v>259</v>
      </c>
      <c r="AA314" s="24" t="s">
        <v>10</v>
      </c>
      <c r="AB314" s="24"/>
      <c r="AC314" s="37">
        <v>391.88776499999994</v>
      </c>
      <c r="AD314" s="24"/>
      <c r="AE314" s="21"/>
      <c r="AF314" s="23">
        <v>0</v>
      </c>
      <c r="AG314" s="23">
        <v>0</v>
      </c>
      <c r="AH314" s="21"/>
      <c r="AI314" s="21"/>
    </row>
    <row r="315" spans="1:35">
      <c r="A315" s="112">
        <v>1810</v>
      </c>
      <c r="B315" s="117"/>
      <c r="C315" s="117"/>
      <c r="D315" s="23">
        <v>7283.1667532008551</v>
      </c>
      <c r="E315" s="61">
        <v>1</v>
      </c>
      <c r="F315" s="24"/>
      <c r="G315" s="35">
        <f t="shared" si="25"/>
        <v>7283.1667532008551</v>
      </c>
      <c r="H315" s="48"/>
      <c r="I315" s="23">
        <v>6490.4</v>
      </c>
      <c r="J315" s="61">
        <v>1</v>
      </c>
      <c r="K315" s="117"/>
      <c r="L315" s="35">
        <f t="shared" si="26"/>
        <v>6490.4</v>
      </c>
      <c r="M315" s="48"/>
      <c r="N315" s="48"/>
      <c r="O315" s="48"/>
      <c r="P315" s="48"/>
      <c r="Q315" s="48" t="s">
        <v>6</v>
      </c>
      <c r="R315" s="24" t="s">
        <v>11</v>
      </c>
      <c r="S315" s="24"/>
      <c r="T315" s="24"/>
      <c r="U315" s="24"/>
      <c r="V315" s="21"/>
      <c r="W315" s="21"/>
      <c r="X315" s="21"/>
      <c r="Y315" s="21"/>
      <c r="Z315" s="24" t="s">
        <v>6</v>
      </c>
      <c r="AA315" s="24" t="s">
        <v>11</v>
      </c>
      <c r="AB315" s="24"/>
      <c r="AC315" s="37">
        <v>1011.844085</v>
      </c>
      <c r="AD315" s="24"/>
      <c r="AE315" s="21"/>
      <c r="AF315" s="23">
        <v>0</v>
      </c>
      <c r="AG315" s="23">
        <v>0</v>
      </c>
      <c r="AH315" s="21"/>
      <c r="AI315" s="21"/>
    </row>
    <row r="316" spans="1:35">
      <c r="A316" s="112">
        <v>1811</v>
      </c>
      <c r="B316" s="110"/>
      <c r="C316" s="110"/>
      <c r="D316" s="23">
        <v>8520.0381046270031</v>
      </c>
      <c r="E316" s="61">
        <v>1</v>
      </c>
      <c r="F316" s="24"/>
      <c r="G316" s="35">
        <f t="shared" si="25"/>
        <v>8520.0381046270031</v>
      </c>
      <c r="H316" s="48"/>
      <c r="I316" s="23">
        <v>7637.0095999999994</v>
      </c>
      <c r="J316" s="61">
        <v>1</v>
      </c>
      <c r="K316" s="110"/>
      <c r="L316" s="35">
        <f t="shared" si="26"/>
        <v>7637.0095999999994</v>
      </c>
      <c r="M316" s="48"/>
      <c r="N316" s="48"/>
      <c r="O316" s="48"/>
      <c r="P316" s="48"/>
      <c r="Q316" s="67">
        <v>613.6</v>
      </c>
      <c r="R316" s="37">
        <f>G316*0.05</f>
        <v>426.00190523135018</v>
      </c>
      <c r="S316" s="24"/>
      <c r="T316" s="24"/>
      <c r="U316" s="24"/>
      <c r="V316" s="21"/>
      <c r="W316" s="21"/>
      <c r="X316" s="21"/>
      <c r="Y316" s="21"/>
      <c r="Z316" s="67">
        <v>530</v>
      </c>
      <c r="AA316" s="37">
        <f t="shared" ref="AA316:AA335" si="27">L316*0.05</f>
        <v>381.85048</v>
      </c>
      <c r="AB316" s="24"/>
      <c r="AC316" s="37">
        <v>1322.62</v>
      </c>
      <c r="AD316" s="24"/>
      <c r="AE316" s="21"/>
      <c r="AF316" s="23">
        <v>0</v>
      </c>
      <c r="AG316" s="23">
        <v>0</v>
      </c>
      <c r="AH316" s="21"/>
      <c r="AI316" s="21"/>
    </row>
    <row r="317" spans="1:35">
      <c r="A317" s="112">
        <v>1812</v>
      </c>
      <c r="B317" s="110"/>
      <c r="C317" s="110"/>
      <c r="D317" s="23">
        <v>4656.8671680456582</v>
      </c>
      <c r="E317" s="61">
        <v>1</v>
      </c>
      <c r="F317" s="24"/>
      <c r="G317" s="35">
        <f t="shared" si="25"/>
        <v>4656.8671680456582</v>
      </c>
      <c r="H317" s="48"/>
      <c r="I317" s="23">
        <v>4130.1539999999986</v>
      </c>
      <c r="J317" s="61">
        <v>1</v>
      </c>
      <c r="K317" s="110"/>
      <c r="L317" s="35">
        <f t="shared" si="26"/>
        <v>4130.1539999999986</v>
      </c>
      <c r="M317" s="48"/>
      <c r="N317" s="48"/>
      <c r="O317" s="48"/>
      <c r="P317" s="48"/>
      <c r="Q317" s="67">
        <v>0</v>
      </c>
      <c r="R317" s="37">
        <f t="shared" ref="R317:R335" si="28">G317*0.05</f>
        <v>232.84335840228292</v>
      </c>
      <c r="S317" s="24"/>
      <c r="T317" s="24"/>
      <c r="U317" s="24"/>
      <c r="V317" s="21"/>
      <c r="W317" s="21"/>
      <c r="X317" s="21"/>
      <c r="Y317" s="21"/>
      <c r="Z317" s="67">
        <v>0</v>
      </c>
      <c r="AA317" s="37">
        <f t="shared" si="27"/>
        <v>206.50769999999994</v>
      </c>
      <c r="AB317" s="24"/>
      <c r="AC317" s="37">
        <v>976.65</v>
      </c>
      <c r="AD317" s="24"/>
      <c r="AE317" s="21"/>
      <c r="AF317" s="23">
        <v>0</v>
      </c>
      <c r="AG317" s="23">
        <v>0</v>
      </c>
      <c r="AH317" s="21"/>
      <c r="AI317" s="21"/>
    </row>
    <row r="318" spans="1:35">
      <c r="A318" s="112">
        <v>1813</v>
      </c>
      <c r="B318" s="110"/>
      <c r="C318" s="110"/>
      <c r="D318" s="23">
        <v>3120.0367255939482</v>
      </c>
      <c r="E318" s="61">
        <v>1</v>
      </c>
      <c r="F318" s="24"/>
      <c r="G318" s="35">
        <f t="shared" si="25"/>
        <v>3120.0367255939482</v>
      </c>
      <c r="H318" s="48"/>
      <c r="I318" s="23">
        <v>2865.7</v>
      </c>
      <c r="J318" s="61">
        <v>1</v>
      </c>
      <c r="K318" s="110"/>
      <c r="L318" s="35">
        <f t="shared" si="26"/>
        <v>2865.7</v>
      </c>
      <c r="M318" s="48"/>
      <c r="N318" s="48"/>
      <c r="O318" s="48"/>
      <c r="P318" s="48"/>
      <c r="Q318" s="67">
        <v>0</v>
      </c>
      <c r="R318" s="37">
        <f t="shared" si="28"/>
        <v>156.00183627969741</v>
      </c>
      <c r="S318" s="24"/>
      <c r="T318" s="24"/>
      <c r="U318" s="24"/>
      <c r="V318" s="21"/>
      <c r="W318" s="21"/>
      <c r="X318" s="21"/>
      <c r="Y318" s="21"/>
      <c r="Z318" s="67">
        <v>0</v>
      </c>
      <c r="AA318" s="37">
        <f t="shared" si="27"/>
        <v>143.285</v>
      </c>
      <c r="AB318" s="24"/>
      <c r="AC318" s="37">
        <v>754.18148500000007</v>
      </c>
      <c r="AD318" s="24"/>
      <c r="AE318" s="21"/>
      <c r="AF318" s="23">
        <v>0</v>
      </c>
      <c r="AG318" s="23">
        <v>0</v>
      </c>
      <c r="AH318" s="21"/>
      <c r="AI318" s="21"/>
    </row>
    <row r="319" spans="1:35">
      <c r="A319" s="112">
        <v>1814</v>
      </c>
      <c r="B319" s="110"/>
      <c r="C319" s="110"/>
      <c r="D319" s="23">
        <v>4664.6978858491657</v>
      </c>
      <c r="E319" s="61">
        <v>1</v>
      </c>
      <c r="F319" s="24"/>
      <c r="G319" s="35">
        <f t="shared" si="25"/>
        <v>4664.6978858491657</v>
      </c>
      <c r="H319" s="48"/>
      <c r="I319" s="23">
        <v>4139.8</v>
      </c>
      <c r="J319" s="61">
        <v>1</v>
      </c>
      <c r="K319" s="110"/>
      <c r="L319" s="35">
        <f t="shared" si="26"/>
        <v>4139.8</v>
      </c>
      <c r="M319" s="48"/>
      <c r="N319" s="48"/>
      <c r="O319" s="48"/>
      <c r="P319" s="48"/>
      <c r="Q319" s="67">
        <v>0</v>
      </c>
      <c r="R319" s="37">
        <f t="shared" si="28"/>
        <v>233.23489429245831</v>
      </c>
      <c r="S319" s="24"/>
      <c r="T319" s="24"/>
      <c r="U319" s="24"/>
      <c r="V319" s="21"/>
      <c r="W319" s="21"/>
      <c r="X319" s="21"/>
      <c r="Y319" s="21"/>
      <c r="Z319" s="67">
        <v>0</v>
      </c>
      <c r="AA319" s="37">
        <f t="shared" si="27"/>
        <v>206.99</v>
      </c>
      <c r="AB319" s="24"/>
      <c r="AC319" s="37">
        <v>246.18240000000003</v>
      </c>
      <c r="AD319" s="24"/>
      <c r="AE319" s="21"/>
      <c r="AF319" s="23">
        <v>0</v>
      </c>
      <c r="AG319" s="23">
        <v>0</v>
      </c>
      <c r="AH319" s="21"/>
      <c r="AI319" s="21"/>
    </row>
    <row r="320" spans="1:35">
      <c r="A320" s="112">
        <v>1815</v>
      </c>
      <c r="B320" s="110"/>
      <c r="C320" s="110"/>
      <c r="D320" s="23">
        <v>8536.1989027768068</v>
      </c>
      <c r="E320" s="61">
        <v>1</v>
      </c>
      <c r="F320" s="24"/>
      <c r="G320" s="35">
        <f t="shared" si="25"/>
        <v>8536.1989027768068</v>
      </c>
      <c r="H320" s="48"/>
      <c r="I320" s="23">
        <v>7837.7552999999989</v>
      </c>
      <c r="J320" s="61">
        <v>1</v>
      </c>
      <c r="K320" s="110"/>
      <c r="L320" s="35">
        <f t="shared" si="26"/>
        <v>7837.7552999999989</v>
      </c>
      <c r="M320" s="48"/>
      <c r="N320" s="48"/>
      <c r="O320" s="48"/>
      <c r="P320" s="48"/>
      <c r="Q320" s="67">
        <v>0</v>
      </c>
      <c r="R320" s="37">
        <f t="shared" si="28"/>
        <v>426.80994513884036</v>
      </c>
      <c r="S320" s="24"/>
      <c r="T320" s="24"/>
      <c r="U320" s="24"/>
      <c r="V320" s="21"/>
      <c r="W320" s="21"/>
      <c r="X320" s="21"/>
      <c r="Y320" s="21"/>
      <c r="Z320" s="67">
        <v>0</v>
      </c>
      <c r="AA320" s="37">
        <f t="shared" si="27"/>
        <v>391.88776499999994</v>
      </c>
      <c r="AB320" s="24"/>
      <c r="AC320" s="37">
        <v>192.38563333333332</v>
      </c>
      <c r="AD320" s="24"/>
      <c r="AE320" s="21"/>
      <c r="AF320" s="23">
        <v>0</v>
      </c>
      <c r="AG320" s="23">
        <v>0</v>
      </c>
      <c r="AH320" s="21"/>
      <c r="AI320" s="21"/>
    </row>
    <row r="321" spans="1:35">
      <c r="A321" s="112">
        <v>1816</v>
      </c>
      <c r="B321" s="110"/>
      <c r="C321" s="110"/>
      <c r="D321" s="23">
        <v>22076.575722303449</v>
      </c>
      <c r="E321" s="61">
        <v>1</v>
      </c>
      <c r="F321" s="24"/>
      <c r="G321" s="35">
        <f t="shared" si="25"/>
        <v>22076.575722303449</v>
      </c>
      <c r="H321" s="48"/>
      <c r="I321" s="23">
        <v>20236.881699999998</v>
      </c>
      <c r="J321" s="61">
        <v>1</v>
      </c>
      <c r="K321" s="110"/>
      <c r="L321" s="35">
        <f t="shared" si="26"/>
        <v>20236.881699999998</v>
      </c>
      <c r="M321" s="48"/>
      <c r="N321" s="48"/>
      <c r="O321" s="48"/>
      <c r="P321" s="48"/>
      <c r="Q321" s="67">
        <v>0</v>
      </c>
      <c r="R321" s="37">
        <f t="shared" si="28"/>
        <v>1103.8287861151725</v>
      </c>
      <c r="S321" s="24"/>
      <c r="T321" s="24"/>
      <c r="U321" s="24"/>
      <c r="V321" s="21"/>
      <c r="W321" s="21"/>
      <c r="X321" s="21"/>
      <c r="Y321" s="21"/>
      <c r="Z321" s="67">
        <v>0</v>
      </c>
      <c r="AA321" s="37">
        <f t="shared" si="27"/>
        <v>1011.844085</v>
      </c>
      <c r="AB321" s="24"/>
      <c r="AC321" s="37">
        <v>106.76641666666667</v>
      </c>
      <c r="AD321" s="24"/>
      <c r="AE321" s="21"/>
      <c r="AF321" s="23">
        <v>0</v>
      </c>
      <c r="AG321" s="23">
        <v>0</v>
      </c>
      <c r="AH321" s="21"/>
      <c r="AI321" s="21"/>
    </row>
    <row r="322" spans="1:35">
      <c r="A322" s="112">
        <v>1817</v>
      </c>
      <c r="B322" s="110"/>
      <c r="C322" s="110"/>
      <c r="D322" s="23">
        <v>29021.979711544525</v>
      </c>
      <c r="E322" s="61">
        <v>1</v>
      </c>
      <c r="F322" s="24"/>
      <c r="G322" s="35">
        <f t="shared" si="25"/>
        <v>29021.979711544525</v>
      </c>
      <c r="H322" s="48"/>
      <c r="I322" s="23">
        <v>26452.400000000001</v>
      </c>
      <c r="J322" s="61">
        <v>1</v>
      </c>
      <c r="K322" s="110"/>
      <c r="L322" s="35">
        <f t="shared" si="26"/>
        <v>26452.400000000001</v>
      </c>
      <c r="M322" s="48"/>
      <c r="N322" s="48"/>
      <c r="O322" s="48"/>
      <c r="P322" s="48"/>
      <c r="Q322" s="67">
        <v>0</v>
      </c>
      <c r="R322" s="37">
        <f t="shared" si="28"/>
        <v>1451.0989855772264</v>
      </c>
      <c r="S322" s="24"/>
      <c r="T322" s="24"/>
      <c r="U322" s="24"/>
      <c r="V322" s="21"/>
      <c r="W322" s="21"/>
      <c r="X322" s="21"/>
      <c r="Y322" s="21"/>
      <c r="Z322" s="67">
        <v>0</v>
      </c>
      <c r="AA322" s="37">
        <f t="shared" si="27"/>
        <v>1322.6200000000001</v>
      </c>
      <c r="AB322" s="24"/>
      <c r="AC322" s="37">
        <v>100.88466666666666</v>
      </c>
      <c r="AD322" s="24"/>
      <c r="AE322" s="21"/>
      <c r="AF322" s="23">
        <v>0</v>
      </c>
      <c r="AG322" s="23">
        <v>0</v>
      </c>
      <c r="AH322" s="21"/>
      <c r="AI322" s="21"/>
    </row>
    <row r="323" spans="1:35">
      <c r="A323" s="112">
        <v>1818</v>
      </c>
      <c r="B323" s="110"/>
      <c r="C323" s="110"/>
      <c r="D323" s="23">
        <v>21390.565988714017</v>
      </c>
      <c r="E323" s="61">
        <v>1</v>
      </c>
      <c r="F323" s="24"/>
      <c r="G323" s="35">
        <f t="shared" si="25"/>
        <v>21390.565988714017</v>
      </c>
      <c r="H323" s="48"/>
      <c r="I323" s="23">
        <v>19533</v>
      </c>
      <c r="J323" s="61">
        <v>1</v>
      </c>
      <c r="K323" s="110"/>
      <c r="L323" s="35">
        <f t="shared" si="26"/>
        <v>19533</v>
      </c>
      <c r="M323" s="48"/>
      <c r="N323" s="48"/>
      <c r="O323" s="48"/>
      <c r="P323" s="48"/>
      <c r="Q323" s="67">
        <v>111.23470522803115</v>
      </c>
      <c r="R323" s="37">
        <f t="shared" si="28"/>
        <v>1069.528299435701</v>
      </c>
      <c r="S323" s="24"/>
      <c r="T323" s="24"/>
      <c r="U323" s="24"/>
      <c r="V323" s="21"/>
      <c r="W323" s="21"/>
      <c r="X323" s="21"/>
      <c r="Y323" s="21"/>
      <c r="Z323" s="67">
        <v>100</v>
      </c>
      <c r="AA323" s="37">
        <f t="shared" si="27"/>
        <v>976.65000000000009</v>
      </c>
      <c r="AB323" s="24"/>
      <c r="AC323" s="37">
        <v>240.33261666666664</v>
      </c>
      <c r="AD323" s="24"/>
      <c r="AE323" s="21"/>
      <c r="AF323" s="23">
        <v>0</v>
      </c>
      <c r="AG323" s="23">
        <v>0</v>
      </c>
      <c r="AH323" s="21"/>
      <c r="AI323" s="21"/>
    </row>
    <row r="324" spans="1:35">
      <c r="A324" s="112">
        <v>1819</v>
      </c>
      <c r="B324" s="110"/>
      <c r="C324" s="110"/>
      <c r="D324" s="23">
        <v>16592.2273788251</v>
      </c>
      <c r="E324" s="61">
        <v>1</v>
      </c>
      <c r="F324" s="24"/>
      <c r="G324" s="35">
        <f t="shared" si="25"/>
        <v>16592.2273788251</v>
      </c>
      <c r="H324" s="48"/>
      <c r="I324" s="23">
        <v>15083.6297</v>
      </c>
      <c r="J324" s="61">
        <v>1</v>
      </c>
      <c r="K324" s="110"/>
      <c r="L324" s="35">
        <f t="shared" si="26"/>
        <v>15083.6297</v>
      </c>
      <c r="M324" s="48"/>
      <c r="N324" s="48"/>
      <c r="O324" s="48"/>
      <c r="P324" s="48"/>
      <c r="Q324" s="67">
        <v>0</v>
      </c>
      <c r="R324" s="37">
        <f t="shared" si="28"/>
        <v>829.61136894125502</v>
      </c>
      <c r="S324" s="24"/>
      <c r="T324" s="24"/>
      <c r="U324" s="24"/>
      <c r="V324" s="21"/>
      <c r="W324" s="21"/>
      <c r="X324" s="21"/>
      <c r="Y324" s="21"/>
      <c r="Z324" s="67">
        <v>0</v>
      </c>
      <c r="AA324" s="37">
        <f t="shared" si="27"/>
        <v>754.18148500000007</v>
      </c>
      <c r="AB324" s="24"/>
      <c r="AC324" s="37">
        <v>697.56376666666665</v>
      </c>
      <c r="AD324" s="24"/>
      <c r="AE324" s="21"/>
      <c r="AF324" s="23">
        <v>0</v>
      </c>
      <c r="AG324" s="23">
        <v>0</v>
      </c>
      <c r="AH324" s="21"/>
      <c r="AI324" s="21"/>
    </row>
    <row r="325" spans="1:35">
      <c r="A325" s="112">
        <v>1820</v>
      </c>
      <c r="B325" s="110"/>
      <c r="C325" s="110"/>
      <c r="D325" s="23">
        <v>5656.3167310863428</v>
      </c>
      <c r="E325" s="61">
        <v>1</v>
      </c>
      <c r="F325" s="24"/>
      <c r="G325" s="35">
        <f t="shared" si="25"/>
        <v>5656.3167310863428</v>
      </c>
      <c r="H325" s="48"/>
      <c r="I325" s="23">
        <v>4923.6480000000001</v>
      </c>
      <c r="J325" s="61">
        <v>1</v>
      </c>
      <c r="K325" s="110"/>
      <c r="L325" s="35">
        <f t="shared" si="26"/>
        <v>4923.6480000000001</v>
      </c>
      <c r="M325" s="48"/>
      <c r="N325" s="48"/>
      <c r="O325" s="48"/>
      <c r="P325" s="48"/>
      <c r="Q325" s="67">
        <v>283</v>
      </c>
      <c r="R325" s="37">
        <f t="shared" si="28"/>
        <v>282.81583655431717</v>
      </c>
      <c r="S325" s="24"/>
      <c r="T325" s="24"/>
      <c r="U325" s="24"/>
      <c r="V325" s="21"/>
      <c r="W325" s="21"/>
      <c r="X325" s="21"/>
      <c r="Y325" s="21"/>
      <c r="Z325" s="67">
        <v>253</v>
      </c>
      <c r="AA325" s="37">
        <f t="shared" si="27"/>
        <v>246.18240000000003</v>
      </c>
      <c r="AB325" s="24"/>
      <c r="AC325" s="37">
        <v>324.50619444444442</v>
      </c>
      <c r="AD325" s="24"/>
      <c r="AE325" s="21"/>
      <c r="AF325" s="23">
        <v>0</v>
      </c>
      <c r="AG325" s="23">
        <v>0</v>
      </c>
      <c r="AH325" s="21"/>
      <c r="AI325" s="21"/>
    </row>
    <row r="326" spans="1:35">
      <c r="A326" s="112">
        <v>1821</v>
      </c>
      <c r="B326" s="110"/>
      <c r="C326" s="110"/>
      <c r="D326" s="23">
        <v>3907.6449388209126</v>
      </c>
      <c r="E326" s="61">
        <v>0.9</v>
      </c>
      <c r="F326" s="24"/>
      <c r="G326" s="35">
        <f t="shared" ref="G326:G335" si="29">D326/0.9</f>
        <v>4341.827709801014</v>
      </c>
      <c r="H326" s="48"/>
      <c r="I326" s="23">
        <v>3462.9413999999997</v>
      </c>
      <c r="J326" s="61">
        <v>0.9</v>
      </c>
      <c r="K326" s="110"/>
      <c r="L326" s="35">
        <f t="shared" ref="L326:L335" si="30">I326/0.9</f>
        <v>3847.7126666666663</v>
      </c>
      <c r="M326" s="48"/>
      <c r="N326" s="48"/>
      <c r="O326" s="48"/>
      <c r="P326" s="48"/>
      <c r="Q326" s="67">
        <v>0</v>
      </c>
      <c r="R326" s="37">
        <f t="shared" si="28"/>
        <v>217.0913854900507</v>
      </c>
      <c r="S326" s="24"/>
      <c r="T326" s="24"/>
      <c r="U326" s="24"/>
      <c r="V326" s="21"/>
      <c r="W326" s="24"/>
      <c r="X326" s="24"/>
      <c r="Y326" s="24"/>
      <c r="Z326" s="67">
        <v>0</v>
      </c>
      <c r="AA326" s="37">
        <f t="shared" si="27"/>
        <v>192.38563333333332</v>
      </c>
      <c r="AB326" s="24"/>
      <c r="AC326" s="37">
        <v>471.67283333333347</v>
      </c>
      <c r="AD326" s="24"/>
      <c r="AE326" s="21"/>
      <c r="AF326" s="23">
        <v>0</v>
      </c>
      <c r="AG326" s="23">
        <v>0</v>
      </c>
      <c r="AH326" s="21"/>
      <c r="AI326" s="21"/>
    </row>
    <row r="327" spans="1:35">
      <c r="A327" s="112">
        <v>1822</v>
      </c>
      <c r="B327" s="110"/>
      <c r="C327" s="110"/>
      <c r="D327" s="23">
        <v>2616.1132032146961</v>
      </c>
      <c r="E327" s="61">
        <v>0.9</v>
      </c>
      <c r="F327" s="24"/>
      <c r="G327" s="35">
        <f t="shared" si="29"/>
        <v>2906.7924480163288</v>
      </c>
      <c r="H327" s="48"/>
      <c r="I327" s="23">
        <v>1921.7955000000002</v>
      </c>
      <c r="J327" s="61">
        <v>0.9</v>
      </c>
      <c r="K327" s="110"/>
      <c r="L327" s="35">
        <f t="shared" si="30"/>
        <v>2135.3283333333334</v>
      </c>
      <c r="M327" s="48"/>
      <c r="N327" s="48"/>
      <c r="O327" s="48"/>
      <c r="P327" s="48"/>
      <c r="Q327" s="67">
        <v>0</v>
      </c>
      <c r="R327" s="37">
        <f t="shared" si="28"/>
        <v>145.33962240081644</v>
      </c>
      <c r="S327" s="24"/>
      <c r="T327" s="24"/>
      <c r="U327" s="24"/>
      <c r="V327" s="21"/>
      <c r="W327" s="24"/>
      <c r="X327" s="24"/>
      <c r="Y327" s="24"/>
      <c r="Z327" s="67">
        <v>0</v>
      </c>
      <c r="AA327" s="37">
        <f t="shared" si="27"/>
        <v>106.76641666666667</v>
      </c>
      <c r="AB327" s="24"/>
      <c r="AC327" s="37">
        <v>674.7195277777779</v>
      </c>
      <c r="AD327" s="24"/>
      <c r="AE327" s="21"/>
      <c r="AF327" s="23">
        <v>0</v>
      </c>
      <c r="AG327" s="23">
        <v>0</v>
      </c>
      <c r="AH327" s="21"/>
      <c r="AI327" s="21"/>
    </row>
    <row r="328" spans="1:35">
      <c r="A328" s="112">
        <v>1823</v>
      </c>
      <c r="B328" s="110"/>
      <c r="C328" s="110"/>
      <c r="D328" s="23">
        <v>2008.06337543054</v>
      </c>
      <c r="E328" s="61">
        <v>0.9</v>
      </c>
      <c r="F328" s="24"/>
      <c r="G328" s="35">
        <f t="shared" si="29"/>
        <v>2231.1815282561556</v>
      </c>
      <c r="H328" s="48"/>
      <c r="I328" s="23">
        <v>1815.924</v>
      </c>
      <c r="J328" s="61">
        <v>0.9</v>
      </c>
      <c r="K328" s="110"/>
      <c r="L328" s="35">
        <f t="shared" si="30"/>
        <v>2017.6933333333332</v>
      </c>
      <c r="M328" s="48"/>
      <c r="N328" s="48"/>
      <c r="O328" s="48"/>
      <c r="P328" s="48"/>
      <c r="Q328" s="67">
        <v>272.8</v>
      </c>
      <c r="R328" s="37">
        <f t="shared" si="28"/>
        <v>111.55907641280778</v>
      </c>
      <c r="S328" s="24"/>
      <c r="T328" s="24"/>
      <c r="U328" s="24"/>
      <c r="V328" s="21"/>
      <c r="W328" s="21"/>
      <c r="X328" s="21"/>
      <c r="Y328" s="24"/>
      <c r="Z328" s="67">
        <v>250</v>
      </c>
      <c r="AA328" s="37">
        <f t="shared" si="27"/>
        <v>100.88466666666666</v>
      </c>
      <c r="AB328" s="24"/>
      <c r="AC328" s="37">
        <v>951.37887222222218</v>
      </c>
      <c r="AD328" s="24"/>
      <c r="AE328" s="21"/>
      <c r="AF328" s="23">
        <v>0</v>
      </c>
      <c r="AG328" s="23">
        <v>0</v>
      </c>
      <c r="AH328" s="21"/>
      <c r="AI328" s="21"/>
    </row>
    <row r="329" spans="1:35">
      <c r="A329" s="112">
        <v>1824</v>
      </c>
      <c r="B329" s="110"/>
      <c r="C329" s="110"/>
      <c r="D329" s="23">
        <v>4827.3120470201138</v>
      </c>
      <c r="E329" s="61">
        <v>0.9</v>
      </c>
      <c r="F329" s="24"/>
      <c r="G329" s="35">
        <f t="shared" si="29"/>
        <v>5363.680052244571</v>
      </c>
      <c r="H329" s="48"/>
      <c r="I329" s="23">
        <v>4325.9870999999994</v>
      </c>
      <c r="J329" s="61">
        <v>0.9</v>
      </c>
      <c r="K329" s="110"/>
      <c r="L329" s="35">
        <f t="shared" si="30"/>
        <v>4806.6523333333325</v>
      </c>
      <c r="M329" s="48"/>
      <c r="N329" s="48"/>
      <c r="O329" s="48"/>
      <c r="P329" s="48"/>
      <c r="Q329" s="67">
        <v>734.76992665036676</v>
      </c>
      <c r="R329" s="37">
        <f t="shared" si="28"/>
        <v>268.18400261222854</v>
      </c>
      <c r="S329" s="24"/>
      <c r="T329" s="24"/>
      <c r="U329" s="24"/>
      <c r="V329" s="21"/>
      <c r="W329" s="110"/>
      <c r="X329" s="110"/>
      <c r="Y329" s="24"/>
      <c r="Z329" s="67">
        <v>631</v>
      </c>
      <c r="AA329" s="37">
        <f t="shared" si="27"/>
        <v>240.33261666666664</v>
      </c>
      <c r="AB329" s="24"/>
      <c r="AC329" s="37">
        <v>920.865122222222</v>
      </c>
      <c r="AD329" s="24"/>
      <c r="AE329" s="21"/>
      <c r="AF329" s="23">
        <v>0</v>
      </c>
      <c r="AG329" s="23">
        <v>0</v>
      </c>
      <c r="AH329" s="21"/>
      <c r="AI329" s="21"/>
    </row>
    <row r="330" spans="1:35">
      <c r="A330" s="112">
        <v>1825</v>
      </c>
      <c r="B330" s="110"/>
      <c r="C330" s="110"/>
      <c r="D330" s="23">
        <v>14029.672840051226</v>
      </c>
      <c r="E330" s="61">
        <v>0.9</v>
      </c>
      <c r="F330" s="24"/>
      <c r="G330" s="35">
        <f t="shared" si="29"/>
        <v>15588.525377834694</v>
      </c>
      <c r="H330" s="48"/>
      <c r="I330" s="23">
        <v>12556.147799999999</v>
      </c>
      <c r="J330" s="61">
        <v>0.9</v>
      </c>
      <c r="K330" s="110"/>
      <c r="L330" s="35">
        <f t="shared" si="30"/>
        <v>13951.275333333331</v>
      </c>
      <c r="M330" s="48"/>
      <c r="N330" s="48"/>
      <c r="O330" s="48"/>
      <c r="P330" s="48"/>
      <c r="Q330" s="67">
        <v>183.4</v>
      </c>
      <c r="R330" s="37">
        <f t="shared" si="28"/>
        <v>779.42626889173471</v>
      </c>
      <c r="S330" s="24"/>
      <c r="T330" s="24"/>
      <c r="U330" s="24"/>
      <c r="V330" s="21"/>
      <c r="W330" s="110"/>
      <c r="X330" s="110"/>
      <c r="Y330" s="24"/>
      <c r="Z330" s="67">
        <v>160</v>
      </c>
      <c r="AA330" s="37">
        <f t="shared" si="27"/>
        <v>697.56376666666665</v>
      </c>
      <c r="AB330" s="24"/>
      <c r="AC330" s="24">
        <f>SUM(AC310:AC329)</f>
        <v>10323.074564999997</v>
      </c>
      <c r="AD330" s="24"/>
      <c r="AE330" s="21"/>
      <c r="AF330" s="23">
        <v>0</v>
      </c>
      <c r="AG330" s="23">
        <v>0</v>
      </c>
      <c r="AH330" s="21"/>
      <c r="AI330" s="21"/>
    </row>
    <row r="331" spans="1:35">
      <c r="A331" s="112">
        <v>1826</v>
      </c>
      <c r="B331" s="110"/>
      <c r="C331" s="110"/>
      <c r="D331" s="23">
        <v>6300.4322645878992</v>
      </c>
      <c r="E331" s="61">
        <v>0.9</v>
      </c>
      <c r="F331" s="24"/>
      <c r="G331" s="35">
        <f t="shared" si="29"/>
        <v>7000.4802939865549</v>
      </c>
      <c r="H331" s="48"/>
      <c r="I331" s="23">
        <v>5841.1115</v>
      </c>
      <c r="J331" s="61">
        <v>0.9</v>
      </c>
      <c r="K331" s="110"/>
      <c r="L331" s="35">
        <f t="shared" si="30"/>
        <v>6490.1238888888884</v>
      </c>
      <c r="M331" s="48"/>
      <c r="N331" s="48"/>
      <c r="O331" s="48"/>
      <c r="P331" s="48"/>
      <c r="Q331" s="67">
        <v>489.84547461368652</v>
      </c>
      <c r="R331" s="37">
        <f t="shared" si="28"/>
        <v>350.02401469932778</v>
      </c>
      <c r="S331" s="24"/>
      <c r="T331" s="24"/>
      <c r="U331" s="24"/>
      <c r="V331" s="21"/>
      <c r="W331" s="110"/>
      <c r="X331" s="110"/>
      <c r="Y331" s="24"/>
      <c r="Z331" s="67">
        <v>444</v>
      </c>
      <c r="AA331" s="37">
        <f t="shared" si="27"/>
        <v>324.50619444444442</v>
      </c>
      <c r="AB331" s="24"/>
      <c r="AC331" s="24"/>
      <c r="AD331" s="24"/>
      <c r="AE331" s="21"/>
      <c r="AF331" s="23">
        <v>0</v>
      </c>
      <c r="AG331" s="23">
        <v>0</v>
      </c>
      <c r="AH331" s="21"/>
      <c r="AI331" s="21"/>
    </row>
    <row r="332" spans="1:35">
      <c r="A332" s="112">
        <v>1827</v>
      </c>
      <c r="B332" s="110"/>
      <c r="C332" s="110"/>
      <c r="D332" s="23">
        <v>9429.5509708250756</v>
      </c>
      <c r="E332" s="61">
        <v>0.9</v>
      </c>
      <c r="F332" s="24"/>
      <c r="G332" s="35">
        <f t="shared" si="29"/>
        <v>10477.278856472307</v>
      </c>
      <c r="H332" s="48"/>
      <c r="I332" s="23">
        <v>8490.1110000000026</v>
      </c>
      <c r="J332" s="61">
        <v>0.9</v>
      </c>
      <c r="K332" s="110"/>
      <c r="L332" s="35">
        <f t="shared" si="30"/>
        <v>9433.4566666666688</v>
      </c>
      <c r="M332" s="48"/>
      <c r="N332" s="48"/>
      <c r="O332" s="48"/>
      <c r="P332" s="48"/>
      <c r="Q332" s="67">
        <v>0</v>
      </c>
      <c r="R332" s="37">
        <f t="shared" si="28"/>
        <v>523.86394282361539</v>
      </c>
      <c r="S332" s="24"/>
      <c r="T332" s="24"/>
      <c r="U332" s="24"/>
      <c r="V332" s="21"/>
      <c r="W332" s="110"/>
      <c r="X332" s="110"/>
      <c r="Y332" s="24"/>
      <c r="Z332" s="67">
        <v>0</v>
      </c>
      <c r="AA332" s="37">
        <f t="shared" si="27"/>
        <v>471.67283333333347</v>
      </c>
      <c r="AB332" s="24"/>
      <c r="AC332" s="24"/>
      <c r="AD332" s="24"/>
      <c r="AE332" s="21"/>
      <c r="AF332" s="23">
        <v>0</v>
      </c>
      <c r="AG332" s="23">
        <v>0</v>
      </c>
      <c r="AH332" s="21"/>
      <c r="AI332" s="21"/>
    </row>
    <row r="333" spans="1:35">
      <c r="A333" s="112">
        <v>1828</v>
      </c>
      <c r="B333" s="110"/>
      <c r="C333" s="110"/>
      <c r="D333" s="23">
        <v>13485.036650082966</v>
      </c>
      <c r="E333" s="61">
        <v>0.9</v>
      </c>
      <c r="F333" s="24"/>
      <c r="G333" s="35">
        <f t="shared" si="29"/>
        <v>14983.374055647739</v>
      </c>
      <c r="H333" s="48"/>
      <c r="I333" s="23">
        <v>12144.951500000003</v>
      </c>
      <c r="J333" s="61">
        <v>0.9</v>
      </c>
      <c r="K333" s="110"/>
      <c r="L333" s="35">
        <f t="shared" si="30"/>
        <v>13494.390555555558</v>
      </c>
      <c r="M333" s="48"/>
      <c r="N333" s="64" t="s">
        <v>182</v>
      </c>
      <c r="O333" s="64"/>
      <c r="P333" s="64" t="s">
        <v>182</v>
      </c>
      <c r="Q333" s="67">
        <v>534.9</v>
      </c>
      <c r="R333" s="37">
        <f t="shared" si="28"/>
        <v>749.16870278238696</v>
      </c>
      <c r="S333" s="10" t="s">
        <v>182</v>
      </c>
      <c r="T333" s="10" t="s">
        <v>182</v>
      </c>
      <c r="U333" s="10" t="s">
        <v>182</v>
      </c>
      <c r="V333" s="21"/>
      <c r="W333" s="10" t="s">
        <v>181</v>
      </c>
      <c r="X333" s="10"/>
      <c r="Y333" s="10" t="s">
        <v>181</v>
      </c>
      <c r="Z333" s="67">
        <v>440</v>
      </c>
      <c r="AA333" s="37">
        <f t="shared" si="27"/>
        <v>674.7195277777779</v>
      </c>
      <c r="AB333" s="10" t="s">
        <v>181</v>
      </c>
      <c r="AC333" s="10" t="s">
        <v>181</v>
      </c>
      <c r="AD333" s="10" t="s">
        <v>181</v>
      </c>
      <c r="AE333" s="21"/>
      <c r="AF333" s="23">
        <v>0</v>
      </c>
      <c r="AG333" s="23">
        <v>0</v>
      </c>
      <c r="AH333" s="21"/>
      <c r="AI333" s="21"/>
    </row>
    <row r="334" spans="1:35">
      <c r="A334" s="112">
        <v>1829</v>
      </c>
      <c r="B334" s="110"/>
      <c r="C334" s="110"/>
      <c r="D334" s="23">
        <v>20568.33741067833</v>
      </c>
      <c r="E334" s="61">
        <v>0.9</v>
      </c>
      <c r="F334" s="24"/>
      <c r="G334" s="35">
        <f t="shared" si="29"/>
        <v>22853.708234087033</v>
      </c>
      <c r="H334" s="48"/>
      <c r="I334" s="23">
        <v>17124.8197</v>
      </c>
      <c r="J334" s="61">
        <v>0.9</v>
      </c>
      <c r="K334" s="110"/>
      <c r="L334" s="35">
        <f t="shared" si="30"/>
        <v>19027.577444444443</v>
      </c>
      <c r="M334" s="48"/>
      <c r="N334" s="48" t="s">
        <v>259</v>
      </c>
      <c r="O334" s="48"/>
      <c r="P334" s="48"/>
      <c r="Q334" s="67">
        <v>0</v>
      </c>
      <c r="R334" s="37">
        <f t="shared" si="28"/>
        <v>1142.6854117043517</v>
      </c>
      <c r="S334" s="48" t="s">
        <v>7</v>
      </c>
      <c r="T334" s="21"/>
      <c r="U334" s="24" t="s">
        <v>259</v>
      </c>
      <c r="V334" s="21"/>
      <c r="W334" s="24" t="s">
        <v>259</v>
      </c>
      <c r="X334" s="24"/>
      <c r="Y334" s="24"/>
      <c r="Z334" s="67">
        <v>0</v>
      </c>
      <c r="AA334" s="37">
        <f t="shared" si="27"/>
        <v>951.37887222222218</v>
      </c>
      <c r="AB334" s="48" t="s">
        <v>7</v>
      </c>
      <c r="AC334" s="21"/>
      <c r="AD334" s="24" t="s">
        <v>259</v>
      </c>
      <c r="AE334" s="21"/>
      <c r="AF334" s="23">
        <v>0</v>
      </c>
      <c r="AG334" s="23">
        <v>0</v>
      </c>
      <c r="AH334" s="21"/>
      <c r="AI334" s="21"/>
    </row>
    <row r="335" spans="1:35">
      <c r="A335" s="112">
        <v>1830</v>
      </c>
      <c r="B335" s="110"/>
      <c r="C335" s="110"/>
      <c r="D335" s="23">
        <v>18089.692357619453</v>
      </c>
      <c r="E335" s="61">
        <v>0.9</v>
      </c>
      <c r="F335" s="24"/>
      <c r="G335" s="35">
        <f t="shared" si="29"/>
        <v>20099.658175132725</v>
      </c>
      <c r="H335" s="48"/>
      <c r="I335" s="23">
        <v>16575.572199999995</v>
      </c>
      <c r="J335" s="61">
        <v>0.9</v>
      </c>
      <c r="K335" s="110"/>
      <c r="L335" s="35">
        <f t="shared" si="30"/>
        <v>18417.302444444438</v>
      </c>
      <c r="M335" s="48"/>
      <c r="N335" s="48" t="s">
        <v>13</v>
      </c>
      <c r="O335" s="48" t="s">
        <v>20</v>
      </c>
      <c r="P335" s="48" t="s">
        <v>14</v>
      </c>
      <c r="Q335" s="67">
        <v>0</v>
      </c>
      <c r="R335" s="37">
        <f t="shared" si="28"/>
        <v>1004.9829087566363</v>
      </c>
      <c r="S335" s="48" t="s">
        <v>178</v>
      </c>
      <c r="T335" s="24" t="s">
        <v>12</v>
      </c>
      <c r="U335" s="24" t="s">
        <v>15</v>
      </c>
      <c r="V335" s="21"/>
      <c r="W335" s="24" t="s">
        <v>13</v>
      </c>
      <c r="X335" s="24" t="s">
        <v>20</v>
      </c>
      <c r="Y335" s="24" t="s">
        <v>14</v>
      </c>
      <c r="Z335" s="67">
        <v>0</v>
      </c>
      <c r="AA335" s="37">
        <f t="shared" si="27"/>
        <v>920.865122222222</v>
      </c>
      <c r="AB335" s="48" t="s">
        <v>178</v>
      </c>
      <c r="AC335" s="24" t="s">
        <v>12</v>
      </c>
      <c r="AD335" s="24" t="s">
        <v>15</v>
      </c>
      <c r="AE335" s="21"/>
      <c r="AF335" s="23">
        <v>0</v>
      </c>
      <c r="AG335" s="23">
        <v>0</v>
      </c>
      <c r="AH335" s="21"/>
      <c r="AI335" s="21"/>
    </row>
    <row r="336" spans="1:35">
      <c r="A336" s="26">
        <v>1831</v>
      </c>
      <c r="B336" s="24"/>
      <c r="C336" s="48"/>
      <c r="D336" s="23"/>
      <c r="E336" s="61"/>
      <c r="F336" s="24"/>
      <c r="G336" s="35">
        <f t="shared" ref="G336:G371" si="31">P336+R336+S336+T336+U336</f>
        <v>16930.177044167467</v>
      </c>
      <c r="H336" s="48"/>
      <c r="I336" s="23"/>
      <c r="J336" s="48"/>
      <c r="K336" s="24"/>
      <c r="L336" s="35">
        <f t="shared" ref="L336:L371" si="32">Y336+AA336+AB336+AC336+AD336</f>
        <v>15560.523752577317</v>
      </c>
      <c r="M336" s="48"/>
      <c r="N336" s="23">
        <v>13825.896888421375</v>
      </c>
      <c r="O336" s="118">
        <v>0.97</v>
      </c>
      <c r="P336" s="48">
        <f>N336/0.97</f>
        <v>14253.50194682616</v>
      </c>
      <c r="Q336" s="23">
        <v>0</v>
      </c>
      <c r="R336" s="24">
        <f>P336*0.05</f>
        <v>712.67509734130806</v>
      </c>
      <c r="S336" s="23">
        <v>0</v>
      </c>
      <c r="T336" s="24">
        <f>'Africa &gt;1830'!J4</f>
        <v>1964</v>
      </c>
      <c r="U336" s="23">
        <v>0</v>
      </c>
      <c r="V336" s="21"/>
      <c r="W336" s="23">
        <v>12702.864799999998</v>
      </c>
      <c r="X336" s="118">
        <v>0.97</v>
      </c>
      <c r="Y336" s="24">
        <f>W336/0.97</f>
        <v>13095.736907216493</v>
      </c>
      <c r="Z336" s="23">
        <v>0</v>
      </c>
      <c r="AA336" s="24">
        <f t="shared" ref="AA336:AA347" si="33">Y336*0.05</f>
        <v>654.78684536082471</v>
      </c>
      <c r="AB336" s="23">
        <v>0</v>
      </c>
      <c r="AC336" s="24">
        <f>'Africa &gt;1830'!E4</f>
        <v>1810</v>
      </c>
      <c r="AD336" s="23">
        <v>0</v>
      </c>
      <c r="AE336" s="21"/>
      <c r="AF336" s="23">
        <v>0</v>
      </c>
      <c r="AG336" s="23">
        <v>0</v>
      </c>
      <c r="AH336" s="21"/>
      <c r="AI336" s="21"/>
    </row>
    <row r="337" spans="1:35">
      <c r="A337" s="26">
        <v>1832</v>
      </c>
      <c r="B337" s="110"/>
      <c r="C337" s="115"/>
      <c r="D337" s="23"/>
      <c r="E337" s="61"/>
      <c r="F337" s="24"/>
      <c r="G337" s="35">
        <f t="shared" si="31"/>
        <v>18077.707118636354</v>
      </c>
      <c r="H337" s="48"/>
      <c r="I337" s="23"/>
      <c r="J337" s="48"/>
      <c r="K337" s="24"/>
      <c r="L337" s="35">
        <f t="shared" si="32"/>
        <v>16378.205994845361</v>
      </c>
      <c r="M337" s="48"/>
      <c r="N337" s="23">
        <v>15325.729433406919</v>
      </c>
      <c r="O337" s="118">
        <v>0.97</v>
      </c>
      <c r="P337" s="48">
        <f t="shared" ref="P337:P371" si="34">N337/0.97</f>
        <v>15799.721065367958</v>
      </c>
      <c r="Q337" s="23">
        <v>0</v>
      </c>
      <c r="R337" s="24">
        <f t="shared" ref="R337:R347" si="35">P337*0.05</f>
        <v>789.98605326839788</v>
      </c>
      <c r="S337" s="23">
        <v>0</v>
      </c>
      <c r="T337" s="24">
        <f>'Africa &gt;1830'!J5</f>
        <v>1488</v>
      </c>
      <c r="U337" s="23">
        <v>0</v>
      </c>
      <c r="V337" s="21"/>
      <c r="W337" s="23">
        <v>13890.5903</v>
      </c>
      <c r="X337" s="118">
        <v>0.97</v>
      </c>
      <c r="Y337" s="24">
        <f t="shared" ref="Y337:Y371" si="36">W337/0.97</f>
        <v>14320.196185567011</v>
      </c>
      <c r="Z337" s="23">
        <v>0</v>
      </c>
      <c r="AA337" s="24">
        <f t="shared" si="33"/>
        <v>716.00980927835053</v>
      </c>
      <c r="AB337" s="23">
        <v>0</v>
      </c>
      <c r="AC337" s="24">
        <f>'Africa &gt;1830'!E5</f>
        <v>1342</v>
      </c>
      <c r="AD337" s="23">
        <v>0</v>
      </c>
      <c r="AE337" s="21"/>
      <c r="AF337" s="23">
        <v>514.29999999999995</v>
      </c>
      <c r="AG337" s="23">
        <v>421</v>
      </c>
      <c r="AH337" s="21"/>
      <c r="AI337" s="21"/>
    </row>
    <row r="338" spans="1:35">
      <c r="A338" s="26">
        <v>1833</v>
      </c>
      <c r="B338" s="110"/>
      <c r="C338" s="115"/>
      <c r="D338" s="23"/>
      <c r="E338" s="61"/>
      <c r="F338" s="24"/>
      <c r="G338" s="35">
        <f t="shared" si="31"/>
        <v>17672.615295472766</v>
      </c>
      <c r="H338" s="48"/>
      <c r="I338" s="23"/>
      <c r="J338" s="48"/>
      <c r="K338" s="24"/>
      <c r="L338" s="35">
        <f t="shared" si="32"/>
        <v>15954.165247422685</v>
      </c>
      <c r="M338" s="48"/>
      <c r="N338" s="23">
        <v>14353.283759733042</v>
      </c>
      <c r="O338" s="118">
        <v>0.97</v>
      </c>
      <c r="P338" s="48">
        <f t="shared" si="34"/>
        <v>14797.199752302105</v>
      </c>
      <c r="Q338" s="23">
        <v>0</v>
      </c>
      <c r="R338" s="24">
        <f t="shared" si="35"/>
        <v>739.8599876151053</v>
      </c>
      <c r="S338" s="23">
        <v>201</v>
      </c>
      <c r="T338" s="24">
        <f>'Africa &gt;1830'!J6</f>
        <v>1669</v>
      </c>
      <c r="U338" s="23">
        <v>265.55555555555554</v>
      </c>
      <c r="V338" s="21"/>
      <c r="W338" s="23">
        <v>12915.009800000003</v>
      </c>
      <c r="X338" s="118">
        <v>0.97</v>
      </c>
      <c r="Y338" s="24">
        <f t="shared" si="36"/>
        <v>13314.443092783509</v>
      </c>
      <c r="Z338" s="23">
        <v>0</v>
      </c>
      <c r="AA338" s="24">
        <f t="shared" si="33"/>
        <v>665.72215463917553</v>
      </c>
      <c r="AB338" s="23">
        <v>196</v>
      </c>
      <c r="AC338" s="24">
        <f>'Africa &gt;1830'!E6</f>
        <v>1539</v>
      </c>
      <c r="AD338" s="23">
        <v>239</v>
      </c>
      <c r="AE338" s="21"/>
      <c r="AF338" s="23">
        <v>0</v>
      </c>
      <c r="AG338" s="23">
        <v>0</v>
      </c>
      <c r="AH338" s="21"/>
      <c r="AI338" s="21"/>
    </row>
    <row r="339" spans="1:35">
      <c r="A339" s="26">
        <v>1834</v>
      </c>
      <c r="B339" s="110"/>
      <c r="C339" s="115"/>
      <c r="D339" s="23"/>
      <c r="E339" s="61"/>
      <c r="F339" s="24"/>
      <c r="G339" s="35">
        <f t="shared" si="31"/>
        <v>23226.566376337716</v>
      </c>
      <c r="H339" s="48"/>
      <c r="I339" s="23"/>
      <c r="J339" s="48"/>
      <c r="K339" s="24"/>
      <c r="L339" s="35">
        <f t="shared" si="32"/>
        <v>20699.838644329899</v>
      </c>
      <c r="M339" s="48"/>
      <c r="N339" s="23">
        <v>17636.036306400842</v>
      </c>
      <c r="O339" s="118">
        <v>0.97</v>
      </c>
      <c r="P339" s="48">
        <f t="shared" si="34"/>
        <v>18181.480728248291</v>
      </c>
      <c r="Q339" s="23">
        <v>0</v>
      </c>
      <c r="R339" s="24">
        <f t="shared" si="35"/>
        <v>909.07403641241456</v>
      </c>
      <c r="S339" s="23">
        <v>0</v>
      </c>
      <c r="T339" s="24">
        <f>'Africa &gt;1830'!J7</f>
        <v>3303</v>
      </c>
      <c r="U339" s="23">
        <v>833.01161167701093</v>
      </c>
      <c r="V339" s="21"/>
      <c r="W339" s="23">
        <v>15884.755700000002</v>
      </c>
      <c r="X339" s="118">
        <v>0.97</v>
      </c>
      <c r="Y339" s="24">
        <f t="shared" si="36"/>
        <v>16376.036804123712</v>
      </c>
      <c r="Z339" s="23">
        <v>0</v>
      </c>
      <c r="AA339" s="24">
        <f t="shared" si="33"/>
        <v>818.80184020618572</v>
      </c>
      <c r="AB339" s="23">
        <v>0</v>
      </c>
      <c r="AC339" s="24">
        <f>'Africa &gt;1830'!E7</f>
        <v>2755</v>
      </c>
      <c r="AD339" s="23">
        <v>750</v>
      </c>
      <c r="AE339" s="21"/>
      <c r="AF339" s="23">
        <v>1880.3205850487541</v>
      </c>
      <c r="AG339" s="23">
        <v>1707.5606</v>
      </c>
      <c r="AH339" s="21"/>
      <c r="AI339" s="21"/>
    </row>
    <row r="340" spans="1:35">
      <c r="A340" s="26">
        <v>1835</v>
      </c>
      <c r="B340" s="24"/>
      <c r="C340" s="48"/>
      <c r="D340" s="23"/>
      <c r="E340" s="61"/>
      <c r="F340" s="24"/>
      <c r="G340" s="35">
        <f t="shared" si="31"/>
        <v>34722.698347968915</v>
      </c>
      <c r="H340" s="48"/>
      <c r="I340" s="23"/>
      <c r="J340" s="48"/>
      <c r="K340" s="24"/>
      <c r="L340" s="35">
        <f t="shared" si="32"/>
        <v>30996.092345360834</v>
      </c>
      <c r="M340" s="48"/>
      <c r="N340" s="23">
        <v>27030.276146270153</v>
      </c>
      <c r="O340" s="118">
        <v>0.97</v>
      </c>
      <c r="P340" s="48">
        <f t="shared" si="34"/>
        <v>27866.264068319746</v>
      </c>
      <c r="Q340" s="23">
        <v>307.39999999999998</v>
      </c>
      <c r="R340" s="24">
        <f t="shared" si="35"/>
        <v>1393.3132034159873</v>
      </c>
      <c r="S340" s="23">
        <v>0</v>
      </c>
      <c r="T340" s="24">
        <f>'Africa &gt;1830'!J8</f>
        <v>4712</v>
      </c>
      <c r="U340" s="23">
        <v>751.12107623318411</v>
      </c>
      <c r="V340" s="21"/>
      <c r="W340" s="23">
        <v>24210.36150000001</v>
      </c>
      <c r="X340" s="118">
        <v>0.97</v>
      </c>
      <c r="Y340" s="24">
        <f t="shared" si="36"/>
        <v>24959.135567010318</v>
      </c>
      <c r="Z340" s="23">
        <v>276.66000000000003</v>
      </c>
      <c r="AA340" s="24">
        <f t="shared" si="33"/>
        <v>1247.9567783505161</v>
      </c>
      <c r="AB340" s="23">
        <v>0</v>
      </c>
      <c r="AC340" s="24">
        <f>'Africa &gt;1830'!E8</f>
        <v>4119</v>
      </c>
      <c r="AD340" s="23">
        <v>670</v>
      </c>
      <c r="AE340" s="21"/>
      <c r="AF340" s="23">
        <v>1455.5</v>
      </c>
      <c r="AG340" s="23">
        <v>1325.8661000000002</v>
      </c>
      <c r="AH340" s="21"/>
      <c r="AI340" s="21"/>
    </row>
    <row r="341" spans="1:35">
      <c r="A341" s="26">
        <v>1836</v>
      </c>
      <c r="B341" s="110"/>
      <c r="C341" s="115"/>
      <c r="D341" s="23"/>
      <c r="E341" s="61"/>
      <c r="F341" s="24"/>
      <c r="G341" s="35">
        <f t="shared" si="31"/>
        <v>31528.653097126051</v>
      </c>
      <c r="H341" s="48"/>
      <c r="I341" s="23"/>
      <c r="J341" s="48"/>
      <c r="K341" s="24"/>
      <c r="L341" s="35">
        <f t="shared" si="32"/>
        <v>27988.73665979382</v>
      </c>
      <c r="M341" s="48"/>
      <c r="N341" s="23">
        <v>25701.261432583113</v>
      </c>
      <c r="O341" s="118">
        <v>0.97</v>
      </c>
      <c r="P341" s="48">
        <f t="shared" si="34"/>
        <v>26496.145806786713</v>
      </c>
      <c r="Q341" s="23">
        <v>0</v>
      </c>
      <c r="R341" s="24">
        <f t="shared" si="35"/>
        <v>1324.8072903393359</v>
      </c>
      <c r="S341" s="23">
        <v>1593</v>
      </c>
      <c r="T341" s="24">
        <f>'Africa &gt;1830'!J9</f>
        <v>2114.6999999999998</v>
      </c>
      <c r="U341" s="23">
        <v>0</v>
      </c>
      <c r="V341" s="21"/>
      <c r="W341" s="23">
        <v>22710.967200000003</v>
      </c>
      <c r="X341" s="118">
        <v>0.97</v>
      </c>
      <c r="Y341" s="24">
        <f t="shared" si="36"/>
        <v>23413.368247422684</v>
      </c>
      <c r="Z341" s="23">
        <v>0</v>
      </c>
      <c r="AA341" s="24">
        <f t="shared" si="33"/>
        <v>1170.6684123711343</v>
      </c>
      <c r="AB341" s="23">
        <v>1500</v>
      </c>
      <c r="AC341" s="24">
        <f>'Africa &gt;1830'!E9</f>
        <v>1904.6999999999998</v>
      </c>
      <c r="AD341" s="23">
        <v>0</v>
      </c>
      <c r="AE341" s="21"/>
      <c r="AF341" s="23">
        <v>1270.0759381898454</v>
      </c>
      <c r="AG341" s="23">
        <v>1127.4000000000001</v>
      </c>
      <c r="AH341" s="21"/>
      <c r="AI341" s="21"/>
    </row>
    <row r="342" spans="1:35">
      <c r="A342" s="26">
        <v>1837</v>
      </c>
      <c r="B342" s="110"/>
      <c r="C342" s="115"/>
      <c r="D342" s="23"/>
      <c r="E342" s="61"/>
      <c r="F342" s="24"/>
      <c r="G342" s="35">
        <f t="shared" si="31"/>
        <v>26412.953463389105</v>
      </c>
      <c r="H342" s="48"/>
      <c r="I342" s="23"/>
      <c r="J342" s="48"/>
      <c r="K342" s="24"/>
      <c r="L342" s="35">
        <f t="shared" si="32"/>
        <v>23548.332211340206</v>
      </c>
      <c r="M342" s="48"/>
      <c r="N342" s="23">
        <v>22319.333675702317</v>
      </c>
      <c r="O342" s="118">
        <v>0.97</v>
      </c>
      <c r="P342" s="48">
        <f t="shared" si="34"/>
        <v>23009.622346084863</v>
      </c>
      <c r="Q342" s="23">
        <v>278.3</v>
      </c>
      <c r="R342" s="24">
        <f t="shared" si="35"/>
        <v>1150.4811173042433</v>
      </c>
      <c r="S342" s="23">
        <v>296</v>
      </c>
      <c r="T342" s="24">
        <f>'Africa &gt;1830'!J10</f>
        <v>1956.85</v>
      </c>
      <c r="U342" s="23">
        <v>0</v>
      </c>
      <c r="V342" s="21"/>
      <c r="W342" s="23">
        <v>19928.956900000001</v>
      </c>
      <c r="X342" s="118">
        <v>0.97</v>
      </c>
      <c r="Y342" s="24">
        <f t="shared" si="36"/>
        <v>20545.316391752578</v>
      </c>
      <c r="Z342" s="23">
        <v>245.4606</v>
      </c>
      <c r="AA342" s="24">
        <f t="shared" si="33"/>
        <v>1027.265819587629</v>
      </c>
      <c r="AB342" s="23">
        <v>280</v>
      </c>
      <c r="AC342" s="24">
        <f>'Africa &gt;1830'!E10</f>
        <v>1695.75</v>
      </c>
      <c r="AD342" s="23">
        <v>0</v>
      </c>
      <c r="AE342" s="21"/>
      <c r="AF342" s="23">
        <v>0</v>
      </c>
      <c r="AG342" s="23">
        <v>0</v>
      </c>
      <c r="AH342" s="21"/>
      <c r="AI342" s="21"/>
    </row>
    <row r="343" spans="1:35">
      <c r="A343" s="26">
        <v>1838</v>
      </c>
      <c r="B343" s="110"/>
      <c r="C343" s="115"/>
      <c r="D343" s="23"/>
      <c r="E343" s="61"/>
      <c r="F343" s="24"/>
      <c r="G343" s="35">
        <f t="shared" si="31"/>
        <v>29567.475902668924</v>
      </c>
      <c r="H343" s="48"/>
      <c r="I343" s="23"/>
      <c r="J343" s="48"/>
      <c r="K343" s="24"/>
      <c r="L343" s="35">
        <f t="shared" si="32"/>
        <v>25128.972994845357</v>
      </c>
      <c r="M343" s="48"/>
      <c r="N343" s="23">
        <v>25864.150119608432</v>
      </c>
      <c r="O343" s="118">
        <v>0.97</v>
      </c>
      <c r="P343" s="48">
        <f t="shared" si="34"/>
        <v>26664.072288256117</v>
      </c>
      <c r="Q343" s="23">
        <v>278.3</v>
      </c>
      <c r="R343" s="24">
        <f t="shared" si="35"/>
        <v>1333.203614412806</v>
      </c>
      <c r="S343" s="23">
        <v>307.39999999999998</v>
      </c>
      <c r="T343" s="24">
        <f>'Africa &gt;1830'!J11</f>
        <v>1262.8</v>
      </c>
      <c r="U343" s="23">
        <v>0</v>
      </c>
      <c r="V343" s="21"/>
      <c r="W343" s="23">
        <v>21906.030099999996</v>
      </c>
      <c r="X343" s="118">
        <v>0.97</v>
      </c>
      <c r="Y343" s="24">
        <f t="shared" si="36"/>
        <v>22583.536185567009</v>
      </c>
      <c r="Z343" s="23">
        <v>245.4606</v>
      </c>
      <c r="AA343" s="24">
        <f t="shared" si="33"/>
        <v>1129.1768092783504</v>
      </c>
      <c r="AB343" s="23">
        <v>276.66000000000003</v>
      </c>
      <c r="AC343" s="24">
        <f>'Africa &gt;1830'!E11</f>
        <v>1139.5999999999999</v>
      </c>
      <c r="AD343" s="23">
        <v>0</v>
      </c>
      <c r="AE343" s="21"/>
      <c r="AF343" s="23">
        <v>489.8</v>
      </c>
      <c r="AG343" s="23">
        <v>443.8</v>
      </c>
      <c r="AH343" s="21"/>
      <c r="AI343" s="21"/>
    </row>
    <row r="344" spans="1:35">
      <c r="A344" s="26">
        <v>1839</v>
      </c>
      <c r="B344" s="110"/>
      <c r="C344" s="115"/>
      <c r="D344" s="23"/>
      <c r="E344" s="61"/>
      <c r="F344" s="24"/>
      <c r="G344" s="35">
        <f t="shared" si="31"/>
        <v>25700.371653560946</v>
      </c>
      <c r="H344" s="48"/>
      <c r="I344" s="23"/>
      <c r="J344" s="48"/>
      <c r="K344" s="24"/>
      <c r="L344" s="35">
        <f t="shared" si="32"/>
        <v>22397.201871134024</v>
      </c>
      <c r="M344" s="48"/>
      <c r="N344" s="23">
        <v>22244.06228100049</v>
      </c>
      <c r="O344" s="118">
        <v>0.97</v>
      </c>
      <c r="P344" s="48">
        <f t="shared" si="34"/>
        <v>22932.022970103597</v>
      </c>
      <c r="Q344" s="23">
        <v>0</v>
      </c>
      <c r="R344" s="24">
        <f t="shared" si="35"/>
        <v>1146.6011485051799</v>
      </c>
      <c r="S344" s="23">
        <v>175</v>
      </c>
      <c r="T344" s="24">
        <f>'Africa &gt;1830'!J12</f>
        <v>1446.7475349521706</v>
      </c>
      <c r="U344" s="23">
        <v>0</v>
      </c>
      <c r="V344" s="21"/>
      <c r="W344" s="23">
        <v>19238.538300000004</v>
      </c>
      <c r="X344" s="118">
        <v>0.97</v>
      </c>
      <c r="Y344" s="24">
        <f t="shared" si="36"/>
        <v>19833.544639175263</v>
      </c>
      <c r="Z344" s="23">
        <v>0</v>
      </c>
      <c r="AA344" s="24">
        <f t="shared" si="33"/>
        <v>991.67723195876317</v>
      </c>
      <c r="AB344" s="23">
        <v>171</v>
      </c>
      <c r="AC344" s="24">
        <f>'Africa &gt;1830'!E12</f>
        <v>1400.98</v>
      </c>
      <c r="AD344" s="23">
        <v>0</v>
      </c>
      <c r="AE344" s="21"/>
      <c r="AF344" s="23">
        <v>401.31147540983602</v>
      </c>
      <c r="AG344" s="23">
        <v>367.2</v>
      </c>
      <c r="AH344" s="21"/>
      <c r="AI344" s="21"/>
    </row>
    <row r="345" spans="1:35">
      <c r="A345" s="26">
        <v>1840</v>
      </c>
      <c r="B345" s="120"/>
      <c r="C345" s="121"/>
      <c r="D345" s="23"/>
      <c r="E345" s="61"/>
      <c r="F345" s="24"/>
      <c r="G345" s="35">
        <f t="shared" si="31"/>
        <v>22010.769544125269</v>
      </c>
      <c r="H345" s="48"/>
      <c r="I345" s="23"/>
      <c r="J345" s="48"/>
      <c r="K345" s="24"/>
      <c r="L345" s="35">
        <f t="shared" si="32"/>
        <v>19220.834716494839</v>
      </c>
      <c r="M345" s="48"/>
      <c r="N345" s="23">
        <v>19716.086585576038</v>
      </c>
      <c r="O345" s="118">
        <v>0.97</v>
      </c>
      <c r="P345" s="48">
        <f t="shared" si="34"/>
        <v>20325.86245935674</v>
      </c>
      <c r="Q345" s="23">
        <v>1400.1449439719186</v>
      </c>
      <c r="R345" s="24">
        <f t="shared" si="35"/>
        <v>1016.293122967837</v>
      </c>
      <c r="S345" s="23">
        <v>0</v>
      </c>
      <c r="T345" s="24">
        <f>'Africa &gt;1830'!J13</f>
        <v>668.61396180069175</v>
      </c>
      <c r="U345" s="23">
        <v>0</v>
      </c>
      <c r="V345" s="21"/>
      <c r="W345" s="23">
        <v>17206.723499999996</v>
      </c>
      <c r="X345" s="118">
        <v>0.97</v>
      </c>
      <c r="Y345" s="24">
        <f t="shared" si="36"/>
        <v>17738.890206185562</v>
      </c>
      <c r="Z345" s="23">
        <v>1228.32</v>
      </c>
      <c r="AA345" s="24">
        <f t="shared" si="33"/>
        <v>886.94451030927814</v>
      </c>
      <c r="AB345" s="23">
        <v>0</v>
      </c>
      <c r="AC345" s="24">
        <f>'Africa &gt;1830'!E13</f>
        <v>595</v>
      </c>
      <c r="AD345" s="23">
        <v>0</v>
      </c>
      <c r="AE345" s="21"/>
      <c r="AF345" s="23">
        <v>0</v>
      </c>
      <c r="AG345" s="23">
        <v>0</v>
      </c>
      <c r="AH345" s="21"/>
      <c r="AI345" s="21"/>
    </row>
    <row r="346" spans="1:35">
      <c r="A346" s="26">
        <v>1841</v>
      </c>
      <c r="B346" s="24"/>
      <c r="C346" s="48"/>
      <c r="D346" s="23"/>
      <c r="E346" s="61"/>
      <c r="F346" s="24"/>
      <c r="G346" s="35">
        <f t="shared" si="31"/>
        <v>18432.111440347824</v>
      </c>
      <c r="H346" s="48"/>
      <c r="I346" s="23"/>
      <c r="J346" s="48"/>
      <c r="K346" s="24"/>
      <c r="L346" s="35">
        <f t="shared" si="32"/>
        <v>16090.158095360821</v>
      </c>
      <c r="M346" s="48"/>
      <c r="N346" s="23">
        <v>15683.487931852149</v>
      </c>
      <c r="O346" s="118">
        <v>0.97</v>
      </c>
      <c r="P346" s="48">
        <f t="shared" si="34"/>
        <v>16168.54425964139</v>
      </c>
      <c r="Q346" s="23">
        <v>0</v>
      </c>
      <c r="R346" s="24">
        <f t="shared" si="35"/>
        <v>808.42721298206959</v>
      </c>
      <c r="S346" s="23">
        <v>214.6829810901001</v>
      </c>
      <c r="T346" s="24">
        <f>'Africa &gt;1830'!J14</f>
        <v>1240.4569866342647</v>
      </c>
      <c r="U346" s="23">
        <v>0</v>
      </c>
      <c r="V346" s="21"/>
      <c r="W346" s="23">
        <v>13700.362999999998</v>
      </c>
      <c r="X346" s="118">
        <v>0.97</v>
      </c>
      <c r="Y346" s="24">
        <f t="shared" si="36"/>
        <v>14124.085567010306</v>
      </c>
      <c r="Z346" s="23">
        <v>0</v>
      </c>
      <c r="AA346" s="24">
        <f t="shared" si="33"/>
        <v>706.20427835051532</v>
      </c>
      <c r="AB346" s="23">
        <v>193</v>
      </c>
      <c r="AC346" s="24">
        <f>'Africa &gt;1830'!E14</f>
        <v>1066.86825</v>
      </c>
      <c r="AD346" s="23">
        <v>0</v>
      </c>
      <c r="AE346" s="21"/>
      <c r="AF346" s="23">
        <v>0</v>
      </c>
      <c r="AG346" s="23">
        <v>0</v>
      </c>
      <c r="AH346" s="21"/>
      <c r="AI346" s="21"/>
    </row>
    <row r="347" spans="1:35">
      <c r="A347" s="26">
        <v>1842</v>
      </c>
      <c r="B347" s="24"/>
      <c r="C347" s="48"/>
      <c r="D347" s="23"/>
      <c r="E347" s="61"/>
      <c r="F347" s="24"/>
      <c r="G347" s="35">
        <f t="shared" si="31"/>
        <v>6853.2389287930118</v>
      </c>
      <c r="H347" s="48"/>
      <c r="I347" s="23"/>
      <c r="J347" s="48"/>
      <c r="K347" s="24"/>
      <c r="L347" s="35">
        <f t="shared" si="32"/>
        <v>5988.15</v>
      </c>
      <c r="M347" s="48"/>
      <c r="N347" s="23">
        <v>5326.4907246944967</v>
      </c>
      <c r="O347" s="118">
        <v>0.97</v>
      </c>
      <c r="P347" s="48">
        <f t="shared" si="34"/>
        <v>5491.22755123144</v>
      </c>
      <c r="Q347" s="23">
        <v>489.8</v>
      </c>
      <c r="R347" s="24">
        <f t="shared" si="35"/>
        <v>274.56137756157199</v>
      </c>
      <c r="S347" s="23">
        <v>0</v>
      </c>
      <c r="T347" s="24">
        <f>'Africa &gt;1830'!J15</f>
        <v>1087.4499999999998</v>
      </c>
      <c r="U347" s="23">
        <v>0</v>
      </c>
      <c r="V347" s="21"/>
      <c r="W347" s="23">
        <v>4597.8</v>
      </c>
      <c r="X347" s="118">
        <v>0.97</v>
      </c>
      <c r="Y347" s="24">
        <f t="shared" si="36"/>
        <v>4740</v>
      </c>
      <c r="Z347" s="23">
        <v>443.75880000000001</v>
      </c>
      <c r="AA347" s="24">
        <f t="shared" si="33"/>
        <v>237</v>
      </c>
      <c r="AB347" s="23">
        <v>0</v>
      </c>
      <c r="AC347" s="24">
        <f>'Africa &gt;1830'!E15</f>
        <v>1011.15</v>
      </c>
      <c r="AD347" s="23">
        <v>0</v>
      </c>
      <c r="AE347" s="21"/>
      <c r="AF347" s="23">
        <v>410.9</v>
      </c>
      <c r="AG347" s="23">
        <v>369.4</v>
      </c>
      <c r="AH347" s="21"/>
      <c r="AI347" s="21"/>
    </row>
    <row r="348" spans="1:35">
      <c r="A348" s="26">
        <v>1843</v>
      </c>
      <c r="B348" s="24"/>
      <c r="C348" s="48"/>
      <c r="D348" s="23"/>
      <c r="E348" s="61"/>
      <c r="F348" s="24"/>
      <c r="G348" s="35">
        <f t="shared" si="31"/>
        <v>10022.117262482863</v>
      </c>
      <c r="H348" s="48"/>
      <c r="I348" s="23"/>
      <c r="J348" s="48"/>
      <c r="K348" s="24"/>
      <c r="L348" s="35">
        <f t="shared" si="32"/>
        <v>8985.9834051546386</v>
      </c>
      <c r="M348" s="48"/>
      <c r="N348" s="23">
        <v>8613.3257446083771</v>
      </c>
      <c r="O348" s="118">
        <v>0.97</v>
      </c>
      <c r="P348" s="48">
        <f t="shared" si="34"/>
        <v>8879.7172624828636</v>
      </c>
      <c r="Q348" s="23">
        <v>0</v>
      </c>
      <c r="R348" s="24"/>
      <c r="S348" s="23">
        <v>0</v>
      </c>
      <c r="T348" s="24">
        <f>'Africa &gt;1830'!J16</f>
        <v>1142.3999999999999</v>
      </c>
      <c r="U348" s="23">
        <v>0</v>
      </c>
      <c r="V348" s="21"/>
      <c r="W348" s="23">
        <v>7771.7403999999997</v>
      </c>
      <c r="X348" s="118">
        <v>0.97</v>
      </c>
      <c r="Y348" s="24">
        <f t="shared" si="36"/>
        <v>8012.1035051546387</v>
      </c>
      <c r="Z348" s="23">
        <v>0</v>
      </c>
      <c r="AA348" s="24"/>
      <c r="AB348" s="23">
        <v>0</v>
      </c>
      <c r="AC348" s="24">
        <f>'Africa &gt;1830'!E16</f>
        <v>973.87990000000002</v>
      </c>
      <c r="AD348" s="23">
        <v>0</v>
      </c>
      <c r="AE348" s="21"/>
      <c r="AF348" s="23">
        <v>0</v>
      </c>
      <c r="AG348" s="23">
        <v>0</v>
      </c>
      <c r="AH348" s="21"/>
      <c r="AI348" s="21"/>
    </row>
    <row r="349" spans="1:35">
      <c r="A349" s="26">
        <v>1844</v>
      </c>
      <c r="B349" s="24"/>
      <c r="C349" s="48"/>
      <c r="D349" s="23"/>
      <c r="E349" s="61"/>
      <c r="F349" s="24"/>
      <c r="G349" s="35">
        <f t="shared" si="31"/>
        <v>12276.113732531419</v>
      </c>
      <c r="H349" s="48"/>
      <c r="I349" s="23"/>
      <c r="J349" s="48"/>
      <c r="K349" s="24"/>
      <c r="L349" s="35">
        <f t="shared" si="32"/>
        <v>11005.099547422677</v>
      </c>
      <c r="M349" s="48"/>
      <c r="N349" s="23">
        <v>10743.005820555476</v>
      </c>
      <c r="O349" s="118">
        <v>0.97</v>
      </c>
      <c r="P349" s="48">
        <f t="shared" si="34"/>
        <v>11075.263732531419</v>
      </c>
      <c r="Q349" s="23">
        <v>0</v>
      </c>
      <c r="R349" s="24"/>
      <c r="S349" s="23">
        <v>0</v>
      </c>
      <c r="T349" s="24">
        <f>'Africa &gt;1830'!J17</f>
        <v>1200.8499999999999</v>
      </c>
      <c r="U349" s="23">
        <v>0</v>
      </c>
      <c r="V349" s="21"/>
      <c r="W349" s="23">
        <v>9600.3889999999974</v>
      </c>
      <c r="X349" s="118">
        <v>0.97</v>
      </c>
      <c r="Y349" s="24">
        <f t="shared" si="36"/>
        <v>9897.3082474226776</v>
      </c>
      <c r="Z349" s="23">
        <v>0</v>
      </c>
      <c r="AA349" s="24"/>
      <c r="AB349" s="23">
        <v>0</v>
      </c>
      <c r="AC349" s="24">
        <f>'Africa &gt;1830'!E17</f>
        <v>1107.7912999999999</v>
      </c>
      <c r="AD349" s="23">
        <v>0</v>
      </c>
      <c r="AE349" s="21"/>
      <c r="AF349" s="23">
        <v>475.68710359408038</v>
      </c>
      <c r="AG349" s="23">
        <v>450</v>
      </c>
      <c r="AH349" s="21"/>
      <c r="AI349" s="21"/>
    </row>
    <row r="350" spans="1:35">
      <c r="A350" s="26">
        <v>1845</v>
      </c>
      <c r="B350" s="24"/>
      <c r="C350" s="48"/>
      <c r="D350" s="23"/>
      <c r="E350" s="61"/>
      <c r="F350" s="24"/>
      <c r="G350" s="35">
        <f t="shared" si="31"/>
        <v>4998.8264528951704</v>
      </c>
      <c r="H350" s="48"/>
      <c r="I350" s="23"/>
      <c r="J350" s="48"/>
      <c r="K350" s="24"/>
      <c r="L350" s="35">
        <f t="shared" si="32"/>
        <v>4395.2186597938144</v>
      </c>
      <c r="M350" s="48"/>
      <c r="N350" s="23">
        <v>3222.6566593083153</v>
      </c>
      <c r="O350" s="118">
        <v>0.97</v>
      </c>
      <c r="P350" s="48">
        <f t="shared" si="34"/>
        <v>3322.3264528951704</v>
      </c>
      <c r="Q350" s="23">
        <v>0</v>
      </c>
      <c r="R350" s="24"/>
      <c r="S350" s="23">
        <v>0</v>
      </c>
      <c r="T350" s="24">
        <f>'Africa &gt;1830'!J18</f>
        <v>1676.5</v>
      </c>
      <c r="U350" s="23">
        <v>0</v>
      </c>
      <c r="V350" s="21"/>
      <c r="W350" s="23">
        <v>2779.0681</v>
      </c>
      <c r="X350" s="118">
        <v>0.97</v>
      </c>
      <c r="Y350" s="24">
        <f t="shared" si="36"/>
        <v>2865.0186597938145</v>
      </c>
      <c r="Z350" s="23">
        <v>0</v>
      </c>
      <c r="AA350" s="24"/>
      <c r="AB350" s="23">
        <v>0</v>
      </c>
      <c r="AC350" s="24">
        <f>'Africa &gt;1830'!E18</f>
        <v>1530.1999999999998</v>
      </c>
      <c r="AD350" s="23">
        <v>0</v>
      </c>
      <c r="AE350" s="21"/>
      <c r="AF350" s="23">
        <v>0</v>
      </c>
      <c r="AG350" s="23">
        <v>0</v>
      </c>
      <c r="AH350" s="21"/>
      <c r="AI350" s="21"/>
    </row>
    <row r="351" spans="1:35">
      <c r="A351" s="26">
        <v>1846</v>
      </c>
      <c r="B351" s="24"/>
      <c r="C351" s="48"/>
      <c r="D351" s="23"/>
      <c r="E351" s="61"/>
      <c r="F351" s="24"/>
      <c r="G351" s="35">
        <f t="shared" si="31"/>
        <v>1518.9380566035572</v>
      </c>
      <c r="H351" s="48"/>
      <c r="I351" s="23"/>
      <c r="J351" s="48"/>
      <c r="K351" s="24"/>
      <c r="L351" s="35">
        <f t="shared" si="32"/>
        <v>1424.4859628865979</v>
      </c>
      <c r="M351" s="48"/>
      <c r="N351" s="23">
        <v>466.07341490545048</v>
      </c>
      <c r="O351" s="118">
        <v>0.97</v>
      </c>
      <c r="P351" s="48">
        <f t="shared" si="34"/>
        <v>480.4880566035572</v>
      </c>
      <c r="Q351" s="23">
        <v>0</v>
      </c>
      <c r="R351" s="24"/>
      <c r="S351" s="23">
        <v>0</v>
      </c>
      <c r="T351" s="24">
        <f>'Africa &gt;1830'!J19</f>
        <v>1038.45</v>
      </c>
      <c r="U351" s="23">
        <v>0</v>
      </c>
      <c r="V351" s="21"/>
      <c r="W351" s="23">
        <v>419</v>
      </c>
      <c r="X351" s="118">
        <v>0.97</v>
      </c>
      <c r="Y351" s="24">
        <f t="shared" si="36"/>
        <v>431.95876288659792</v>
      </c>
      <c r="Z351" s="23">
        <v>0</v>
      </c>
      <c r="AA351" s="24"/>
      <c r="AB351" s="23">
        <v>0</v>
      </c>
      <c r="AC351" s="24">
        <f>'Africa &gt;1830'!E19</f>
        <v>992.52719999999988</v>
      </c>
      <c r="AD351" s="23">
        <v>0</v>
      </c>
      <c r="AE351" s="21"/>
      <c r="AF351" s="23">
        <v>539.11205073995779</v>
      </c>
      <c r="AG351" s="23">
        <v>510</v>
      </c>
      <c r="AH351" s="21"/>
      <c r="AI351" s="21"/>
    </row>
    <row r="352" spans="1:35">
      <c r="A352" s="26">
        <v>1847</v>
      </c>
      <c r="B352" s="24"/>
      <c r="C352" s="48"/>
      <c r="D352" s="23"/>
      <c r="E352" s="61"/>
      <c r="F352" s="24"/>
      <c r="G352" s="35">
        <f t="shared" si="31"/>
        <v>4082.8804223683383</v>
      </c>
      <c r="H352" s="48"/>
      <c r="I352" s="23"/>
      <c r="J352" s="48"/>
      <c r="K352" s="24"/>
      <c r="L352" s="35">
        <f t="shared" si="32"/>
        <v>3622.5592783505153</v>
      </c>
      <c r="M352" s="48"/>
      <c r="N352" s="23">
        <v>1733.8775652528439</v>
      </c>
      <c r="O352" s="118">
        <v>0.97</v>
      </c>
      <c r="P352" s="48">
        <f t="shared" si="34"/>
        <v>1787.5026445905607</v>
      </c>
      <c r="Q352" s="23">
        <v>0</v>
      </c>
      <c r="R352" s="24"/>
      <c r="S352" s="23">
        <v>0</v>
      </c>
      <c r="T352" s="24">
        <f>'Africa &gt;1830'!J20</f>
        <v>2295.3777777777773</v>
      </c>
      <c r="U352" s="23">
        <v>0</v>
      </c>
      <c r="V352" s="21"/>
      <c r="W352" s="23">
        <v>1465</v>
      </c>
      <c r="X352" s="118">
        <v>0.97</v>
      </c>
      <c r="Y352" s="24">
        <f t="shared" si="36"/>
        <v>1510.3092783505156</v>
      </c>
      <c r="Z352" s="23">
        <v>0</v>
      </c>
      <c r="AA352" s="24"/>
      <c r="AB352" s="23">
        <v>0</v>
      </c>
      <c r="AC352" s="24">
        <f>'Africa &gt;1830'!E20</f>
        <v>2112.25</v>
      </c>
      <c r="AD352" s="23">
        <v>0</v>
      </c>
      <c r="AE352" s="21"/>
      <c r="AF352" s="23">
        <v>117</v>
      </c>
      <c r="AG352" s="23">
        <v>109</v>
      </c>
      <c r="AH352" s="21"/>
      <c r="AI352" s="21"/>
    </row>
    <row r="353" spans="1:35">
      <c r="A353" s="26">
        <v>1848</v>
      </c>
      <c r="B353" s="24"/>
      <c r="C353" s="48"/>
      <c r="D353" s="23"/>
      <c r="E353" s="61"/>
      <c r="F353" s="24"/>
      <c r="G353" s="35">
        <f t="shared" si="31"/>
        <v>5049.2731106600368</v>
      </c>
      <c r="H353" s="48"/>
      <c r="I353" s="23"/>
      <c r="J353" s="48"/>
      <c r="K353" s="24"/>
      <c r="L353" s="35">
        <f t="shared" si="32"/>
        <v>4476.0592783505153</v>
      </c>
      <c r="M353" s="48"/>
      <c r="N353" s="23">
        <v>2336.9841395624589</v>
      </c>
      <c r="O353" s="118">
        <v>0.97</v>
      </c>
      <c r="P353" s="48">
        <f t="shared" si="34"/>
        <v>2409.2619995489267</v>
      </c>
      <c r="Q353" s="23">
        <v>0</v>
      </c>
      <c r="R353" s="24"/>
      <c r="S353" s="23">
        <v>0</v>
      </c>
      <c r="T353" s="24">
        <f>'Africa &gt;1830'!J21</f>
        <v>2640.0111111111105</v>
      </c>
      <c r="U353" s="23">
        <v>0</v>
      </c>
      <c r="V353" s="21"/>
      <c r="W353" s="23">
        <v>1950</v>
      </c>
      <c r="X353" s="118">
        <v>0.97</v>
      </c>
      <c r="Y353" s="24">
        <f t="shared" si="36"/>
        <v>2010.3092783505156</v>
      </c>
      <c r="Z353" s="23">
        <v>0</v>
      </c>
      <c r="AA353" s="24"/>
      <c r="AB353" s="23">
        <v>0</v>
      </c>
      <c r="AC353" s="24">
        <f>'Africa &gt;1830'!E21</f>
        <v>2465.75</v>
      </c>
      <c r="AD353" s="23">
        <v>0</v>
      </c>
      <c r="AE353" s="21"/>
      <c r="AF353" s="23">
        <v>433.4038054968288</v>
      </c>
      <c r="AG353" s="23">
        <v>410</v>
      </c>
      <c r="AH353" s="21"/>
      <c r="AI353" s="21"/>
    </row>
    <row r="354" spans="1:35">
      <c r="A354" s="26">
        <v>1849</v>
      </c>
      <c r="B354" s="24"/>
      <c r="C354" s="48"/>
      <c r="D354" s="23"/>
      <c r="E354" s="61"/>
      <c r="F354" s="24"/>
      <c r="G354" s="35">
        <f t="shared" si="31"/>
        <v>10906.379547088236</v>
      </c>
      <c r="H354" s="48"/>
      <c r="I354" s="23"/>
      <c r="J354" s="48"/>
      <c r="K354" s="24"/>
      <c r="L354" s="35">
        <f t="shared" si="32"/>
        <v>9332.4573195876292</v>
      </c>
      <c r="M354" s="48"/>
      <c r="N354" s="23">
        <v>8843.3246606755893</v>
      </c>
      <c r="O354" s="118">
        <v>0.97</v>
      </c>
      <c r="P354" s="48">
        <f t="shared" si="34"/>
        <v>9116.8295470882367</v>
      </c>
      <c r="Q354" s="23">
        <v>0</v>
      </c>
      <c r="R354" s="24"/>
      <c r="S354" s="23">
        <v>0</v>
      </c>
      <c r="T354" s="24">
        <f>'Africa &gt;1830'!J22</f>
        <v>1789.55</v>
      </c>
      <c r="U354" s="23">
        <v>0</v>
      </c>
      <c r="V354" s="21"/>
      <c r="W354" s="23">
        <v>7392.6681000000008</v>
      </c>
      <c r="X354" s="118">
        <v>0.97</v>
      </c>
      <c r="Y354" s="24">
        <f t="shared" si="36"/>
        <v>7621.3073195876295</v>
      </c>
      <c r="Z354" s="23">
        <v>0</v>
      </c>
      <c r="AA354" s="24"/>
      <c r="AB354" s="23">
        <v>0</v>
      </c>
      <c r="AC354" s="24">
        <f>'Africa &gt;1830'!E22</f>
        <v>1711.1499999999999</v>
      </c>
      <c r="AD354" s="23">
        <v>0</v>
      </c>
      <c r="AE354" s="21"/>
      <c r="AF354" s="23">
        <v>0</v>
      </c>
      <c r="AG354" s="23">
        <v>0</v>
      </c>
      <c r="AH354" s="21"/>
      <c r="AI354" s="21"/>
    </row>
    <row r="355" spans="1:35">
      <c r="A355" s="26">
        <v>1850</v>
      </c>
      <c r="B355" s="24"/>
      <c r="C355" s="48"/>
      <c r="D355" s="23"/>
      <c r="E355" s="61"/>
      <c r="F355" s="24"/>
      <c r="G355" s="35">
        <f t="shared" si="31"/>
        <v>5325.4065184004776</v>
      </c>
      <c r="H355" s="48"/>
      <c r="I355" s="23"/>
      <c r="J355" s="48"/>
      <c r="K355" s="24"/>
      <c r="L355" s="35">
        <f t="shared" si="32"/>
        <v>4755.5381443298975</v>
      </c>
      <c r="M355" s="48"/>
      <c r="N355" s="23">
        <v>3425.3673228484627</v>
      </c>
      <c r="O355" s="118">
        <v>0.97</v>
      </c>
      <c r="P355" s="48">
        <f t="shared" si="34"/>
        <v>3531.3065184004772</v>
      </c>
      <c r="Q355" s="23">
        <v>0</v>
      </c>
      <c r="R355" s="24"/>
      <c r="S355" s="23">
        <v>0</v>
      </c>
      <c r="T355" s="24">
        <f>'Africa &gt;1830'!J23</f>
        <v>1794.1</v>
      </c>
      <c r="U355" s="23">
        <v>0</v>
      </c>
      <c r="V355" s="21"/>
      <c r="W355" s="23">
        <v>3005</v>
      </c>
      <c r="X355" s="118">
        <v>0.97</v>
      </c>
      <c r="Y355" s="24">
        <f t="shared" si="36"/>
        <v>3097.9381443298971</v>
      </c>
      <c r="Z355" s="23">
        <v>0</v>
      </c>
      <c r="AA355" s="24"/>
      <c r="AB355" s="23">
        <v>0</v>
      </c>
      <c r="AC355" s="24">
        <f>'Africa &gt;1830'!E23</f>
        <v>1657.6</v>
      </c>
      <c r="AD355" s="23">
        <v>0</v>
      </c>
      <c r="AE355" s="21"/>
      <c r="AF355" s="23">
        <v>0</v>
      </c>
      <c r="AG355" s="23">
        <v>0</v>
      </c>
      <c r="AH355" s="21"/>
      <c r="AI355" s="21"/>
    </row>
    <row r="356" spans="1:35">
      <c r="A356" s="26">
        <v>1851</v>
      </c>
      <c r="B356" s="24"/>
      <c r="C356" s="48"/>
      <c r="D356" s="23"/>
      <c r="E356" s="61"/>
      <c r="F356" s="24"/>
      <c r="G356" s="35">
        <f t="shared" si="31"/>
        <v>9245.5733095190553</v>
      </c>
      <c r="H356" s="48"/>
      <c r="I356" s="23"/>
      <c r="J356" s="48"/>
      <c r="K356" s="24"/>
      <c r="L356" s="35">
        <f t="shared" si="32"/>
        <v>8045.4846391752581</v>
      </c>
      <c r="M356" s="48"/>
      <c r="N356" s="23">
        <v>8708.488610233484</v>
      </c>
      <c r="O356" s="118">
        <v>0.97</v>
      </c>
      <c r="P356" s="48">
        <f t="shared" si="34"/>
        <v>8977.8233095190553</v>
      </c>
      <c r="Q356" s="23">
        <v>0</v>
      </c>
      <c r="R356" s="24"/>
      <c r="S356" s="23">
        <v>0</v>
      </c>
      <c r="T356" s="24">
        <f>'Africa &gt;1830'!J24</f>
        <v>267.75</v>
      </c>
      <c r="U356" s="23">
        <v>0</v>
      </c>
      <c r="V356" s="21"/>
      <c r="W356" s="23">
        <v>7585.1426000000001</v>
      </c>
      <c r="X356" s="118">
        <v>0.97</v>
      </c>
      <c r="Y356" s="24">
        <f t="shared" si="36"/>
        <v>7819.7346391752581</v>
      </c>
      <c r="Z356" s="23">
        <v>0</v>
      </c>
      <c r="AA356" s="24"/>
      <c r="AB356" s="23">
        <v>0</v>
      </c>
      <c r="AC356" s="24">
        <f>'Africa &gt;1830'!E24</f>
        <v>225.74999999999997</v>
      </c>
      <c r="AD356" s="23">
        <v>0</v>
      </c>
      <c r="AE356" s="21"/>
      <c r="AF356" s="23">
        <v>0</v>
      </c>
      <c r="AG356" s="23">
        <v>0</v>
      </c>
      <c r="AH356" s="21"/>
      <c r="AI356" s="21"/>
    </row>
    <row r="357" spans="1:35">
      <c r="A357" s="26">
        <v>1852</v>
      </c>
      <c r="B357" s="24"/>
      <c r="C357" s="48"/>
      <c r="D357" s="23"/>
      <c r="E357" s="61"/>
      <c r="F357" s="24"/>
      <c r="G357" s="35">
        <f t="shared" si="31"/>
        <v>9308.1783986059763</v>
      </c>
      <c r="H357" s="48"/>
      <c r="I357" s="23"/>
      <c r="J357" s="48"/>
      <c r="K357" s="24"/>
      <c r="L357" s="35">
        <f t="shared" si="32"/>
        <v>8097.7319587628872</v>
      </c>
      <c r="M357" s="48"/>
      <c r="N357" s="23">
        <v>9028.9330466477968</v>
      </c>
      <c r="O357" s="118">
        <v>0.97</v>
      </c>
      <c r="P357" s="48">
        <f t="shared" si="34"/>
        <v>9308.1783986059763</v>
      </c>
      <c r="Q357" s="23">
        <v>0</v>
      </c>
      <c r="R357" s="24"/>
      <c r="S357" s="23">
        <v>0</v>
      </c>
      <c r="T357" s="24">
        <f>'Africa &gt;1830'!J25</f>
        <v>0</v>
      </c>
      <c r="U357" s="23">
        <v>0</v>
      </c>
      <c r="V357" s="21"/>
      <c r="W357" s="23">
        <v>7854.8</v>
      </c>
      <c r="X357" s="118">
        <v>0.97</v>
      </c>
      <c r="Y357" s="24">
        <f t="shared" si="36"/>
        <v>8097.7319587628872</v>
      </c>
      <c r="Z357" s="23">
        <v>0</v>
      </c>
      <c r="AA357" s="24"/>
      <c r="AB357" s="23">
        <v>0</v>
      </c>
      <c r="AC357" s="24">
        <f>'Africa &gt;1830'!E25</f>
        <v>0</v>
      </c>
      <c r="AD357" s="23">
        <v>0</v>
      </c>
      <c r="AE357" s="21"/>
      <c r="AF357" s="23">
        <v>0</v>
      </c>
      <c r="AG357" s="23">
        <v>0</v>
      </c>
      <c r="AH357" s="21"/>
      <c r="AI357" s="21"/>
    </row>
    <row r="358" spans="1:35">
      <c r="A358" s="26">
        <v>1853</v>
      </c>
      <c r="B358" s="24"/>
      <c r="C358" s="48"/>
      <c r="D358" s="23"/>
      <c r="E358" s="61"/>
      <c r="F358" s="24"/>
      <c r="G358" s="35">
        <f t="shared" si="31"/>
        <v>17801.875209762995</v>
      </c>
      <c r="H358" s="48"/>
      <c r="I358" s="23"/>
      <c r="J358" s="48"/>
      <c r="K358" s="24"/>
      <c r="L358" s="35">
        <f t="shared" si="32"/>
        <v>15454.856494845366</v>
      </c>
      <c r="M358" s="48"/>
      <c r="N358" s="23">
        <v>17267.818953470105</v>
      </c>
      <c r="O358" s="118">
        <v>0.97</v>
      </c>
      <c r="P358" s="48">
        <f t="shared" si="34"/>
        <v>17801.875209762995</v>
      </c>
      <c r="Q358" s="23">
        <v>0</v>
      </c>
      <c r="R358" s="24"/>
      <c r="S358" s="23">
        <v>0</v>
      </c>
      <c r="T358" s="24">
        <f>'Africa &gt;1830'!J26</f>
        <v>0</v>
      </c>
      <c r="U358" s="23">
        <v>0</v>
      </c>
      <c r="V358" s="21"/>
      <c r="W358" s="23">
        <v>14991.210800000004</v>
      </c>
      <c r="X358" s="118">
        <v>0.97</v>
      </c>
      <c r="Y358" s="24">
        <f t="shared" si="36"/>
        <v>15454.856494845366</v>
      </c>
      <c r="Z358" s="23">
        <v>0</v>
      </c>
      <c r="AA358" s="24"/>
      <c r="AB358" s="23">
        <v>0</v>
      </c>
      <c r="AC358" s="24">
        <f>'Africa &gt;1830'!E26</f>
        <v>0</v>
      </c>
      <c r="AD358" s="23">
        <v>0</v>
      </c>
      <c r="AE358" s="21"/>
      <c r="AF358" s="23">
        <v>0</v>
      </c>
      <c r="AG358" s="23">
        <v>0</v>
      </c>
      <c r="AH358" s="21"/>
      <c r="AI358" s="21"/>
    </row>
    <row r="359" spans="1:35">
      <c r="A359" s="26">
        <v>1854</v>
      </c>
      <c r="B359" s="24"/>
      <c r="C359" s="48"/>
      <c r="D359" s="23"/>
      <c r="E359" s="61"/>
      <c r="F359" s="24"/>
      <c r="G359" s="35">
        <f t="shared" si="31"/>
        <v>14819.431819092155</v>
      </c>
      <c r="H359" s="48"/>
      <c r="I359" s="23"/>
      <c r="J359" s="48"/>
      <c r="K359" s="24"/>
      <c r="L359" s="35">
        <f t="shared" si="32"/>
        <v>12706.18556701031</v>
      </c>
      <c r="M359" s="48"/>
      <c r="N359" s="23">
        <v>14374.84886451939</v>
      </c>
      <c r="O359" s="118">
        <v>0.97</v>
      </c>
      <c r="P359" s="48">
        <f t="shared" si="34"/>
        <v>14819.431819092155</v>
      </c>
      <c r="Q359" s="23">
        <v>0</v>
      </c>
      <c r="R359" s="24"/>
      <c r="S359" s="23">
        <v>0</v>
      </c>
      <c r="T359" s="24">
        <f>'Africa &gt;1830'!J27</f>
        <v>0</v>
      </c>
      <c r="U359" s="23">
        <v>0</v>
      </c>
      <c r="V359" s="21"/>
      <c r="W359" s="23">
        <v>12325</v>
      </c>
      <c r="X359" s="118">
        <v>0.97</v>
      </c>
      <c r="Y359" s="24">
        <f t="shared" si="36"/>
        <v>12706.18556701031</v>
      </c>
      <c r="Z359" s="23">
        <v>0</v>
      </c>
      <c r="AA359" s="24"/>
      <c r="AB359" s="23">
        <v>0</v>
      </c>
      <c r="AC359" s="24">
        <f>'Africa &gt;1830'!E27</f>
        <v>0</v>
      </c>
      <c r="AD359" s="23">
        <v>0</v>
      </c>
      <c r="AE359" s="21"/>
      <c r="AF359" s="23">
        <v>0</v>
      </c>
      <c r="AG359" s="23">
        <v>0</v>
      </c>
      <c r="AH359" s="21"/>
      <c r="AI359" s="21"/>
    </row>
    <row r="360" spans="1:35">
      <c r="A360" s="26">
        <v>1855</v>
      </c>
      <c r="B360" s="24"/>
      <c r="C360" s="48"/>
      <c r="D360" s="23"/>
      <c r="E360" s="61"/>
      <c r="F360" s="24"/>
      <c r="G360" s="35">
        <f t="shared" si="31"/>
        <v>6396.2536655624081</v>
      </c>
      <c r="H360" s="48"/>
      <c r="I360" s="23"/>
      <c r="J360" s="48"/>
      <c r="K360" s="24"/>
      <c r="L360" s="35">
        <f t="shared" si="32"/>
        <v>5342.7693814432987</v>
      </c>
      <c r="M360" s="48"/>
      <c r="N360" s="23">
        <v>6204.3660555955357</v>
      </c>
      <c r="O360" s="118">
        <v>0.97</v>
      </c>
      <c r="P360" s="48">
        <f t="shared" si="34"/>
        <v>6396.2536655624081</v>
      </c>
      <c r="Q360" s="23">
        <v>0</v>
      </c>
      <c r="R360" s="24"/>
      <c r="S360" s="23">
        <v>0</v>
      </c>
      <c r="T360" s="24">
        <f>'Africa &gt;1830'!J28</f>
        <v>0</v>
      </c>
      <c r="U360" s="23">
        <v>0</v>
      </c>
      <c r="V360" s="21"/>
      <c r="W360" s="23">
        <v>5182.4862999999996</v>
      </c>
      <c r="X360" s="118">
        <v>0.97</v>
      </c>
      <c r="Y360" s="24">
        <f t="shared" si="36"/>
        <v>5342.7693814432987</v>
      </c>
      <c r="Z360" s="23">
        <v>0</v>
      </c>
      <c r="AA360" s="24"/>
      <c r="AB360" s="23">
        <v>0</v>
      </c>
      <c r="AC360" s="24">
        <f>'Africa &gt;1830'!E28</f>
        <v>0</v>
      </c>
      <c r="AD360" s="23">
        <v>0</v>
      </c>
      <c r="AE360" s="21"/>
      <c r="AF360" s="23">
        <v>0</v>
      </c>
      <c r="AG360" s="23">
        <v>0</v>
      </c>
      <c r="AH360" s="21"/>
      <c r="AI360" s="21"/>
    </row>
    <row r="361" spans="1:35">
      <c r="A361" s="26">
        <v>1856</v>
      </c>
      <c r="B361" s="24"/>
      <c r="C361" s="48"/>
      <c r="D361" s="23"/>
      <c r="E361" s="61"/>
      <c r="F361" s="24"/>
      <c r="G361" s="35">
        <f t="shared" si="31"/>
        <v>8159.9355581566879</v>
      </c>
      <c r="H361" s="48"/>
      <c r="I361" s="23"/>
      <c r="J361" s="48"/>
      <c r="K361" s="24"/>
      <c r="L361" s="35">
        <f t="shared" si="32"/>
        <v>7007.8237113402074</v>
      </c>
      <c r="M361" s="48"/>
      <c r="N361" s="23">
        <v>7915.137491411987</v>
      </c>
      <c r="O361" s="118">
        <v>0.97</v>
      </c>
      <c r="P361" s="48">
        <f t="shared" si="34"/>
        <v>8159.9355581566879</v>
      </c>
      <c r="Q361" s="23">
        <v>0</v>
      </c>
      <c r="R361" s="24"/>
      <c r="S361" s="23">
        <v>0</v>
      </c>
      <c r="T361" s="24">
        <f>'Africa &gt;1830'!J29</f>
        <v>0</v>
      </c>
      <c r="U361" s="23">
        <v>0</v>
      </c>
      <c r="V361" s="21"/>
      <c r="W361" s="23">
        <v>6797.5890000000009</v>
      </c>
      <c r="X361" s="118">
        <v>0.97</v>
      </c>
      <c r="Y361" s="24">
        <f t="shared" si="36"/>
        <v>7007.8237113402074</v>
      </c>
      <c r="Z361" s="23">
        <v>0</v>
      </c>
      <c r="AA361" s="24"/>
      <c r="AB361" s="23">
        <v>0</v>
      </c>
      <c r="AC361" s="24">
        <f>'Africa &gt;1830'!E29</f>
        <v>0</v>
      </c>
      <c r="AD361" s="23">
        <v>0</v>
      </c>
      <c r="AE361" s="21"/>
      <c r="AF361" s="23">
        <v>0</v>
      </c>
      <c r="AG361" s="23">
        <v>0</v>
      </c>
      <c r="AH361" s="21"/>
      <c r="AI361" s="21"/>
    </row>
    <row r="362" spans="1:35">
      <c r="A362" s="28">
        <v>1857</v>
      </c>
      <c r="B362" s="24"/>
      <c r="C362" s="48"/>
      <c r="D362" s="23"/>
      <c r="E362" s="61"/>
      <c r="F362" s="24"/>
      <c r="G362" s="35">
        <f t="shared" si="31"/>
        <v>15225.171965678361</v>
      </c>
      <c r="H362" s="48"/>
      <c r="I362" s="23"/>
      <c r="J362" s="48"/>
      <c r="K362" s="24"/>
      <c r="L362" s="35">
        <f t="shared" si="32"/>
        <v>12558.618144329896</v>
      </c>
      <c r="M362" s="48"/>
      <c r="N362" s="23">
        <v>12329.625834654546</v>
      </c>
      <c r="O362" s="118">
        <v>0.97</v>
      </c>
      <c r="P362" s="48">
        <f t="shared" si="34"/>
        <v>12710.954468716027</v>
      </c>
      <c r="Q362" s="23">
        <v>0</v>
      </c>
      <c r="R362" s="24"/>
      <c r="S362" s="23">
        <v>0</v>
      </c>
      <c r="T362" s="24">
        <f>'Africa &gt;1830'!J30</f>
        <v>2514.2174969623329</v>
      </c>
      <c r="U362" s="23">
        <v>0</v>
      </c>
      <c r="V362" s="21"/>
      <c r="W362" s="23">
        <v>10134.189599999998</v>
      </c>
      <c r="X362" s="118">
        <v>0.97</v>
      </c>
      <c r="Y362" s="24">
        <f t="shared" si="36"/>
        <v>10447.618144329896</v>
      </c>
      <c r="Z362" s="23">
        <v>0</v>
      </c>
      <c r="AA362" s="24"/>
      <c r="AB362" s="23">
        <v>0</v>
      </c>
      <c r="AC362" s="24">
        <f>'Africa &gt;1830'!E30</f>
        <v>2111</v>
      </c>
      <c r="AD362" s="23">
        <v>0</v>
      </c>
      <c r="AE362" s="21"/>
      <c r="AF362" s="23">
        <v>0</v>
      </c>
      <c r="AG362" s="23">
        <v>0</v>
      </c>
      <c r="AH362" s="21"/>
      <c r="AI362" s="21"/>
    </row>
    <row r="363" spans="1:35">
      <c r="A363" s="28">
        <v>1858</v>
      </c>
      <c r="B363" s="24"/>
      <c r="C363" s="48"/>
      <c r="D363" s="23"/>
      <c r="E363" s="61"/>
      <c r="F363" s="24"/>
      <c r="G363" s="35">
        <f t="shared" si="31"/>
        <v>19286.194385293777</v>
      </c>
      <c r="H363" s="48"/>
      <c r="I363" s="23"/>
      <c r="J363" s="48"/>
      <c r="K363" s="24"/>
      <c r="L363" s="35">
        <f t="shared" si="32"/>
        <v>15702.082474226805</v>
      </c>
      <c r="M363" s="48"/>
      <c r="N363" s="23">
        <v>18271.108553734965</v>
      </c>
      <c r="O363" s="118">
        <v>0.97</v>
      </c>
      <c r="P363" s="48">
        <f t="shared" si="34"/>
        <v>18836.194385293777</v>
      </c>
      <c r="Q363" s="23">
        <v>0</v>
      </c>
      <c r="R363" s="24"/>
      <c r="S363" s="23">
        <v>0</v>
      </c>
      <c r="T363" s="24">
        <f>'Africa &gt;1830'!J31</f>
        <v>450</v>
      </c>
      <c r="U363" s="23">
        <v>0</v>
      </c>
      <c r="V363" s="21"/>
      <c r="W363" s="23">
        <v>14934.2</v>
      </c>
      <c r="X363" s="118">
        <v>0.97</v>
      </c>
      <c r="Y363" s="24">
        <f t="shared" si="36"/>
        <v>15396.082474226805</v>
      </c>
      <c r="Z363" s="23">
        <v>0</v>
      </c>
      <c r="AA363" s="24"/>
      <c r="AB363" s="23">
        <v>0</v>
      </c>
      <c r="AC363" s="24">
        <f>'Africa &gt;1830'!E31</f>
        <v>306</v>
      </c>
      <c r="AD363" s="23">
        <v>0</v>
      </c>
      <c r="AE363" s="21"/>
      <c r="AF363" s="23">
        <v>0</v>
      </c>
      <c r="AG363" s="23">
        <v>0</v>
      </c>
      <c r="AH363" s="21"/>
      <c r="AI363" s="21"/>
    </row>
    <row r="364" spans="1:35">
      <c r="A364" s="28">
        <v>1859</v>
      </c>
      <c r="B364" s="24"/>
      <c r="C364" s="48"/>
      <c r="D364" s="23"/>
      <c r="E364" s="61"/>
      <c r="F364" s="24"/>
      <c r="G364" s="35">
        <f t="shared" si="31"/>
        <v>34785.232685680137</v>
      </c>
      <c r="H364" s="48"/>
      <c r="I364" s="23"/>
      <c r="J364" s="48"/>
      <c r="K364" s="24"/>
      <c r="L364" s="35">
        <f t="shared" si="32"/>
        <v>28369.309278350516</v>
      </c>
      <c r="M364" s="48"/>
      <c r="N364" s="23">
        <v>31407.855705109734</v>
      </c>
      <c r="O364" s="118">
        <v>0.97</v>
      </c>
      <c r="P364" s="48">
        <f t="shared" si="34"/>
        <v>32379.232685680137</v>
      </c>
      <c r="Q364" s="23">
        <v>0</v>
      </c>
      <c r="R364" s="24"/>
      <c r="S364" s="23">
        <v>0</v>
      </c>
      <c r="T364" s="24">
        <f>'Africa &gt;1830'!J32</f>
        <v>2406</v>
      </c>
      <c r="U364" s="23">
        <v>0</v>
      </c>
      <c r="V364" s="21"/>
      <c r="W364" s="23">
        <v>25501.599999999999</v>
      </c>
      <c r="X364" s="118">
        <v>0.97</v>
      </c>
      <c r="Y364" s="24">
        <f t="shared" si="36"/>
        <v>26290.309278350516</v>
      </c>
      <c r="Z364" s="23">
        <v>0</v>
      </c>
      <c r="AA364" s="24"/>
      <c r="AB364" s="23">
        <v>0</v>
      </c>
      <c r="AC364" s="24">
        <f>'Africa &gt;1830'!E32</f>
        <v>2079</v>
      </c>
      <c r="AD364" s="23">
        <v>0</v>
      </c>
      <c r="AE364" s="21"/>
      <c r="AF364" s="23">
        <v>0</v>
      </c>
      <c r="AG364" s="23">
        <v>0</v>
      </c>
      <c r="AH364" s="21"/>
      <c r="AI364" s="21"/>
    </row>
    <row r="365" spans="1:35">
      <c r="A365" s="28">
        <v>1860</v>
      </c>
      <c r="B365" s="24"/>
      <c r="C365" s="48"/>
      <c r="D365" s="23"/>
      <c r="E365" s="61"/>
      <c r="F365" s="24"/>
      <c r="G365" s="35">
        <f t="shared" si="31"/>
        <v>26604.549528472333</v>
      </c>
      <c r="H365" s="48"/>
      <c r="I365" s="23"/>
      <c r="J365" s="48"/>
      <c r="K365" s="24"/>
      <c r="L365" s="35">
        <f t="shared" si="32"/>
        <v>22105.793814432989</v>
      </c>
      <c r="M365" s="48"/>
      <c r="N365" s="23">
        <v>21518.043042618163</v>
      </c>
      <c r="O365" s="118">
        <v>0.97</v>
      </c>
      <c r="P365" s="48">
        <f t="shared" si="34"/>
        <v>22183.549528472333</v>
      </c>
      <c r="Q365" s="23">
        <v>0</v>
      </c>
      <c r="R365" s="24"/>
      <c r="S365" s="23">
        <v>0</v>
      </c>
      <c r="T365" s="24">
        <f>'Africa &gt;1830'!J33</f>
        <v>4421</v>
      </c>
      <c r="U365" s="23">
        <v>0</v>
      </c>
      <c r="V365" s="21"/>
      <c r="W365" s="23">
        <v>17712</v>
      </c>
      <c r="X365" s="118">
        <v>0.97</v>
      </c>
      <c r="Y365" s="24">
        <f t="shared" si="36"/>
        <v>18259.793814432989</v>
      </c>
      <c r="Z365" s="23">
        <v>0</v>
      </c>
      <c r="AA365" s="24"/>
      <c r="AB365" s="23">
        <v>0</v>
      </c>
      <c r="AC365" s="24">
        <f>'Africa &gt;1830'!E33</f>
        <v>3846</v>
      </c>
      <c r="AD365" s="23">
        <v>0</v>
      </c>
      <c r="AE365" s="21"/>
      <c r="AF365" s="23">
        <v>0</v>
      </c>
      <c r="AG365" s="23">
        <v>0</v>
      </c>
      <c r="AH365" s="21"/>
      <c r="AI365" s="21"/>
    </row>
    <row r="366" spans="1:35">
      <c r="A366" s="28">
        <v>1861</v>
      </c>
      <c r="B366" s="24"/>
      <c r="C366" s="48"/>
      <c r="D366" s="23"/>
      <c r="E366" s="61"/>
      <c r="F366" s="24"/>
      <c r="G366" s="35">
        <f t="shared" si="31"/>
        <v>24395.441292224274</v>
      </c>
      <c r="H366" s="48"/>
      <c r="I366" s="23"/>
      <c r="J366" s="48"/>
      <c r="K366" s="24"/>
      <c r="L366" s="35">
        <f t="shared" si="32"/>
        <v>20803.618556701033</v>
      </c>
      <c r="M366" s="48"/>
      <c r="N366" s="23">
        <v>17212.108053457545</v>
      </c>
      <c r="O366" s="118">
        <v>0.97</v>
      </c>
      <c r="P366" s="48">
        <f t="shared" si="34"/>
        <v>17744.441292224274</v>
      </c>
      <c r="Q366" s="23">
        <v>0</v>
      </c>
      <c r="R366" s="24"/>
      <c r="S366" s="23">
        <v>0</v>
      </c>
      <c r="T366" s="24">
        <f>'Africa &gt;1830'!J34</f>
        <v>6651</v>
      </c>
      <c r="U366" s="23">
        <v>0</v>
      </c>
      <c r="V366" s="21"/>
      <c r="W366" s="23">
        <v>14182</v>
      </c>
      <c r="X366" s="118">
        <v>0.97</v>
      </c>
      <c r="Y366" s="24">
        <f t="shared" si="36"/>
        <v>14620.618556701031</v>
      </c>
      <c r="Z366" s="23">
        <v>0</v>
      </c>
      <c r="AA366" s="24"/>
      <c r="AB366" s="23">
        <v>0</v>
      </c>
      <c r="AC366" s="24">
        <f>'Africa &gt;1830'!E34</f>
        <v>6183</v>
      </c>
      <c r="AD366" s="23">
        <v>0</v>
      </c>
      <c r="AE366" s="21"/>
      <c r="AF366" s="23">
        <v>0</v>
      </c>
      <c r="AG366" s="23">
        <v>0</v>
      </c>
      <c r="AH366" s="21"/>
      <c r="AI366" s="21"/>
    </row>
    <row r="367" spans="1:35">
      <c r="A367" s="28">
        <v>1862</v>
      </c>
      <c r="B367" s="24"/>
      <c r="C367" s="48"/>
      <c r="D367" s="23"/>
      <c r="E367" s="61"/>
      <c r="F367" s="24"/>
      <c r="G367" s="35">
        <f t="shared" si="31"/>
        <v>14226.742279003505</v>
      </c>
      <c r="H367" s="48"/>
      <c r="I367" s="23"/>
      <c r="J367" s="48"/>
      <c r="K367" s="24"/>
      <c r="L367" s="35">
        <f t="shared" si="32"/>
        <v>11904.219226804125</v>
      </c>
      <c r="M367" s="48"/>
      <c r="N367" s="23">
        <v>12278.980010633401</v>
      </c>
      <c r="O367" s="118">
        <v>0.97</v>
      </c>
      <c r="P367" s="48">
        <f t="shared" si="34"/>
        <v>12658.742279003505</v>
      </c>
      <c r="Q367" s="23">
        <v>0</v>
      </c>
      <c r="R367" s="24"/>
      <c r="S367" s="23">
        <v>0</v>
      </c>
      <c r="T367" s="24">
        <f>'Africa &gt;1830'!J35</f>
        <v>1568</v>
      </c>
      <c r="U367" s="23">
        <v>0</v>
      </c>
      <c r="V367" s="21"/>
      <c r="W367" s="23">
        <v>10071</v>
      </c>
      <c r="X367" s="118">
        <v>0.97</v>
      </c>
      <c r="Y367" s="24">
        <f t="shared" si="36"/>
        <v>10382.474226804125</v>
      </c>
      <c r="Z367" s="23">
        <v>0</v>
      </c>
      <c r="AA367" s="24"/>
      <c r="AB367" s="23">
        <v>0</v>
      </c>
      <c r="AC367" s="24">
        <f>'Africa &gt;1830'!E35</f>
        <v>1521.7449999999999</v>
      </c>
      <c r="AD367" s="23">
        <v>0</v>
      </c>
      <c r="AE367" s="21"/>
      <c r="AF367" s="23">
        <v>0</v>
      </c>
      <c r="AG367" s="23">
        <v>0</v>
      </c>
      <c r="AH367" s="21"/>
      <c r="AI367" s="21"/>
    </row>
    <row r="368" spans="1:35">
      <c r="A368" s="28">
        <v>1863</v>
      </c>
      <c r="B368" s="24"/>
      <c r="C368" s="48"/>
      <c r="D368" s="23"/>
      <c r="E368" s="61"/>
      <c r="F368" s="24"/>
      <c r="G368" s="35">
        <f t="shared" si="31"/>
        <v>7773.9718724036438</v>
      </c>
      <c r="H368" s="48"/>
      <c r="I368" s="23"/>
      <c r="J368" s="48"/>
      <c r="K368" s="24"/>
      <c r="L368" s="35">
        <f t="shared" si="32"/>
        <v>6955.4845360824747</v>
      </c>
      <c r="M368" s="48"/>
      <c r="N368" s="23">
        <v>6030.4627162315346</v>
      </c>
      <c r="O368" s="118">
        <v>0.97</v>
      </c>
      <c r="P368" s="48">
        <f t="shared" si="34"/>
        <v>6216.9718724036438</v>
      </c>
      <c r="Q368" s="23">
        <v>0</v>
      </c>
      <c r="R368" s="24"/>
      <c r="S368" s="23">
        <v>0</v>
      </c>
      <c r="T368" s="24">
        <f>'Africa &gt;1830'!J36</f>
        <v>1557</v>
      </c>
      <c r="U368" s="23">
        <v>0</v>
      </c>
      <c r="V368" s="21"/>
      <c r="W368" s="23">
        <v>5480</v>
      </c>
      <c r="X368" s="118">
        <v>0.97</v>
      </c>
      <c r="Y368" s="24">
        <f t="shared" si="36"/>
        <v>5649.4845360824747</v>
      </c>
      <c r="Z368" s="23">
        <v>0</v>
      </c>
      <c r="AA368" s="24"/>
      <c r="AB368" s="23">
        <v>0</v>
      </c>
      <c r="AC368" s="24">
        <f>'Africa &gt;1830'!E36</f>
        <v>1306</v>
      </c>
      <c r="AD368" s="23">
        <v>0</v>
      </c>
      <c r="AE368" s="21"/>
      <c r="AF368" s="23">
        <v>0</v>
      </c>
      <c r="AG368" s="23">
        <v>0</v>
      </c>
      <c r="AH368" s="21"/>
      <c r="AI368" s="21"/>
    </row>
    <row r="369" spans="1:35">
      <c r="A369" s="28">
        <v>1864</v>
      </c>
      <c r="B369" s="24"/>
      <c r="C369" s="48"/>
      <c r="D369" s="23"/>
      <c r="E369" s="61"/>
      <c r="F369" s="24"/>
      <c r="G369" s="35">
        <f t="shared" si="31"/>
        <v>4653.47870669243</v>
      </c>
      <c r="H369" s="48"/>
      <c r="I369" s="23"/>
      <c r="J369" s="48"/>
      <c r="K369" s="24"/>
      <c r="L369" s="35">
        <f t="shared" si="32"/>
        <v>3895.4585567010304</v>
      </c>
      <c r="M369" s="48"/>
      <c r="N369" s="23">
        <v>4513.8743454916566</v>
      </c>
      <c r="O369" s="118">
        <v>0.97</v>
      </c>
      <c r="P369" s="48">
        <f t="shared" si="34"/>
        <v>4653.47870669243</v>
      </c>
      <c r="Q369" s="23">
        <v>0</v>
      </c>
      <c r="R369" s="24"/>
      <c r="S369" s="23">
        <v>0</v>
      </c>
      <c r="T369" s="24">
        <f>'Africa &gt;1830'!J37</f>
        <v>0</v>
      </c>
      <c r="U369" s="23">
        <v>0</v>
      </c>
      <c r="V369" s="21"/>
      <c r="W369" s="23">
        <v>3778.5947999999994</v>
      </c>
      <c r="X369" s="118">
        <v>0.97</v>
      </c>
      <c r="Y369" s="24">
        <f t="shared" si="36"/>
        <v>3895.4585567010304</v>
      </c>
      <c r="Z369" s="23">
        <v>0</v>
      </c>
      <c r="AA369" s="24"/>
      <c r="AB369" s="23">
        <v>0</v>
      </c>
      <c r="AC369" s="24">
        <f>'Africa &gt;1830'!E37</f>
        <v>0</v>
      </c>
      <c r="AD369" s="23">
        <v>0</v>
      </c>
      <c r="AE369" s="21"/>
      <c r="AF369" s="23">
        <v>535.92880978865401</v>
      </c>
      <c r="AG369" s="23">
        <v>481.8</v>
      </c>
      <c r="AH369" s="21"/>
      <c r="AI369" s="21"/>
    </row>
    <row r="370" spans="1:35">
      <c r="A370" s="28">
        <v>1865</v>
      </c>
      <c r="B370" s="24"/>
      <c r="C370" s="48"/>
      <c r="D370" s="23"/>
      <c r="E370" s="61"/>
      <c r="F370" s="24"/>
      <c r="G370" s="35">
        <f t="shared" si="31"/>
        <v>2265.3733245875669</v>
      </c>
      <c r="H370" s="48"/>
      <c r="I370" s="23"/>
      <c r="J370" s="48"/>
      <c r="K370" s="24"/>
      <c r="L370" s="35">
        <f t="shared" si="32"/>
        <v>1855.1437113402062</v>
      </c>
      <c r="M370" s="48"/>
      <c r="N370" s="23">
        <v>2197.41212484994</v>
      </c>
      <c r="O370" s="118">
        <v>0.97</v>
      </c>
      <c r="P370" s="48">
        <f t="shared" si="34"/>
        <v>2265.3733245875669</v>
      </c>
      <c r="Q370" s="23">
        <v>0</v>
      </c>
      <c r="R370" s="24"/>
      <c r="S370" s="23">
        <v>0</v>
      </c>
      <c r="T370" s="24">
        <f>'Africa &gt;1830'!J38</f>
        <v>0</v>
      </c>
      <c r="U370" s="23">
        <v>0</v>
      </c>
      <c r="V370" s="21"/>
      <c r="W370" s="23">
        <v>1799.4893999999999</v>
      </c>
      <c r="X370" s="118">
        <v>0.97</v>
      </c>
      <c r="Y370" s="24">
        <f t="shared" si="36"/>
        <v>1855.1437113402062</v>
      </c>
      <c r="Z370" s="23">
        <v>0</v>
      </c>
      <c r="AA370" s="24"/>
      <c r="AB370" s="23">
        <v>0</v>
      </c>
      <c r="AC370" s="24">
        <f>'Africa &gt;1830'!E38</f>
        <v>0</v>
      </c>
      <c r="AD370" s="23">
        <v>0</v>
      </c>
      <c r="AE370" s="21"/>
      <c r="AF370" s="23">
        <v>0</v>
      </c>
      <c r="AG370" s="23">
        <v>0</v>
      </c>
      <c r="AH370" s="21"/>
      <c r="AI370" s="21"/>
    </row>
    <row r="371" spans="1:35">
      <c r="A371" s="28">
        <v>1866</v>
      </c>
      <c r="B371" s="24"/>
      <c r="C371" s="48"/>
      <c r="D371" s="23"/>
      <c r="E371" s="61"/>
      <c r="F371" s="24"/>
      <c r="G371" s="35">
        <f t="shared" si="31"/>
        <v>876.85235059062279</v>
      </c>
      <c r="H371" s="48"/>
      <c r="I371" s="23"/>
      <c r="J371" s="48"/>
      <c r="K371" s="24"/>
      <c r="L371" s="35">
        <f t="shared" si="32"/>
        <v>721.64948453608247</v>
      </c>
      <c r="M371" s="48"/>
      <c r="N371" s="23">
        <v>850.54678007290408</v>
      </c>
      <c r="O371" s="118">
        <v>0.97</v>
      </c>
      <c r="P371" s="48">
        <f t="shared" si="34"/>
        <v>876.85235059062279</v>
      </c>
      <c r="Q371" s="23">
        <v>0</v>
      </c>
      <c r="R371" s="24"/>
      <c r="S371" s="23">
        <v>0</v>
      </c>
      <c r="T371" s="24">
        <f>'Africa &gt;1830'!J39</f>
        <v>0</v>
      </c>
      <c r="U371" s="23">
        <v>0</v>
      </c>
      <c r="V371" s="21"/>
      <c r="W371" s="23">
        <v>700</v>
      </c>
      <c r="X371" s="118">
        <v>0.97</v>
      </c>
      <c r="Y371" s="24">
        <f t="shared" si="36"/>
        <v>721.64948453608247</v>
      </c>
      <c r="Z371" s="23">
        <v>0</v>
      </c>
      <c r="AA371" s="24"/>
      <c r="AB371" s="23">
        <v>0</v>
      </c>
      <c r="AC371" s="24">
        <f>'Africa &gt;1830'!E39</f>
        <v>0</v>
      </c>
      <c r="AD371" s="23">
        <v>0</v>
      </c>
      <c r="AE371" s="21"/>
      <c r="AF371" s="23">
        <v>0</v>
      </c>
      <c r="AG371" s="23">
        <v>0</v>
      </c>
      <c r="AH371" s="21"/>
      <c r="AI371" s="21"/>
    </row>
    <row r="372" spans="1:35">
      <c r="A372" s="28" t="s">
        <v>83</v>
      </c>
      <c r="B372" s="24">
        <f>SUM(B6:B370)</f>
        <v>335641</v>
      </c>
      <c r="C372" s="48"/>
      <c r="D372" s="24">
        <f>SUM(D6:D371)</f>
        <v>260003.55582442426</v>
      </c>
      <c r="E372" s="61"/>
      <c r="F372" s="24">
        <f>SUM(F6:F371)</f>
        <v>535487.14285714261</v>
      </c>
      <c r="G372" s="24">
        <f>SUM(G6:G371)</f>
        <v>1061501.1023543412</v>
      </c>
      <c r="H372" s="24"/>
      <c r="I372" s="24">
        <f>SUM(I6:I371)</f>
        <v>231256.34859999997</v>
      </c>
      <c r="J372" s="48"/>
      <c r="K372" s="24">
        <f>SUM(K6:K371)</f>
        <v>377640.99999999994</v>
      </c>
      <c r="L372" s="24">
        <f>SUM(L6:L371)</f>
        <v>884889.89650531358</v>
      </c>
      <c r="M372" s="24"/>
      <c r="N372" s="48">
        <f>SUM(N336:N371)</f>
        <v>454520.32080169895</v>
      </c>
      <c r="O372" s="48"/>
      <c r="P372" s="48">
        <f>SUM(P336:P371)</f>
        <v>468577.65031102998</v>
      </c>
      <c r="Q372" s="48">
        <f>SUM(Q316:Q371)</f>
        <v>5977.4950504640046</v>
      </c>
      <c r="R372" s="48">
        <f>SUM(R316:R371)</f>
        <v>23103.383814668508</v>
      </c>
      <c r="S372" s="24">
        <f>SUM(S336:S371)</f>
        <v>2787.0829810901</v>
      </c>
      <c r="T372" s="24">
        <f>SUM(T336:T371)</f>
        <v>56325.824869238342</v>
      </c>
      <c r="U372" s="24">
        <f>SUM(U336:U371)</f>
        <v>1849.6882434657507</v>
      </c>
      <c r="V372" s="21"/>
      <c r="W372" s="24">
        <f>SUM(W336:W371)</f>
        <v>392305.12920000002</v>
      </c>
      <c r="X372" s="24"/>
      <c r="Y372" s="24">
        <f>SUM(Y336:Y371)</f>
        <v>404438.27752577316</v>
      </c>
      <c r="Z372" s="24">
        <f>SUM(Z316:Z371)</f>
        <v>5247.6599999999989</v>
      </c>
      <c r="AA372" s="24">
        <f>SUM(AA316:AA371)</f>
        <v>20575.289054690718</v>
      </c>
      <c r="AB372" s="24">
        <f>SUM(AB336:AB371)</f>
        <v>2616.66</v>
      </c>
      <c r="AC372" s="24">
        <f>SUM(AC336:AC371)</f>
        <v>50508.691650000008</v>
      </c>
      <c r="AD372" s="24">
        <f>SUM(AD336:AD371)</f>
        <v>1659</v>
      </c>
      <c r="AE372" s="24"/>
      <c r="AF372" s="24">
        <f>SUM(AF6:AF370)</f>
        <v>8523.3397682679552</v>
      </c>
      <c r="AG372" s="24">
        <f>SUM(AG6:AG370)</f>
        <v>7723.0266999999994</v>
      </c>
      <c r="AH372" s="21"/>
      <c r="AI372" s="21"/>
    </row>
    <row r="373" spans="1:35">
      <c r="A373" s="21"/>
      <c r="B373" s="21"/>
      <c r="C373" s="85"/>
      <c r="D373" s="21"/>
      <c r="E373" s="61"/>
      <c r="F373" s="21"/>
      <c r="G373" s="21"/>
      <c r="H373" s="85"/>
      <c r="I373" s="21"/>
      <c r="J373" s="85"/>
      <c r="K373" s="21"/>
      <c r="L373" s="21"/>
      <c r="M373" s="85"/>
      <c r="N373" s="85"/>
      <c r="O373" s="85"/>
      <c r="P373" s="85"/>
      <c r="Q373" s="85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</row>
    <row r="374" spans="1:35">
      <c r="A374" s="21"/>
      <c r="B374" s="85" t="s">
        <v>367</v>
      </c>
      <c r="C374" s="85"/>
      <c r="D374" s="24"/>
      <c r="E374" s="61"/>
      <c r="F374" s="21"/>
      <c r="G374" s="21"/>
      <c r="I374" s="24"/>
      <c r="J374" s="48"/>
      <c r="K374" s="21"/>
      <c r="L374" s="21"/>
      <c r="M374" s="85"/>
      <c r="N374" s="85"/>
      <c r="O374" s="85"/>
      <c r="P374" s="85"/>
      <c r="Q374" s="85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</row>
    <row r="375" spans="1:35">
      <c r="A375" s="21"/>
      <c r="B375" s="85" t="s">
        <v>372</v>
      </c>
      <c r="C375" s="85"/>
      <c r="D375" s="24"/>
      <c r="E375" s="61"/>
      <c r="F375" s="21"/>
      <c r="G375" s="21"/>
      <c r="I375" s="24"/>
      <c r="J375" s="48"/>
      <c r="K375" s="21"/>
      <c r="L375" s="21"/>
      <c r="M375" s="85"/>
      <c r="N375" s="85"/>
      <c r="O375" s="85"/>
      <c r="P375" s="85"/>
      <c r="Q375" s="85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</row>
    <row r="376" spans="1:35">
      <c r="A376" s="21"/>
      <c r="B376" s="85" t="s">
        <v>373</v>
      </c>
      <c r="C376" s="85"/>
      <c r="D376" s="24"/>
      <c r="E376" s="61"/>
      <c r="F376" s="21"/>
      <c r="G376" s="21"/>
      <c r="I376" s="24"/>
      <c r="J376" s="48"/>
      <c r="K376" s="21"/>
      <c r="L376" s="21"/>
      <c r="M376" s="85"/>
      <c r="N376" s="85"/>
      <c r="O376" s="85"/>
      <c r="P376" s="85"/>
      <c r="Q376" s="85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</row>
    <row r="377" spans="1:35">
      <c r="A377" s="21"/>
      <c r="B377" s="21"/>
      <c r="C377" s="85"/>
      <c r="D377" s="24"/>
      <c r="E377" s="61"/>
      <c r="F377" s="21"/>
      <c r="G377" s="21"/>
      <c r="H377" s="85"/>
      <c r="I377" s="24"/>
      <c r="J377" s="48"/>
      <c r="K377" s="21"/>
      <c r="L377" s="21"/>
      <c r="M377" s="85"/>
      <c r="N377" s="85"/>
      <c r="O377" s="85"/>
      <c r="P377" s="85"/>
      <c r="Q377" s="85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</row>
    <row r="378" spans="1:35">
      <c r="A378" s="21"/>
      <c r="B378" s="21"/>
      <c r="C378" s="85"/>
      <c r="D378" s="24"/>
      <c r="E378" s="61"/>
      <c r="F378" s="21"/>
      <c r="G378" s="21"/>
      <c r="H378" s="85"/>
      <c r="I378" s="24"/>
      <c r="J378" s="48"/>
      <c r="K378" s="21"/>
      <c r="L378" s="21"/>
      <c r="M378" s="85"/>
      <c r="N378" s="85"/>
      <c r="O378" s="85"/>
      <c r="P378" s="85"/>
      <c r="Q378" s="85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</row>
    <row r="379" spans="1:35">
      <c r="A379" s="21"/>
      <c r="B379" s="21"/>
      <c r="C379" s="85"/>
      <c r="D379" s="21"/>
      <c r="E379" s="61"/>
      <c r="F379" s="21"/>
      <c r="G379" s="21"/>
      <c r="H379" s="85"/>
      <c r="I379" s="21"/>
      <c r="J379" s="85"/>
      <c r="K379" s="21"/>
      <c r="L379" s="21"/>
      <c r="M379" s="85"/>
      <c r="N379" s="85"/>
      <c r="O379" s="85"/>
      <c r="P379" s="85"/>
      <c r="Q379" s="85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</row>
    <row r="380" spans="1:35">
      <c r="A380" s="21"/>
      <c r="B380" s="21"/>
      <c r="C380" s="85"/>
      <c r="D380" s="24"/>
      <c r="E380" s="61"/>
      <c r="F380" s="21"/>
      <c r="G380" s="21"/>
      <c r="H380" s="85"/>
      <c r="I380" s="24"/>
      <c r="J380" s="48"/>
      <c r="K380" s="21"/>
      <c r="L380" s="21"/>
      <c r="M380" s="85"/>
      <c r="N380" s="85"/>
      <c r="O380" s="85"/>
      <c r="P380" s="85"/>
      <c r="Q380" s="85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</row>
    <row r="381" spans="1:35">
      <c r="A381" s="21"/>
      <c r="B381" s="21"/>
      <c r="C381" s="85"/>
      <c r="D381" s="21"/>
      <c r="E381" s="61"/>
      <c r="F381" s="21"/>
      <c r="G381" s="21"/>
      <c r="H381" s="85"/>
      <c r="I381" s="21"/>
      <c r="J381" s="85"/>
      <c r="K381" s="21"/>
      <c r="L381" s="21"/>
      <c r="M381" s="85"/>
      <c r="N381" s="85"/>
      <c r="O381" s="85"/>
      <c r="P381" s="85"/>
      <c r="Q381" s="85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</row>
    <row r="382" spans="1:35">
      <c r="A382" s="21"/>
      <c r="B382" s="21"/>
      <c r="C382" s="85"/>
      <c r="D382" s="21"/>
      <c r="E382" s="61"/>
      <c r="F382" s="21"/>
      <c r="G382" s="21"/>
      <c r="H382" s="85"/>
      <c r="I382" s="21"/>
      <c r="J382" s="85"/>
      <c r="K382" s="21"/>
      <c r="L382" s="21"/>
      <c r="M382" s="85"/>
      <c r="N382" s="85"/>
      <c r="O382" s="85"/>
      <c r="P382" s="85"/>
      <c r="Q382" s="85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</row>
    <row r="383" spans="1:35">
      <c r="A383" s="21"/>
      <c r="B383" s="21"/>
      <c r="C383" s="85"/>
      <c r="D383" s="21"/>
      <c r="E383" s="61"/>
      <c r="F383" s="21"/>
      <c r="G383" s="21"/>
      <c r="H383" s="85"/>
      <c r="I383" s="21"/>
      <c r="J383" s="85"/>
      <c r="K383" s="21"/>
      <c r="L383" s="21"/>
      <c r="M383" s="85"/>
      <c r="N383" s="85"/>
      <c r="O383" s="85"/>
      <c r="P383" s="85"/>
      <c r="Q383" s="85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</row>
    <row r="384" spans="1:35">
      <c r="A384" s="21"/>
      <c r="B384" s="21"/>
      <c r="C384" s="85"/>
      <c r="D384" s="21"/>
      <c r="E384" s="61"/>
      <c r="F384" s="21"/>
      <c r="G384" s="21"/>
      <c r="H384" s="85"/>
      <c r="I384" s="21"/>
      <c r="J384" s="85"/>
      <c r="K384" s="21"/>
      <c r="L384" s="21"/>
      <c r="M384" s="85"/>
      <c r="N384" s="85"/>
      <c r="O384" s="85"/>
      <c r="P384" s="85"/>
      <c r="Q384" s="85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</row>
    <row r="385" spans="1:35">
      <c r="A385" s="21"/>
      <c r="B385" s="21"/>
      <c r="C385" s="85"/>
      <c r="D385" s="21"/>
      <c r="E385" s="61"/>
      <c r="F385" s="21"/>
      <c r="G385" s="21"/>
      <c r="H385" s="85"/>
      <c r="I385" s="21"/>
      <c r="J385" s="85"/>
      <c r="K385" s="21"/>
      <c r="L385" s="21"/>
      <c r="M385" s="85"/>
      <c r="N385" s="85"/>
      <c r="O385" s="85"/>
      <c r="P385" s="85"/>
      <c r="Q385" s="85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</row>
    <row r="386" spans="1:35">
      <c r="A386" s="21"/>
      <c r="B386" s="21"/>
      <c r="C386" s="85"/>
      <c r="D386" s="21"/>
      <c r="E386" s="61"/>
      <c r="F386" s="21"/>
      <c r="G386" s="21"/>
      <c r="H386" s="85"/>
      <c r="I386" s="21"/>
      <c r="J386" s="85"/>
      <c r="K386" s="21"/>
      <c r="L386" s="21"/>
      <c r="M386" s="85"/>
      <c r="N386" s="85"/>
      <c r="O386" s="85"/>
      <c r="P386" s="85"/>
      <c r="Q386" s="85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</row>
    <row r="387" spans="1:35">
      <c r="A387" s="21"/>
      <c r="B387" s="21"/>
      <c r="C387" s="85"/>
      <c r="D387" s="21"/>
      <c r="E387" s="61"/>
      <c r="F387" s="21"/>
      <c r="G387" s="21"/>
      <c r="H387" s="85"/>
      <c r="I387" s="21"/>
      <c r="J387" s="85"/>
      <c r="K387" s="21"/>
      <c r="L387" s="21"/>
      <c r="M387" s="85"/>
      <c r="N387" s="85"/>
      <c r="O387" s="85"/>
      <c r="P387" s="85"/>
      <c r="Q387" s="85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21"/>
    </row>
    <row r="388" spans="1:35">
      <c r="A388" s="21"/>
      <c r="B388" s="21"/>
      <c r="C388" s="85"/>
      <c r="D388" s="21"/>
      <c r="E388" s="61"/>
      <c r="F388" s="21"/>
      <c r="G388" s="21"/>
      <c r="H388" s="85"/>
      <c r="I388" s="21"/>
      <c r="J388" s="85"/>
      <c r="K388" s="21"/>
      <c r="L388" s="21"/>
      <c r="M388" s="85"/>
      <c r="N388" s="85"/>
      <c r="O388" s="85"/>
      <c r="P388" s="85"/>
      <c r="Q388" s="85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21"/>
    </row>
  </sheetData>
  <phoneticPr fontId="0" type="noConversion"/>
  <pageMargins left="0.75" right="0.75" top="1" bottom="1" header="0.5" footer="0.5"/>
  <pageSetup orientation="portrait" horizontalDpi="4294967293" verticalDpi="36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S388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RowHeight="12.75"/>
  <cols>
    <col min="2" max="2" width="10.28515625" customWidth="1"/>
    <col min="4" max="5" width="14.140625" customWidth="1"/>
    <col min="6" max="6" width="14.42578125" customWidth="1"/>
    <col min="7" max="7" width="17" customWidth="1"/>
    <col min="9" max="9" width="13.85546875" customWidth="1"/>
    <col min="10" max="10" width="11.7109375" customWidth="1"/>
    <col min="13" max="13" width="14" customWidth="1"/>
    <col min="16" max="16" width="15.28515625" customWidth="1"/>
  </cols>
  <sheetData>
    <row r="1" spans="1:19">
      <c r="A1" s="39"/>
      <c r="B1" s="45" t="s">
        <v>254</v>
      </c>
      <c r="C1" s="76"/>
      <c r="D1" s="76"/>
      <c r="E1" s="76"/>
      <c r="F1" s="231"/>
      <c r="G1" s="76"/>
      <c r="H1" s="76"/>
      <c r="I1" s="76"/>
      <c r="J1" s="76"/>
      <c r="K1" s="76"/>
      <c r="L1" s="21"/>
      <c r="M1" s="21"/>
      <c r="N1" s="21"/>
      <c r="O1" s="21"/>
      <c r="P1" s="21"/>
      <c r="Q1" s="21"/>
      <c r="R1" s="21"/>
      <c r="S1" s="21"/>
    </row>
    <row r="2" spans="1:19">
      <c r="A2" s="76"/>
      <c r="B2" s="45"/>
      <c r="C2" s="76"/>
      <c r="D2" s="76"/>
      <c r="E2" s="76"/>
      <c r="F2" s="76"/>
      <c r="G2" s="76"/>
      <c r="H2" s="76"/>
      <c r="I2" s="76"/>
      <c r="J2" s="76"/>
      <c r="K2" s="76"/>
      <c r="L2" s="21"/>
      <c r="M2" s="21"/>
      <c r="N2" s="21"/>
      <c r="O2" s="21"/>
      <c r="P2" s="21"/>
      <c r="Q2" s="21"/>
      <c r="R2" s="21"/>
      <c r="S2" s="21"/>
    </row>
    <row r="3" spans="1:19">
      <c r="A3" s="76"/>
      <c r="B3" s="1" t="s">
        <v>332</v>
      </c>
      <c r="C3" s="45"/>
      <c r="D3" s="45"/>
      <c r="E3" s="45"/>
      <c r="F3" s="45" t="s">
        <v>259</v>
      </c>
      <c r="G3" s="76"/>
      <c r="H3" s="76"/>
      <c r="I3" s="45" t="s">
        <v>246</v>
      </c>
      <c r="J3" s="45"/>
      <c r="K3" s="45"/>
      <c r="L3" s="21"/>
      <c r="M3" s="1" t="s">
        <v>46</v>
      </c>
      <c r="N3" s="21"/>
      <c r="O3" s="21"/>
      <c r="P3" s="1" t="s">
        <v>251</v>
      </c>
      <c r="Q3" s="21"/>
      <c r="R3" s="21"/>
      <c r="S3" s="21"/>
    </row>
    <row r="4" spans="1:19">
      <c r="A4" s="76"/>
      <c r="B4" s="45" t="s">
        <v>55</v>
      </c>
      <c r="C4" s="76"/>
      <c r="D4" s="45" t="s">
        <v>52</v>
      </c>
      <c r="E4" s="45"/>
      <c r="F4" s="76"/>
      <c r="G4" s="76"/>
      <c r="H4" s="76"/>
      <c r="I4" s="45" t="s">
        <v>247</v>
      </c>
      <c r="J4" s="45"/>
      <c r="K4" s="45"/>
      <c r="L4" s="21"/>
      <c r="M4" s="1" t="s">
        <v>29</v>
      </c>
      <c r="N4" s="1"/>
      <c r="O4" s="21"/>
      <c r="P4" s="1" t="s">
        <v>252</v>
      </c>
      <c r="Q4" s="1"/>
      <c r="R4" s="21"/>
      <c r="S4" s="21"/>
    </row>
    <row r="5" spans="1:19">
      <c r="A5" s="76"/>
      <c r="B5" s="45" t="s">
        <v>243</v>
      </c>
      <c r="C5" s="45" t="s">
        <v>244</v>
      </c>
      <c r="D5" s="45" t="s">
        <v>245</v>
      </c>
      <c r="E5" s="45"/>
      <c r="F5" s="45" t="s">
        <v>52</v>
      </c>
      <c r="G5" s="45" t="s">
        <v>55</v>
      </c>
      <c r="H5" s="76"/>
      <c r="I5" s="45" t="s">
        <v>52</v>
      </c>
      <c r="J5" s="45" t="s">
        <v>55</v>
      </c>
      <c r="K5" s="45"/>
      <c r="L5" s="21"/>
      <c r="M5" s="1" t="s">
        <v>52</v>
      </c>
      <c r="N5" s="1" t="s">
        <v>55</v>
      </c>
      <c r="O5" s="21"/>
      <c r="P5" s="1" t="s">
        <v>52</v>
      </c>
      <c r="Q5" s="1" t="s">
        <v>55</v>
      </c>
      <c r="R5" s="21"/>
      <c r="S5" s="21"/>
    </row>
    <row r="6" spans="1:19">
      <c r="A6" s="43">
        <v>1501</v>
      </c>
      <c r="B6" s="129">
        <v>2000</v>
      </c>
      <c r="C6" s="124">
        <f>B$6/15</f>
        <v>133.33333333333334</v>
      </c>
      <c r="D6" s="124">
        <f>C6/0.7</f>
        <v>190.47619047619051</v>
      </c>
      <c r="E6" s="124"/>
      <c r="F6" s="125"/>
      <c r="G6" s="125"/>
      <c r="H6" s="76"/>
      <c r="I6" s="169">
        <f t="shared" ref="I6:I69" si="0">D6/2</f>
        <v>95.238095238095255</v>
      </c>
      <c r="J6" s="169">
        <f>C6/2</f>
        <v>66.666666666666671</v>
      </c>
      <c r="K6" s="124"/>
      <c r="L6" s="24"/>
      <c r="M6" s="23"/>
      <c r="N6" s="23"/>
      <c r="O6" s="21"/>
      <c r="P6" s="82"/>
      <c r="Q6" s="82"/>
      <c r="R6" s="21"/>
      <c r="S6" s="21"/>
    </row>
    <row r="7" spans="1:19">
      <c r="A7" s="43">
        <v>1502</v>
      </c>
      <c r="B7" s="129"/>
      <c r="C7" s="124">
        <f t="shared" ref="C7:C20" si="1">B$6/15</f>
        <v>133.33333333333334</v>
      </c>
      <c r="D7" s="124">
        <f t="shared" ref="D7:D70" si="2">C7/0.7</f>
        <v>190.47619047619051</v>
      </c>
      <c r="E7" s="124"/>
      <c r="F7" s="125"/>
      <c r="G7" s="125"/>
      <c r="H7" s="76"/>
      <c r="I7" s="169">
        <f t="shared" si="0"/>
        <v>95.238095238095255</v>
      </c>
      <c r="J7" s="169">
        <f t="shared" ref="J7:J70" si="3">C7/2</f>
        <v>66.666666666666671</v>
      </c>
      <c r="K7" s="124"/>
      <c r="L7" s="24"/>
      <c r="M7" s="23"/>
      <c r="N7" s="23"/>
      <c r="O7" s="21"/>
      <c r="P7" s="82"/>
      <c r="Q7" s="82"/>
      <c r="R7" s="21"/>
      <c r="S7" s="21"/>
    </row>
    <row r="8" spans="1:19">
      <c r="A8" s="43">
        <v>1503</v>
      </c>
      <c r="B8" s="129"/>
      <c r="C8" s="124">
        <f t="shared" si="1"/>
        <v>133.33333333333334</v>
      </c>
      <c r="D8" s="124">
        <f t="shared" si="2"/>
        <v>190.47619047619051</v>
      </c>
      <c r="E8" s="124"/>
      <c r="F8" s="125"/>
      <c r="G8" s="125"/>
      <c r="H8" s="76"/>
      <c r="I8" s="169">
        <f t="shared" si="0"/>
        <v>95.238095238095255</v>
      </c>
      <c r="J8" s="169">
        <f t="shared" si="3"/>
        <v>66.666666666666671</v>
      </c>
      <c r="K8" s="124"/>
      <c r="L8" s="24"/>
      <c r="M8" s="23"/>
      <c r="N8" s="23"/>
      <c r="O8" s="21"/>
      <c r="P8" s="82"/>
      <c r="Q8" s="82"/>
      <c r="R8" s="21"/>
      <c r="S8" s="21"/>
    </row>
    <row r="9" spans="1:19">
      <c r="A9" s="43">
        <v>1504</v>
      </c>
      <c r="B9" s="129"/>
      <c r="C9" s="124">
        <f t="shared" si="1"/>
        <v>133.33333333333334</v>
      </c>
      <c r="D9" s="124">
        <f t="shared" si="2"/>
        <v>190.47619047619051</v>
      </c>
      <c r="E9" s="124"/>
      <c r="F9" s="125"/>
      <c r="G9" s="125"/>
      <c r="H9" s="76"/>
      <c r="I9" s="169">
        <f t="shared" si="0"/>
        <v>95.238095238095255</v>
      </c>
      <c r="J9" s="169">
        <f t="shared" si="3"/>
        <v>66.666666666666671</v>
      </c>
      <c r="K9" s="124"/>
      <c r="L9" s="24"/>
      <c r="M9" s="23"/>
      <c r="N9" s="23"/>
      <c r="O9" s="21"/>
      <c r="P9" s="82"/>
      <c r="Q9" s="82"/>
      <c r="R9" s="21"/>
      <c r="S9" s="21"/>
    </row>
    <row r="10" spans="1:19">
      <c r="A10" s="43">
        <v>1505</v>
      </c>
      <c r="B10" s="129"/>
      <c r="C10" s="124">
        <f t="shared" si="1"/>
        <v>133.33333333333334</v>
      </c>
      <c r="D10" s="124">
        <f t="shared" si="2"/>
        <v>190.47619047619051</v>
      </c>
      <c r="E10" s="124"/>
      <c r="F10" s="125"/>
      <c r="G10" s="125"/>
      <c r="H10" s="76"/>
      <c r="I10" s="169">
        <f t="shared" si="0"/>
        <v>95.238095238095255</v>
      </c>
      <c r="J10" s="169">
        <f t="shared" si="3"/>
        <v>66.666666666666671</v>
      </c>
      <c r="K10" s="124"/>
      <c r="L10" s="24"/>
      <c r="M10" s="23"/>
      <c r="N10" s="23"/>
      <c r="O10" s="21"/>
      <c r="P10" s="82"/>
      <c r="Q10" s="82"/>
      <c r="R10" s="21"/>
      <c r="S10" s="21"/>
    </row>
    <row r="11" spans="1:19">
      <c r="A11" s="43">
        <v>1506</v>
      </c>
      <c r="B11" s="129"/>
      <c r="C11" s="124">
        <f t="shared" si="1"/>
        <v>133.33333333333334</v>
      </c>
      <c r="D11" s="124">
        <f t="shared" si="2"/>
        <v>190.47619047619051</v>
      </c>
      <c r="E11" s="124"/>
      <c r="F11" s="125"/>
      <c r="G11" s="125"/>
      <c r="H11" s="76"/>
      <c r="I11" s="169">
        <f t="shared" si="0"/>
        <v>95.238095238095255</v>
      </c>
      <c r="J11" s="169">
        <f t="shared" si="3"/>
        <v>66.666666666666671</v>
      </c>
      <c r="K11" s="124"/>
      <c r="L11" s="24"/>
      <c r="M11" s="23"/>
      <c r="N11" s="23"/>
      <c r="O11" s="21"/>
      <c r="P11" s="82"/>
      <c r="Q11" s="82"/>
      <c r="R11" s="21"/>
      <c r="S11" s="21"/>
    </row>
    <row r="12" spans="1:19">
      <c r="A12" s="43">
        <v>1507</v>
      </c>
      <c r="B12" s="129"/>
      <c r="C12" s="124">
        <f t="shared" si="1"/>
        <v>133.33333333333334</v>
      </c>
      <c r="D12" s="124">
        <f t="shared" si="2"/>
        <v>190.47619047619051</v>
      </c>
      <c r="E12" s="124"/>
      <c r="F12" s="125"/>
      <c r="G12" s="125"/>
      <c r="H12" s="76"/>
      <c r="I12" s="169">
        <f t="shared" si="0"/>
        <v>95.238095238095255</v>
      </c>
      <c r="J12" s="169">
        <f t="shared" si="3"/>
        <v>66.666666666666671</v>
      </c>
      <c r="K12" s="124"/>
      <c r="L12" s="24"/>
      <c r="M12" s="23"/>
      <c r="N12" s="23"/>
      <c r="O12" s="21"/>
      <c r="P12" s="82"/>
      <c r="Q12" s="82"/>
      <c r="R12" s="21"/>
      <c r="S12" s="21"/>
    </row>
    <row r="13" spans="1:19">
      <c r="A13" s="43">
        <v>1508</v>
      </c>
      <c r="B13" s="129"/>
      <c r="C13" s="124">
        <f t="shared" si="1"/>
        <v>133.33333333333334</v>
      </c>
      <c r="D13" s="124">
        <f t="shared" si="2"/>
        <v>190.47619047619051</v>
      </c>
      <c r="E13" s="124"/>
      <c r="F13" s="125"/>
      <c r="G13" s="125"/>
      <c r="H13" s="76"/>
      <c r="I13" s="169">
        <f t="shared" si="0"/>
        <v>95.238095238095255</v>
      </c>
      <c r="J13" s="169">
        <f t="shared" si="3"/>
        <v>66.666666666666671</v>
      </c>
      <c r="K13" s="124"/>
      <c r="L13" s="24"/>
      <c r="M13" s="23"/>
      <c r="N13" s="23"/>
      <c r="O13" s="21"/>
      <c r="P13" s="82"/>
      <c r="Q13" s="82"/>
      <c r="R13" s="21"/>
      <c r="S13" s="21"/>
    </row>
    <row r="14" spans="1:19">
      <c r="A14" s="43">
        <v>1509</v>
      </c>
      <c r="B14" s="129"/>
      <c r="C14" s="124">
        <f t="shared" si="1"/>
        <v>133.33333333333334</v>
      </c>
      <c r="D14" s="124">
        <f t="shared" si="2"/>
        <v>190.47619047619051</v>
      </c>
      <c r="E14" s="124"/>
      <c r="F14" s="125"/>
      <c r="G14" s="125"/>
      <c r="H14" s="76"/>
      <c r="I14" s="169">
        <f t="shared" si="0"/>
        <v>95.238095238095255</v>
      </c>
      <c r="J14" s="169">
        <f t="shared" si="3"/>
        <v>66.666666666666671</v>
      </c>
      <c r="K14" s="124"/>
      <c r="L14" s="24"/>
      <c r="M14" s="23"/>
      <c r="N14" s="23"/>
      <c r="O14" s="21"/>
      <c r="P14" s="82"/>
      <c r="Q14" s="82"/>
      <c r="R14" s="21"/>
      <c r="S14" s="21"/>
    </row>
    <row r="15" spans="1:19">
      <c r="A15" s="43">
        <v>1510</v>
      </c>
      <c r="B15" s="129"/>
      <c r="C15" s="124">
        <f t="shared" si="1"/>
        <v>133.33333333333334</v>
      </c>
      <c r="D15" s="124">
        <f t="shared" si="2"/>
        <v>190.47619047619051</v>
      </c>
      <c r="E15" s="124"/>
      <c r="F15" s="125"/>
      <c r="G15" s="125"/>
      <c r="H15" s="76"/>
      <c r="I15" s="169">
        <f t="shared" si="0"/>
        <v>95.238095238095255</v>
      </c>
      <c r="J15" s="169">
        <f t="shared" si="3"/>
        <v>66.666666666666671</v>
      </c>
      <c r="K15" s="124"/>
      <c r="L15" s="24"/>
      <c r="M15" s="23"/>
      <c r="N15" s="23"/>
      <c r="O15" s="21"/>
      <c r="P15" s="82"/>
      <c r="Q15" s="82"/>
      <c r="R15" s="21"/>
      <c r="S15" s="21"/>
    </row>
    <row r="16" spans="1:19">
      <c r="A16" s="43">
        <v>1511</v>
      </c>
      <c r="B16" s="129"/>
      <c r="C16" s="124">
        <f t="shared" si="1"/>
        <v>133.33333333333334</v>
      </c>
      <c r="D16" s="124">
        <f t="shared" si="2"/>
        <v>190.47619047619051</v>
      </c>
      <c r="E16" s="124"/>
      <c r="F16" s="125"/>
      <c r="G16" s="125"/>
      <c r="H16" s="76"/>
      <c r="I16" s="169">
        <f t="shared" si="0"/>
        <v>95.238095238095255</v>
      </c>
      <c r="J16" s="169">
        <f t="shared" si="3"/>
        <v>66.666666666666671</v>
      </c>
      <c r="K16" s="124"/>
      <c r="L16" s="24"/>
      <c r="M16" s="23"/>
      <c r="N16" s="23"/>
      <c r="O16" s="21"/>
      <c r="P16" s="82"/>
      <c r="Q16" s="82"/>
      <c r="R16" s="21"/>
      <c r="S16" s="21"/>
    </row>
    <row r="17" spans="1:19">
      <c r="A17" s="43">
        <v>1512</v>
      </c>
      <c r="B17" s="129"/>
      <c r="C17" s="124">
        <f t="shared" si="1"/>
        <v>133.33333333333334</v>
      </c>
      <c r="D17" s="124">
        <f t="shared" si="2"/>
        <v>190.47619047619051</v>
      </c>
      <c r="E17" s="124"/>
      <c r="F17" s="125"/>
      <c r="G17" s="125"/>
      <c r="H17" s="76"/>
      <c r="I17" s="169">
        <f t="shared" si="0"/>
        <v>95.238095238095255</v>
      </c>
      <c r="J17" s="169">
        <f t="shared" si="3"/>
        <v>66.666666666666671</v>
      </c>
      <c r="K17" s="124"/>
      <c r="L17" s="24"/>
      <c r="M17" s="23"/>
      <c r="N17" s="23"/>
      <c r="O17" s="21"/>
      <c r="P17" s="82"/>
      <c r="Q17" s="82"/>
      <c r="R17" s="21"/>
      <c r="S17" s="21"/>
    </row>
    <row r="18" spans="1:19">
      <c r="A18" s="43">
        <v>1513</v>
      </c>
      <c r="B18" s="129"/>
      <c r="C18" s="124">
        <f t="shared" si="1"/>
        <v>133.33333333333334</v>
      </c>
      <c r="D18" s="124">
        <f t="shared" si="2"/>
        <v>190.47619047619051</v>
      </c>
      <c r="E18" s="124"/>
      <c r="F18" s="125"/>
      <c r="G18" s="125"/>
      <c r="H18" s="76"/>
      <c r="I18" s="169">
        <f t="shared" si="0"/>
        <v>95.238095238095255</v>
      </c>
      <c r="J18" s="169">
        <f t="shared" si="3"/>
        <v>66.666666666666671</v>
      </c>
      <c r="K18" s="124"/>
      <c r="L18" s="24"/>
      <c r="M18" s="23"/>
      <c r="N18" s="23"/>
      <c r="O18" s="21"/>
      <c r="P18" s="82"/>
      <c r="Q18" s="82"/>
      <c r="R18" s="21"/>
      <c r="S18" s="21"/>
    </row>
    <row r="19" spans="1:19">
      <c r="A19" s="43">
        <v>1514</v>
      </c>
      <c r="B19" s="129"/>
      <c r="C19" s="124">
        <f t="shared" si="1"/>
        <v>133.33333333333334</v>
      </c>
      <c r="D19" s="124">
        <f t="shared" si="2"/>
        <v>190.47619047619051</v>
      </c>
      <c r="E19" s="124"/>
      <c r="F19" s="125"/>
      <c r="G19" s="125"/>
      <c r="H19" s="76"/>
      <c r="I19" s="169">
        <f t="shared" si="0"/>
        <v>95.238095238095255</v>
      </c>
      <c r="J19" s="169">
        <f t="shared" si="3"/>
        <v>66.666666666666671</v>
      </c>
      <c r="K19" s="124"/>
      <c r="L19" s="24"/>
      <c r="M19" s="23"/>
      <c r="N19" s="23"/>
      <c r="O19" s="21"/>
      <c r="P19" s="82"/>
      <c r="Q19" s="82"/>
      <c r="R19" s="21"/>
      <c r="S19" s="21"/>
    </row>
    <row r="20" spans="1:19">
      <c r="A20" s="43">
        <v>1515</v>
      </c>
      <c r="B20" s="129"/>
      <c r="C20" s="124">
        <f t="shared" si="1"/>
        <v>133.33333333333334</v>
      </c>
      <c r="D20" s="124">
        <f t="shared" si="2"/>
        <v>190.47619047619051</v>
      </c>
      <c r="E20" s="124"/>
      <c r="F20" s="125"/>
      <c r="G20" s="125"/>
      <c r="H20" s="76"/>
      <c r="I20" s="169">
        <f t="shared" si="0"/>
        <v>95.238095238095255</v>
      </c>
      <c r="J20" s="169">
        <f t="shared" si="3"/>
        <v>66.666666666666671</v>
      </c>
      <c r="K20" s="124"/>
      <c r="L20" s="24"/>
      <c r="M20" s="23"/>
      <c r="N20" s="23"/>
      <c r="O20" s="21"/>
      <c r="P20" s="82"/>
      <c r="Q20" s="82"/>
      <c r="R20" s="21"/>
      <c r="S20" s="21"/>
    </row>
    <row r="21" spans="1:19">
      <c r="A21" s="43">
        <v>1516</v>
      </c>
      <c r="B21" s="129">
        <v>5500</v>
      </c>
      <c r="C21" s="124">
        <f>B$21/5</f>
        <v>1100</v>
      </c>
      <c r="D21" s="124">
        <f t="shared" si="2"/>
        <v>1571.4285714285716</v>
      </c>
      <c r="E21" s="124"/>
      <c r="F21" s="125"/>
      <c r="G21" s="125"/>
      <c r="H21" s="76"/>
      <c r="I21" s="169">
        <f t="shared" si="0"/>
        <v>785.71428571428578</v>
      </c>
      <c r="J21" s="169">
        <f t="shared" si="3"/>
        <v>550</v>
      </c>
      <c r="K21" s="124"/>
      <c r="L21" s="24"/>
      <c r="M21" s="23"/>
      <c r="N21" s="23"/>
      <c r="O21" s="21"/>
      <c r="P21" s="82"/>
      <c r="Q21" s="82"/>
      <c r="R21" s="21"/>
      <c r="S21" s="21"/>
    </row>
    <row r="22" spans="1:19">
      <c r="A22" s="43">
        <v>1517</v>
      </c>
      <c r="B22" s="129"/>
      <c r="C22" s="124">
        <f>B$21/5</f>
        <v>1100</v>
      </c>
      <c r="D22" s="124">
        <f t="shared" si="2"/>
        <v>1571.4285714285716</v>
      </c>
      <c r="E22" s="124"/>
      <c r="F22" s="125"/>
      <c r="G22" s="125"/>
      <c r="H22" s="76"/>
      <c r="I22" s="169">
        <f t="shared" si="0"/>
        <v>785.71428571428578</v>
      </c>
      <c r="J22" s="169">
        <f t="shared" si="3"/>
        <v>550</v>
      </c>
      <c r="K22" s="124"/>
      <c r="L22" s="24"/>
      <c r="M22" s="23"/>
      <c r="N22" s="23"/>
      <c r="O22" s="21"/>
      <c r="P22" s="82"/>
      <c r="Q22" s="82"/>
      <c r="R22" s="21"/>
      <c r="S22" s="21"/>
    </row>
    <row r="23" spans="1:19">
      <c r="A23" s="43">
        <v>1518</v>
      </c>
      <c r="B23" s="129"/>
      <c r="C23" s="124">
        <f>B$21/5</f>
        <v>1100</v>
      </c>
      <c r="D23" s="124">
        <f t="shared" si="2"/>
        <v>1571.4285714285716</v>
      </c>
      <c r="E23" s="124"/>
      <c r="F23" s="125"/>
      <c r="G23" s="125"/>
      <c r="H23" s="76"/>
      <c r="I23" s="169">
        <f t="shared" si="0"/>
        <v>785.71428571428578</v>
      </c>
      <c r="J23" s="169">
        <f t="shared" si="3"/>
        <v>550</v>
      </c>
      <c r="K23" s="124"/>
      <c r="L23" s="24"/>
      <c r="M23" s="23"/>
      <c r="N23" s="23"/>
      <c r="O23" s="21"/>
      <c r="P23" s="82"/>
      <c r="Q23" s="82"/>
      <c r="R23" s="21"/>
      <c r="S23" s="21"/>
    </row>
    <row r="24" spans="1:19">
      <c r="A24" s="43">
        <v>1519</v>
      </c>
      <c r="B24" s="129"/>
      <c r="C24" s="124">
        <f>B$21/5</f>
        <v>1100</v>
      </c>
      <c r="D24" s="124">
        <f t="shared" si="2"/>
        <v>1571.4285714285716</v>
      </c>
      <c r="E24" s="124"/>
      <c r="F24" s="125"/>
      <c r="G24" s="125"/>
      <c r="H24" s="76"/>
      <c r="I24" s="169">
        <f t="shared" si="0"/>
        <v>785.71428571428578</v>
      </c>
      <c r="J24" s="169">
        <f t="shared" si="3"/>
        <v>550</v>
      </c>
      <c r="K24" s="124"/>
      <c r="L24" s="24"/>
      <c r="M24" s="23"/>
      <c r="N24" s="23"/>
      <c r="O24" s="21"/>
      <c r="P24" s="82"/>
      <c r="Q24" s="82"/>
      <c r="R24" s="21"/>
      <c r="S24" s="21"/>
    </row>
    <row r="25" spans="1:19">
      <c r="A25" s="43">
        <v>1520</v>
      </c>
      <c r="B25" s="129"/>
      <c r="C25" s="124">
        <f>B$21/5</f>
        <v>1100</v>
      </c>
      <c r="D25" s="124">
        <f t="shared" si="2"/>
        <v>1571.4285714285716</v>
      </c>
      <c r="E25" s="124"/>
      <c r="F25" s="125"/>
      <c r="G25" s="125"/>
      <c r="H25" s="76"/>
      <c r="I25" s="169">
        <f t="shared" si="0"/>
        <v>785.71428571428578</v>
      </c>
      <c r="J25" s="169">
        <f t="shared" si="3"/>
        <v>550</v>
      </c>
      <c r="K25" s="124"/>
      <c r="L25" s="24"/>
      <c r="M25" s="23"/>
      <c r="N25" s="23"/>
      <c r="O25" s="21"/>
      <c r="P25" s="82"/>
      <c r="Q25" s="82"/>
      <c r="R25" s="21"/>
      <c r="S25" s="21"/>
    </row>
    <row r="26" spans="1:19">
      <c r="A26" s="43">
        <v>1521</v>
      </c>
      <c r="B26" s="129">
        <v>1413</v>
      </c>
      <c r="C26" s="124">
        <f>B$26/5</f>
        <v>282.60000000000002</v>
      </c>
      <c r="D26" s="124">
        <f t="shared" si="2"/>
        <v>403.71428571428578</v>
      </c>
      <c r="E26" s="124"/>
      <c r="F26" s="125"/>
      <c r="G26" s="125"/>
      <c r="H26" s="76"/>
      <c r="I26" s="169">
        <f t="shared" si="0"/>
        <v>201.85714285714289</v>
      </c>
      <c r="J26" s="169">
        <f t="shared" si="3"/>
        <v>141.30000000000001</v>
      </c>
      <c r="K26" s="124"/>
      <c r="L26" s="24"/>
      <c r="M26" s="23"/>
      <c r="N26" s="23"/>
      <c r="O26" s="21"/>
      <c r="P26" s="82"/>
      <c r="Q26" s="82"/>
      <c r="R26" s="21"/>
      <c r="S26" s="21"/>
    </row>
    <row r="27" spans="1:19">
      <c r="A27" s="43">
        <v>1522</v>
      </c>
      <c r="B27" s="129"/>
      <c r="C27" s="124">
        <f>B$26/5</f>
        <v>282.60000000000002</v>
      </c>
      <c r="D27" s="124">
        <f t="shared" si="2"/>
        <v>403.71428571428578</v>
      </c>
      <c r="E27" s="124"/>
      <c r="F27" s="125"/>
      <c r="G27" s="125"/>
      <c r="H27" s="76"/>
      <c r="I27" s="169">
        <f t="shared" si="0"/>
        <v>201.85714285714289</v>
      </c>
      <c r="J27" s="169">
        <f t="shared" si="3"/>
        <v>141.30000000000001</v>
      </c>
      <c r="K27" s="124"/>
      <c r="L27" s="24"/>
      <c r="M27" s="23"/>
      <c r="N27" s="23"/>
      <c r="O27" s="21"/>
      <c r="P27" s="82"/>
      <c r="Q27" s="82"/>
      <c r="R27" s="21"/>
      <c r="S27" s="21"/>
    </row>
    <row r="28" spans="1:19">
      <c r="A28" s="43">
        <v>1523</v>
      </c>
      <c r="B28" s="129"/>
      <c r="C28" s="124">
        <f>B$26/5</f>
        <v>282.60000000000002</v>
      </c>
      <c r="D28" s="124">
        <f t="shared" si="2"/>
        <v>403.71428571428578</v>
      </c>
      <c r="E28" s="124"/>
      <c r="F28" s="125"/>
      <c r="G28" s="125"/>
      <c r="H28" s="76"/>
      <c r="I28" s="169">
        <f t="shared" si="0"/>
        <v>201.85714285714289</v>
      </c>
      <c r="J28" s="169">
        <f t="shared" si="3"/>
        <v>141.30000000000001</v>
      </c>
      <c r="K28" s="124"/>
      <c r="L28" s="24"/>
      <c r="M28" s="23"/>
      <c r="N28" s="23"/>
      <c r="O28" s="21"/>
      <c r="P28" s="82"/>
      <c r="Q28" s="82"/>
      <c r="R28" s="21"/>
      <c r="S28" s="21"/>
    </row>
    <row r="29" spans="1:19">
      <c r="A29" s="43">
        <v>1524</v>
      </c>
      <c r="B29" s="129"/>
      <c r="C29" s="124">
        <f>B$26/5</f>
        <v>282.60000000000002</v>
      </c>
      <c r="D29" s="124">
        <f t="shared" si="2"/>
        <v>403.71428571428578</v>
      </c>
      <c r="E29" s="124"/>
      <c r="F29" s="125"/>
      <c r="G29" s="125"/>
      <c r="H29" s="76"/>
      <c r="I29" s="169">
        <f t="shared" si="0"/>
        <v>201.85714285714289</v>
      </c>
      <c r="J29" s="169">
        <f t="shared" si="3"/>
        <v>141.30000000000001</v>
      </c>
      <c r="K29" s="124"/>
      <c r="L29" s="24"/>
      <c r="M29" s="23"/>
      <c r="N29" s="23"/>
      <c r="O29" s="21"/>
      <c r="P29" s="82"/>
      <c r="Q29" s="82"/>
      <c r="R29" s="21"/>
      <c r="S29" s="21"/>
    </row>
    <row r="30" spans="1:19">
      <c r="A30" s="43">
        <v>1525</v>
      </c>
      <c r="B30" s="129"/>
      <c r="C30" s="124">
        <f>B$26/5</f>
        <v>282.60000000000002</v>
      </c>
      <c r="D30" s="124">
        <f t="shared" si="2"/>
        <v>403.71428571428578</v>
      </c>
      <c r="E30" s="124"/>
      <c r="F30" s="125">
        <v>300</v>
      </c>
      <c r="G30" s="125">
        <v>213</v>
      </c>
      <c r="H30" s="76"/>
      <c r="I30" s="169">
        <f t="shared" si="0"/>
        <v>201.85714285714289</v>
      </c>
      <c r="J30" s="169">
        <f t="shared" si="3"/>
        <v>141.30000000000001</v>
      </c>
      <c r="K30" s="124"/>
      <c r="L30" s="24"/>
      <c r="M30" s="23"/>
      <c r="N30" s="23"/>
      <c r="O30" s="21"/>
      <c r="P30" s="82"/>
      <c r="Q30" s="82"/>
      <c r="R30" s="21"/>
      <c r="S30" s="21"/>
    </row>
    <row r="31" spans="1:19">
      <c r="A31" s="43">
        <v>1526</v>
      </c>
      <c r="B31" s="129">
        <v>6280</v>
      </c>
      <c r="C31" s="124">
        <f>B$31/5</f>
        <v>1256</v>
      </c>
      <c r="D31" s="124">
        <f t="shared" si="2"/>
        <v>1794.2857142857144</v>
      </c>
      <c r="E31" s="124"/>
      <c r="F31" s="125">
        <v>300</v>
      </c>
      <c r="G31" s="125">
        <v>213</v>
      </c>
      <c r="H31" s="76"/>
      <c r="I31" s="169">
        <f t="shared" si="0"/>
        <v>897.14285714285722</v>
      </c>
      <c r="J31" s="169">
        <f t="shared" si="3"/>
        <v>628</v>
      </c>
      <c r="K31" s="124"/>
      <c r="L31" s="24"/>
      <c r="M31" s="23"/>
      <c r="N31" s="23"/>
      <c r="O31" s="21"/>
      <c r="P31" s="82"/>
      <c r="Q31" s="82"/>
      <c r="R31" s="21"/>
      <c r="S31" s="21"/>
    </row>
    <row r="32" spans="1:19">
      <c r="A32" s="43">
        <v>1527</v>
      </c>
      <c r="B32" s="129"/>
      <c r="C32" s="124">
        <f>B$31/5</f>
        <v>1256</v>
      </c>
      <c r="D32" s="124">
        <f t="shared" si="2"/>
        <v>1794.2857142857144</v>
      </c>
      <c r="E32" s="124"/>
      <c r="F32" s="125"/>
      <c r="G32" s="125"/>
      <c r="H32" s="76"/>
      <c r="I32" s="169">
        <f t="shared" si="0"/>
        <v>897.14285714285722</v>
      </c>
      <c r="J32" s="169">
        <f t="shared" si="3"/>
        <v>628</v>
      </c>
      <c r="K32" s="124"/>
      <c r="L32" s="24"/>
      <c r="M32" s="23"/>
      <c r="N32" s="23"/>
      <c r="O32" s="21"/>
      <c r="P32" s="82"/>
      <c r="Q32" s="82"/>
      <c r="R32" s="21"/>
      <c r="S32" s="21"/>
    </row>
    <row r="33" spans="1:19">
      <c r="A33" s="43">
        <v>1528</v>
      </c>
      <c r="B33" s="129"/>
      <c r="C33" s="124">
        <f>B$31/5</f>
        <v>1256</v>
      </c>
      <c r="D33" s="124">
        <f t="shared" si="2"/>
        <v>1794.2857142857144</v>
      </c>
      <c r="E33" s="124"/>
      <c r="F33" s="125"/>
      <c r="G33" s="125"/>
      <c r="H33" s="76"/>
      <c r="I33" s="169">
        <f t="shared" si="0"/>
        <v>897.14285714285722</v>
      </c>
      <c r="J33" s="169">
        <f t="shared" si="3"/>
        <v>628</v>
      </c>
      <c r="K33" s="124"/>
      <c r="L33" s="24"/>
      <c r="M33" s="23"/>
      <c r="N33" s="23"/>
      <c r="O33" s="21"/>
      <c r="P33" s="82"/>
      <c r="Q33" s="82"/>
      <c r="R33" s="21"/>
      <c r="S33" s="21"/>
    </row>
    <row r="34" spans="1:19">
      <c r="A34" s="43">
        <v>1529</v>
      </c>
      <c r="B34" s="129"/>
      <c r="C34" s="124">
        <f>B$31/5</f>
        <v>1256</v>
      </c>
      <c r="D34" s="124">
        <f t="shared" si="2"/>
        <v>1794.2857142857144</v>
      </c>
      <c r="E34" s="124"/>
      <c r="F34" s="125"/>
      <c r="G34" s="125"/>
      <c r="H34" s="76"/>
      <c r="I34" s="169">
        <f t="shared" si="0"/>
        <v>897.14285714285722</v>
      </c>
      <c r="J34" s="169">
        <f t="shared" si="3"/>
        <v>628</v>
      </c>
      <c r="K34" s="124"/>
      <c r="L34" s="24"/>
      <c r="M34" s="23"/>
      <c r="N34" s="23"/>
      <c r="O34" s="21"/>
      <c r="P34" s="82"/>
      <c r="Q34" s="82"/>
      <c r="R34" s="21"/>
      <c r="S34" s="21"/>
    </row>
    <row r="35" spans="1:19">
      <c r="A35" s="43">
        <v>1530</v>
      </c>
      <c r="B35" s="129"/>
      <c r="C35" s="124">
        <f>B$31/5</f>
        <v>1256</v>
      </c>
      <c r="D35" s="124">
        <f t="shared" si="2"/>
        <v>1794.2857142857144</v>
      </c>
      <c r="E35" s="124"/>
      <c r="F35" s="125"/>
      <c r="G35" s="125"/>
      <c r="H35" s="76"/>
      <c r="I35" s="169">
        <f t="shared" si="0"/>
        <v>897.14285714285722</v>
      </c>
      <c r="J35" s="169">
        <f t="shared" si="3"/>
        <v>628</v>
      </c>
      <c r="K35" s="124"/>
      <c r="L35" s="24"/>
      <c r="M35" s="23"/>
      <c r="N35" s="23"/>
      <c r="O35" s="21"/>
      <c r="P35" s="82"/>
      <c r="Q35" s="82"/>
      <c r="R35" s="21"/>
      <c r="S35" s="21"/>
    </row>
    <row r="36" spans="1:19">
      <c r="A36" s="43">
        <v>1531</v>
      </c>
      <c r="B36" s="129">
        <v>6017</v>
      </c>
      <c r="C36" s="124">
        <f>B$36/5</f>
        <v>1203.4000000000001</v>
      </c>
      <c r="D36" s="124">
        <f t="shared" si="2"/>
        <v>1719.1428571428573</v>
      </c>
      <c r="E36" s="124"/>
      <c r="F36" s="125"/>
      <c r="G36" s="125"/>
      <c r="H36" s="76"/>
      <c r="I36" s="169">
        <f t="shared" si="0"/>
        <v>859.57142857142867</v>
      </c>
      <c r="J36" s="169">
        <f t="shared" si="3"/>
        <v>601.70000000000005</v>
      </c>
      <c r="K36" s="124"/>
      <c r="L36" s="24"/>
      <c r="M36" s="23"/>
      <c r="N36" s="23"/>
      <c r="O36" s="21"/>
      <c r="P36" s="82"/>
      <c r="Q36" s="82"/>
      <c r="R36" s="21"/>
      <c r="S36" s="21"/>
    </row>
    <row r="37" spans="1:19">
      <c r="A37" s="43">
        <v>1532</v>
      </c>
      <c r="B37" s="129"/>
      <c r="C37" s="124">
        <f>B$36/5</f>
        <v>1203.4000000000001</v>
      </c>
      <c r="D37" s="124">
        <f t="shared" si="2"/>
        <v>1719.1428571428573</v>
      </c>
      <c r="E37" s="124"/>
      <c r="F37" s="125">
        <v>692</v>
      </c>
      <c r="G37" s="125">
        <v>523.61</v>
      </c>
      <c r="H37" s="76"/>
      <c r="I37" s="169">
        <f t="shared" si="0"/>
        <v>859.57142857142867</v>
      </c>
      <c r="J37" s="169">
        <f t="shared" si="3"/>
        <v>601.70000000000005</v>
      </c>
      <c r="K37" s="124"/>
      <c r="L37" s="24"/>
      <c r="M37" s="23"/>
      <c r="N37" s="23"/>
      <c r="O37" s="21"/>
      <c r="P37" s="82"/>
      <c r="Q37" s="82"/>
      <c r="R37" s="21"/>
      <c r="S37" s="21"/>
    </row>
    <row r="38" spans="1:19">
      <c r="A38" s="43">
        <v>1533</v>
      </c>
      <c r="B38" s="129"/>
      <c r="C38" s="124">
        <f>B$36/5</f>
        <v>1203.4000000000001</v>
      </c>
      <c r="D38" s="124">
        <f t="shared" si="2"/>
        <v>1719.1428571428573</v>
      </c>
      <c r="E38" s="124"/>
      <c r="F38" s="125"/>
      <c r="G38" s="125"/>
      <c r="H38" s="76"/>
      <c r="I38" s="169">
        <f t="shared" si="0"/>
        <v>859.57142857142867</v>
      </c>
      <c r="J38" s="169">
        <f t="shared" si="3"/>
        <v>601.70000000000005</v>
      </c>
      <c r="K38" s="124"/>
      <c r="L38" s="24"/>
      <c r="M38" s="23"/>
      <c r="N38" s="23"/>
      <c r="O38" s="21"/>
      <c r="P38" s="82"/>
      <c r="Q38" s="82"/>
      <c r="R38" s="21"/>
      <c r="S38" s="21"/>
    </row>
    <row r="39" spans="1:19">
      <c r="A39" s="43">
        <v>1534</v>
      </c>
      <c r="B39" s="129"/>
      <c r="C39" s="124">
        <f>B$36/5</f>
        <v>1203.4000000000001</v>
      </c>
      <c r="D39" s="124">
        <f t="shared" si="2"/>
        <v>1719.1428571428573</v>
      </c>
      <c r="E39" s="124"/>
      <c r="F39" s="125">
        <v>450</v>
      </c>
      <c r="G39" s="125">
        <v>319.5</v>
      </c>
      <c r="H39" s="76"/>
      <c r="I39" s="169">
        <f t="shared" si="0"/>
        <v>859.57142857142867</v>
      </c>
      <c r="J39" s="169">
        <f t="shared" si="3"/>
        <v>601.70000000000005</v>
      </c>
      <c r="K39" s="124"/>
      <c r="L39" s="24"/>
      <c r="M39" s="23"/>
      <c r="N39" s="23"/>
      <c r="O39" s="21"/>
      <c r="P39" s="23"/>
      <c r="Q39" s="23"/>
      <c r="R39" s="21"/>
      <c r="S39" s="21"/>
    </row>
    <row r="40" spans="1:19">
      <c r="A40" s="43">
        <v>1535</v>
      </c>
      <c r="B40" s="129"/>
      <c r="C40" s="124">
        <f>B$36/5</f>
        <v>1203.4000000000001</v>
      </c>
      <c r="D40" s="124">
        <f t="shared" si="2"/>
        <v>1719.1428571428573</v>
      </c>
      <c r="E40" s="124"/>
      <c r="F40" s="125">
        <v>201</v>
      </c>
      <c r="G40" s="125">
        <v>142.71</v>
      </c>
      <c r="H40" s="76"/>
      <c r="I40" s="169">
        <f t="shared" si="0"/>
        <v>859.57142857142867</v>
      </c>
      <c r="J40" s="169">
        <f t="shared" si="3"/>
        <v>601.70000000000005</v>
      </c>
      <c r="K40" s="124"/>
      <c r="L40" s="24"/>
      <c r="M40" s="23"/>
      <c r="N40" s="23"/>
      <c r="O40" s="21"/>
      <c r="P40" s="23">
        <v>236.47887323943664</v>
      </c>
      <c r="Q40" s="23">
        <v>167.9</v>
      </c>
      <c r="R40" s="21"/>
      <c r="S40" s="21"/>
    </row>
    <row r="41" spans="1:19">
      <c r="A41" s="43">
        <v>1536</v>
      </c>
      <c r="B41" s="129">
        <v>4048</v>
      </c>
      <c r="C41" s="124">
        <f>B$41/5</f>
        <v>809.6</v>
      </c>
      <c r="D41" s="124">
        <f t="shared" si="2"/>
        <v>1156.5714285714287</v>
      </c>
      <c r="E41" s="124"/>
      <c r="F41" s="125"/>
      <c r="G41" s="125"/>
      <c r="H41" s="76"/>
      <c r="I41" s="169">
        <f t="shared" si="0"/>
        <v>578.28571428571433</v>
      </c>
      <c r="J41" s="169">
        <f t="shared" si="3"/>
        <v>404.8</v>
      </c>
      <c r="K41" s="124"/>
      <c r="L41" s="24"/>
      <c r="M41" s="23"/>
      <c r="N41" s="23"/>
      <c r="O41" s="21"/>
      <c r="P41" s="23"/>
      <c r="Q41" s="23"/>
      <c r="R41" s="21"/>
      <c r="S41" s="21"/>
    </row>
    <row r="42" spans="1:19">
      <c r="A42" s="43">
        <v>1537</v>
      </c>
      <c r="B42" s="129"/>
      <c r="C42" s="124">
        <f>B$41/5</f>
        <v>809.6</v>
      </c>
      <c r="D42" s="124">
        <f t="shared" si="2"/>
        <v>1156.5714285714287</v>
      </c>
      <c r="E42" s="124"/>
      <c r="F42" s="125"/>
      <c r="G42" s="125"/>
      <c r="H42" s="76"/>
      <c r="I42" s="169">
        <f t="shared" si="0"/>
        <v>578.28571428571433</v>
      </c>
      <c r="J42" s="169">
        <f t="shared" si="3"/>
        <v>404.8</v>
      </c>
      <c r="K42" s="124"/>
      <c r="L42" s="24"/>
      <c r="M42" s="23"/>
      <c r="N42" s="23"/>
      <c r="O42" s="21"/>
      <c r="P42" s="23"/>
      <c r="Q42" s="23"/>
      <c r="R42" s="21"/>
      <c r="S42" s="21"/>
    </row>
    <row r="43" spans="1:19">
      <c r="A43" s="43">
        <v>1538</v>
      </c>
      <c r="B43" s="129"/>
      <c r="C43" s="124">
        <f>B$41/5</f>
        <v>809.6</v>
      </c>
      <c r="D43" s="124">
        <f t="shared" si="2"/>
        <v>1156.5714285714287</v>
      </c>
      <c r="E43" s="124"/>
      <c r="F43" s="125"/>
      <c r="G43" s="125"/>
      <c r="H43" s="76"/>
      <c r="I43" s="169">
        <f t="shared" si="0"/>
        <v>578.28571428571433</v>
      </c>
      <c r="J43" s="169">
        <f t="shared" si="3"/>
        <v>404.8</v>
      </c>
      <c r="K43" s="124"/>
      <c r="L43" s="24"/>
      <c r="M43" s="23"/>
      <c r="N43" s="23"/>
      <c r="O43" s="21"/>
      <c r="P43" s="23"/>
      <c r="Q43" s="23"/>
      <c r="R43" s="21"/>
      <c r="S43" s="21"/>
    </row>
    <row r="44" spans="1:19">
      <c r="A44" s="43">
        <v>1539</v>
      </c>
      <c r="B44" s="129"/>
      <c r="C44" s="124">
        <f>B$41/5</f>
        <v>809.6</v>
      </c>
      <c r="D44" s="124">
        <f t="shared" si="2"/>
        <v>1156.5714285714287</v>
      </c>
      <c r="E44" s="124"/>
      <c r="F44" s="125"/>
      <c r="G44" s="125"/>
      <c r="H44" s="76"/>
      <c r="I44" s="169">
        <f t="shared" si="0"/>
        <v>578.28571428571433</v>
      </c>
      <c r="J44" s="169">
        <f t="shared" si="3"/>
        <v>404.8</v>
      </c>
      <c r="K44" s="124"/>
      <c r="L44" s="24"/>
      <c r="M44" s="23"/>
      <c r="N44" s="23"/>
      <c r="O44" s="21"/>
      <c r="P44" s="23"/>
      <c r="Q44" s="23"/>
      <c r="R44" s="21"/>
      <c r="S44" s="21"/>
    </row>
    <row r="45" spans="1:19">
      <c r="A45" s="43">
        <v>1540</v>
      </c>
      <c r="B45" s="129"/>
      <c r="C45" s="124">
        <f>B$41/5</f>
        <v>809.6</v>
      </c>
      <c r="D45" s="124">
        <f t="shared" si="2"/>
        <v>1156.5714285714287</v>
      </c>
      <c r="E45" s="124"/>
      <c r="F45" s="125"/>
      <c r="G45" s="125"/>
      <c r="H45" s="76"/>
      <c r="I45" s="169">
        <f t="shared" si="0"/>
        <v>578.28571428571433</v>
      </c>
      <c r="J45" s="169">
        <f t="shared" si="3"/>
        <v>404.8</v>
      </c>
      <c r="K45" s="124"/>
      <c r="L45" s="24"/>
      <c r="M45" s="23"/>
      <c r="N45" s="23"/>
      <c r="O45" s="21"/>
      <c r="P45" s="23"/>
      <c r="Q45" s="23"/>
      <c r="R45" s="21"/>
      <c r="S45" s="21"/>
    </row>
    <row r="46" spans="1:19">
      <c r="A46" s="43">
        <v>1541</v>
      </c>
      <c r="B46" s="129">
        <v>12570</v>
      </c>
      <c r="C46" s="124">
        <f>B$46/5</f>
        <v>2514</v>
      </c>
      <c r="D46" s="124">
        <f t="shared" si="2"/>
        <v>3591.4285714285716</v>
      </c>
      <c r="E46" s="124"/>
      <c r="F46" s="125"/>
      <c r="G46" s="125"/>
      <c r="H46" s="76"/>
      <c r="I46" s="169">
        <f t="shared" si="0"/>
        <v>1795.7142857142858</v>
      </c>
      <c r="J46" s="169">
        <f t="shared" si="3"/>
        <v>1257</v>
      </c>
      <c r="K46" s="124"/>
      <c r="L46" s="24"/>
      <c r="M46" s="23"/>
      <c r="N46" s="23"/>
      <c r="O46" s="21"/>
      <c r="P46" s="23"/>
      <c r="Q46" s="23"/>
      <c r="R46" s="21"/>
      <c r="S46" s="21"/>
    </row>
    <row r="47" spans="1:19">
      <c r="A47" s="43">
        <v>1542</v>
      </c>
      <c r="B47" s="129"/>
      <c r="C47" s="124">
        <f>B$46/5</f>
        <v>2514</v>
      </c>
      <c r="D47" s="124">
        <f t="shared" si="2"/>
        <v>3591.4285714285716</v>
      </c>
      <c r="E47" s="124"/>
      <c r="F47" s="125"/>
      <c r="G47" s="125"/>
      <c r="H47" s="76"/>
      <c r="I47" s="169">
        <f t="shared" si="0"/>
        <v>1795.7142857142858</v>
      </c>
      <c r="J47" s="169">
        <f t="shared" si="3"/>
        <v>1257</v>
      </c>
      <c r="K47" s="124"/>
      <c r="L47" s="24"/>
      <c r="M47" s="23"/>
      <c r="N47" s="23"/>
      <c r="O47" s="21"/>
      <c r="P47" s="23"/>
      <c r="Q47" s="23"/>
      <c r="R47" s="21"/>
      <c r="S47" s="21"/>
    </row>
    <row r="48" spans="1:19">
      <c r="A48" s="43">
        <v>1543</v>
      </c>
      <c r="B48" s="129"/>
      <c r="C48" s="124">
        <f>B$46/5</f>
        <v>2514</v>
      </c>
      <c r="D48" s="124">
        <f t="shared" si="2"/>
        <v>3591.4285714285716</v>
      </c>
      <c r="E48" s="124"/>
      <c r="F48" s="125"/>
      <c r="G48" s="125"/>
      <c r="H48" s="76"/>
      <c r="I48" s="169">
        <f t="shared" si="0"/>
        <v>1795.7142857142858</v>
      </c>
      <c r="J48" s="169">
        <f t="shared" si="3"/>
        <v>1257</v>
      </c>
      <c r="K48" s="124"/>
      <c r="L48" s="24"/>
      <c r="M48" s="23"/>
      <c r="N48" s="23"/>
      <c r="O48" s="21"/>
      <c r="P48" s="23"/>
      <c r="Q48" s="23"/>
      <c r="R48" s="21"/>
      <c r="S48" s="21"/>
    </row>
    <row r="49" spans="1:19">
      <c r="A49" s="43">
        <v>1544</v>
      </c>
      <c r="B49" s="129"/>
      <c r="C49" s="124">
        <f>B$46/5</f>
        <v>2514</v>
      </c>
      <c r="D49" s="124">
        <f t="shared" si="2"/>
        <v>3591.4285714285716</v>
      </c>
      <c r="E49" s="124"/>
      <c r="F49" s="125"/>
      <c r="G49" s="125"/>
      <c r="H49" s="76"/>
      <c r="I49" s="169">
        <f t="shared" si="0"/>
        <v>1795.7142857142858</v>
      </c>
      <c r="J49" s="169">
        <f t="shared" si="3"/>
        <v>1257</v>
      </c>
      <c r="K49" s="124"/>
      <c r="L49" s="24"/>
      <c r="M49" s="23"/>
      <c r="N49" s="23"/>
      <c r="O49" s="21"/>
      <c r="P49" s="23"/>
      <c r="Q49" s="23"/>
      <c r="R49" s="21"/>
      <c r="S49" s="21"/>
    </row>
    <row r="50" spans="1:19">
      <c r="A50" s="43">
        <v>1545</v>
      </c>
      <c r="B50" s="129"/>
      <c r="C50" s="124">
        <f>B$46/5</f>
        <v>2514</v>
      </c>
      <c r="D50" s="124">
        <f t="shared" si="2"/>
        <v>3591.4285714285716</v>
      </c>
      <c r="E50" s="124"/>
      <c r="F50" s="125"/>
      <c r="G50" s="125"/>
      <c r="H50" s="76"/>
      <c r="I50" s="169">
        <f t="shared" si="0"/>
        <v>1795.7142857142858</v>
      </c>
      <c r="J50" s="169">
        <f t="shared" si="3"/>
        <v>1257</v>
      </c>
      <c r="K50" s="124"/>
      <c r="L50" s="24"/>
      <c r="M50" s="23"/>
      <c r="N50" s="23"/>
      <c r="O50" s="21"/>
      <c r="P50" s="23"/>
      <c r="Q50" s="23"/>
      <c r="R50" s="21"/>
      <c r="S50" s="21"/>
    </row>
    <row r="51" spans="1:19">
      <c r="A51" s="43">
        <v>1546</v>
      </c>
      <c r="B51" s="129">
        <v>6591</v>
      </c>
      <c r="C51" s="124">
        <f>B$51/5</f>
        <v>1318.2</v>
      </c>
      <c r="D51" s="124">
        <f t="shared" si="2"/>
        <v>1883.1428571428573</v>
      </c>
      <c r="E51" s="124"/>
      <c r="F51" s="125"/>
      <c r="G51" s="125"/>
      <c r="H51" s="76"/>
      <c r="I51" s="169">
        <f t="shared" si="0"/>
        <v>941.57142857142867</v>
      </c>
      <c r="J51" s="169">
        <f t="shared" si="3"/>
        <v>659.1</v>
      </c>
      <c r="K51" s="124"/>
      <c r="L51" s="24"/>
      <c r="M51" s="23"/>
      <c r="N51" s="23"/>
      <c r="O51" s="21"/>
      <c r="P51" s="23"/>
      <c r="Q51" s="23"/>
      <c r="R51" s="21"/>
      <c r="S51" s="21"/>
    </row>
    <row r="52" spans="1:19">
      <c r="A52" s="43">
        <v>1547</v>
      </c>
      <c r="B52" s="129"/>
      <c r="C52" s="124">
        <f>B$51/5</f>
        <v>1318.2</v>
      </c>
      <c r="D52" s="124">
        <f t="shared" si="2"/>
        <v>1883.1428571428573</v>
      </c>
      <c r="E52" s="124"/>
      <c r="F52" s="125"/>
      <c r="G52" s="125"/>
      <c r="H52" s="76"/>
      <c r="I52" s="169">
        <f t="shared" si="0"/>
        <v>941.57142857142867</v>
      </c>
      <c r="J52" s="169">
        <f t="shared" si="3"/>
        <v>659.1</v>
      </c>
      <c r="K52" s="124"/>
      <c r="L52" s="24"/>
      <c r="M52" s="23"/>
      <c r="N52" s="23"/>
      <c r="O52" s="21"/>
      <c r="P52" s="23"/>
      <c r="Q52" s="23"/>
      <c r="R52" s="21"/>
      <c r="S52" s="21"/>
    </row>
    <row r="53" spans="1:19">
      <c r="A53" s="43">
        <v>1548</v>
      </c>
      <c r="B53" s="129"/>
      <c r="C53" s="124">
        <f>B$51/5</f>
        <v>1318.2</v>
      </c>
      <c r="D53" s="124">
        <f t="shared" si="2"/>
        <v>1883.1428571428573</v>
      </c>
      <c r="E53" s="124"/>
      <c r="F53" s="125"/>
      <c r="G53" s="125"/>
      <c r="H53" s="76"/>
      <c r="I53" s="169">
        <f t="shared" si="0"/>
        <v>941.57142857142867</v>
      </c>
      <c r="J53" s="169">
        <f t="shared" si="3"/>
        <v>659.1</v>
      </c>
      <c r="K53" s="124"/>
      <c r="L53" s="24"/>
      <c r="M53" s="23"/>
      <c r="N53" s="23"/>
      <c r="O53" s="21"/>
      <c r="P53" s="23"/>
      <c r="Q53" s="23"/>
      <c r="R53" s="21"/>
      <c r="S53" s="21"/>
    </row>
    <row r="54" spans="1:19">
      <c r="A54" s="43">
        <v>1549</v>
      </c>
      <c r="B54" s="129"/>
      <c r="C54" s="124">
        <f>B$51/5</f>
        <v>1318.2</v>
      </c>
      <c r="D54" s="124">
        <f t="shared" si="2"/>
        <v>1883.1428571428573</v>
      </c>
      <c r="E54" s="124"/>
      <c r="F54" s="125"/>
      <c r="G54" s="125"/>
      <c r="H54" s="76"/>
      <c r="I54" s="169">
        <f t="shared" si="0"/>
        <v>941.57142857142867</v>
      </c>
      <c r="J54" s="169">
        <f t="shared" si="3"/>
        <v>659.1</v>
      </c>
      <c r="K54" s="124"/>
      <c r="L54" s="24"/>
      <c r="M54" s="23"/>
      <c r="N54" s="23"/>
      <c r="O54" s="21"/>
      <c r="P54" s="23"/>
      <c r="Q54" s="23"/>
      <c r="R54" s="21"/>
      <c r="S54" s="21"/>
    </row>
    <row r="55" spans="1:19">
      <c r="A55" s="43">
        <v>1550</v>
      </c>
      <c r="B55" s="129"/>
      <c r="C55" s="124">
        <f>B$51/5</f>
        <v>1318.2</v>
      </c>
      <c r="D55" s="124">
        <f t="shared" si="2"/>
        <v>1883.1428571428573</v>
      </c>
      <c r="E55" s="124"/>
      <c r="F55" s="125"/>
      <c r="G55" s="125"/>
      <c r="H55" s="76"/>
      <c r="I55" s="169">
        <f t="shared" si="0"/>
        <v>941.57142857142867</v>
      </c>
      <c r="J55" s="169">
        <f t="shared" si="3"/>
        <v>659.1</v>
      </c>
      <c r="K55" s="124"/>
      <c r="L55" s="24"/>
      <c r="M55" s="23"/>
      <c r="N55" s="23"/>
      <c r="O55" s="21"/>
      <c r="P55" s="23"/>
      <c r="Q55" s="23"/>
      <c r="R55" s="21"/>
      <c r="S55" s="21"/>
    </row>
    <row r="56" spans="1:19">
      <c r="A56" s="43">
        <v>1551</v>
      </c>
      <c r="B56" s="129">
        <v>961</v>
      </c>
      <c r="C56" s="124">
        <f>B$56/5</f>
        <v>192.2</v>
      </c>
      <c r="D56" s="124">
        <f t="shared" si="2"/>
        <v>274.57142857142856</v>
      </c>
      <c r="E56" s="124"/>
      <c r="F56" s="125"/>
      <c r="G56" s="125"/>
      <c r="H56" s="76"/>
      <c r="I56" s="169">
        <f t="shared" si="0"/>
        <v>137.28571428571428</v>
      </c>
      <c r="J56" s="169">
        <f t="shared" si="3"/>
        <v>96.1</v>
      </c>
      <c r="K56" s="124"/>
      <c r="L56" s="24"/>
      <c r="M56" s="23"/>
      <c r="N56" s="23"/>
      <c r="O56" s="21"/>
      <c r="P56" s="23"/>
      <c r="Q56" s="23"/>
      <c r="R56" s="21"/>
      <c r="S56" s="21"/>
    </row>
    <row r="57" spans="1:19">
      <c r="A57" s="43">
        <v>1552</v>
      </c>
      <c r="B57" s="129"/>
      <c r="C57" s="124">
        <f>B$56/5</f>
        <v>192.2</v>
      </c>
      <c r="D57" s="124">
        <f t="shared" si="2"/>
        <v>274.57142857142856</v>
      </c>
      <c r="E57" s="124"/>
      <c r="F57" s="125"/>
      <c r="G57" s="125"/>
      <c r="H57" s="76"/>
      <c r="I57" s="169">
        <f t="shared" si="0"/>
        <v>137.28571428571428</v>
      </c>
      <c r="J57" s="169">
        <f t="shared" si="3"/>
        <v>96.1</v>
      </c>
      <c r="K57" s="124"/>
      <c r="L57" s="24"/>
      <c r="M57" s="23"/>
      <c r="N57" s="23"/>
      <c r="O57" s="21"/>
      <c r="P57" s="23"/>
      <c r="Q57" s="23"/>
      <c r="R57" s="21"/>
      <c r="S57" s="21"/>
    </row>
    <row r="58" spans="1:19">
      <c r="A58" s="43">
        <v>1553</v>
      </c>
      <c r="B58" s="129"/>
      <c r="C58" s="124">
        <f>B$56/5</f>
        <v>192.2</v>
      </c>
      <c r="D58" s="124">
        <f t="shared" si="2"/>
        <v>274.57142857142856</v>
      </c>
      <c r="E58" s="124"/>
      <c r="F58" s="125"/>
      <c r="G58" s="125"/>
      <c r="H58" s="76"/>
      <c r="I58" s="169">
        <f t="shared" si="0"/>
        <v>137.28571428571428</v>
      </c>
      <c r="J58" s="169">
        <f t="shared" si="3"/>
        <v>96.1</v>
      </c>
      <c r="K58" s="124"/>
      <c r="L58" s="24"/>
      <c r="M58" s="23"/>
      <c r="N58" s="23"/>
      <c r="O58" s="21"/>
      <c r="P58" s="23"/>
      <c r="Q58" s="23"/>
      <c r="R58" s="21"/>
      <c r="S58" s="21"/>
    </row>
    <row r="59" spans="1:19">
      <c r="A59" s="43">
        <v>1554</v>
      </c>
      <c r="B59" s="129"/>
      <c r="C59" s="124">
        <f>B$56/5</f>
        <v>192.2</v>
      </c>
      <c r="D59" s="124">
        <f t="shared" si="2"/>
        <v>274.57142857142856</v>
      </c>
      <c r="E59" s="124"/>
      <c r="F59" s="125"/>
      <c r="G59" s="125"/>
      <c r="H59" s="76"/>
      <c r="I59" s="169">
        <f t="shared" si="0"/>
        <v>137.28571428571428</v>
      </c>
      <c r="J59" s="169">
        <f t="shared" si="3"/>
        <v>96.1</v>
      </c>
      <c r="K59" s="124"/>
      <c r="L59" s="24"/>
      <c r="M59" s="23"/>
      <c r="N59" s="23"/>
      <c r="O59" s="21"/>
      <c r="P59" s="23"/>
      <c r="Q59" s="23"/>
      <c r="R59" s="21"/>
      <c r="S59" s="21"/>
    </row>
    <row r="60" spans="1:19">
      <c r="A60" s="43">
        <v>1555</v>
      </c>
      <c r="B60" s="129"/>
      <c r="C60" s="124">
        <f>B$56/5</f>
        <v>192.2</v>
      </c>
      <c r="D60" s="124">
        <f t="shared" si="2"/>
        <v>274.57142857142856</v>
      </c>
      <c r="E60" s="124"/>
      <c r="F60" s="125"/>
      <c r="G60" s="125"/>
      <c r="H60" s="76"/>
      <c r="I60" s="169">
        <f t="shared" si="0"/>
        <v>137.28571428571428</v>
      </c>
      <c r="J60" s="169">
        <f t="shared" si="3"/>
        <v>96.1</v>
      </c>
      <c r="K60" s="124"/>
      <c r="L60" s="24"/>
      <c r="M60" s="23"/>
      <c r="N60" s="23"/>
      <c r="O60" s="21"/>
      <c r="P60" s="23"/>
      <c r="Q60" s="23"/>
      <c r="R60" s="21"/>
      <c r="S60" s="21"/>
    </row>
    <row r="61" spans="1:19">
      <c r="A61" s="43">
        <v>1556</v>
      </c>
      <c r="B61" s="129">
        <v>2987</v>
      </c>
      <c r="C61" s="124">
        <f>B$61/5</f>
        <v>597.4</v>
      </c>
      <c r="D61" s="124">
        <f t="shared" si="2"/>
        <v>853.42857142857144</v>
      </c>
      <c r="E61" s="124"/>
      <c r="F61" s="125"/>
      <c r="G61" s="125"/>
      <c r="H61" s="76"/>
      <c r="I61" s="169">
        <f t="shared" si="0"/>
        <v>426.71428571428572</v>
      </c>
      <c r="J61" s="169">
        <f t="shared" si="3"/>
        <v>298.7</v>
      </c>
      <c r="K61" s="124"/>
      <c r="L61" s="24"/>
      <c r="M61" s="23"/>
      <c r="N61" s="23"/>
      <c r="O61" s="21"/>
      <c r="P61" s="23"/>
      <c r="Q61" s="23"/>
      <c r="R61" s="21"/>
      <c r="S61" s="21"/>
    </row>
    <row r="62" spans="1:19">
      <c r="A62" s="43">
        <v>1557</v>
      </c>
      <c r="B62" s="129"/>
      <c r="C62" s="124">
        <f>B$61/5</f>
        <v>597.4</v>
      </c>
      <c r="D62" s="124">
        <f t="shared" si="2"/>
        <v>853.42857142857144</v>
      </c>
      <c r="E62" s="124"/>
      <c r="F62" s="125">
        <v>436.5</v>
      </c>
      <c r="G62" s="125">
        <v>309.91500000000002</v>
      </c>
      <c r="H62" s="76"/>
      <c r="I62" s="169">
        <f t="shared" si="0"/>
        <v>426.71428571428572</v>
      </c>
      <c r="J62" s="169">
        <f t="shared" si="3"/>
        <v>298.7</v>
      </c>
      <c r="K62" s="124"/>
      <c r="L62" s="24"/>
      <c r="M62" s="23"/>
      <c r="N62" s="23"/>
      <c r="O62" s="21"/>
      <c r="P62" s="23"/>
      <c r="Q62" s="23"/>
      <c r="R62" s="21"/>
      <c r="S62" s="21"/>
    </row>
    <row r="63" spans="1:19">
      <c r="A63" s="43">
        <v>1558</v>
      </c>
      <c r="B63" s="129"/>
      <c r="C63" s="124">
        <f>B$61/5</f>
        <v>597.4</v>
      </c>
      <c r="D63" s="124">
        <f t="shared" si="2"/>
        <v>853.42857142857144</v>
      </c>
      <c r="E63" s="124"/>
      <c r="F63" s="125"/>
      <c r="G63" s="125"/>
      <c r="H63" s="76"/>
      <c r="I63" s="169">
        <f t="shared" si="0"/>
        <v>426.71428571428572</v>
      </c>
      <c r="J63" s="169">
        <f t="shared" si="3"/>
        <v>298.7</v>
      </c>
      <c r="K63" s="124"/>
      <c r="L63" s="24"/>
      <c r="M63" s="23"/>
      <c r="N63" s="23"/>
      <c r="O63" s="21"/>
      <c r="P63" s="23"/>
      <c r="Q63" s="23"/>
      <c r="R63" s="21"/>
      <c r="S63" s="21"/>
    </row>
    <row r="64" spans="1:19">
      <c r="A64" s="43">
        <v>1559</v>
      </c>
      <c r="B64" s="129"/>
      <c r="C64" s="124">
        <f>B$61/5</f>
        <v>597.4</v>
      </c>
      <c r="D64" s="124">
        <f t="shared" si="2"/>
        <v>853.42857142857144</v>
      </c>
      <c r="E64" s="124"/>
      <c r="F64" s="125"/>
      <c r="G64" s="125"/>
      <c r="H64" s="76"/>
      <c r="I64" s="169">
        <f t="shared" si="0"/>
        <v>426.71428571428572</v>
      </c>
      <c r="J64" s="169">
        <f t="shared" si="3"/>
        <v>298.7</v>
      </c>
      <c r="K64" s="124"/>
      <c r="L64" s="24"/>
      <c r="M64" s="23"/>
      <c r="N64" s="23"/>
      <c r="O64" s="21"/>
      <c r="P64" s="23">
        <v>172</v>
      </c>
      <c r="Q64" s="23">
        <v>0</v>
      </c>
      <c r="R64" s="21"/>
      <c r="S64" s="21"/>
    </row>
    <row r="65" spans="1:19">
      <c r="A65" s="43">
        <v>1560</v>
      </c>
      <c r="B65" s="129"/>
      <c r="C65" s="124">
        <f>B$61/5</f>
        <v>597.4</v>
      </c>
      <c r="D65" s="124">
        <f t="shared" si="2"/>
        <v>853.42857142857144</v>
      </c>
      <c r="E65" s="124"/>
      <c r="F65" s="125"/>
      <c r="G65" s="125"/>
      <c r="H65" s="76"/>
      <c r="I65" s="169">
        <f t="shared" si="0"/>
        <v>426.71428571428572</v>
      </c>
      <c r="J65" s="169">
        <f t="shared" si="3"/>
        <v>298.7</v>
      </c>
      <c r="K65" s="124"/>
      <c r="L65" s="24"/>
      <c r="M65" s="23"/>
      <c r="N65" s="23"/>
      <c r="O65" s="21"/>
      <c r="P65" s="23"/>
      <c r="Q65" s="23"/>
      <c r="R65" s="21"/>
      <c r="S65" s="21"/>
    </row>
    <row r="66" spans="1:19">
      <c r="A66" s="43">
        <v>1561</v>
      </c>
      <c r="B66" s="129">
        <v>16342</v>
      </c>
      <c r="C66" s="124">
        <f>B$66/5</f>
        <v>3268.4</v>
      </c>
      <c r="D66" s="124">
        <f t="shared" si="2"/>
        <v>4669.1428571428578</v>
      </c>
      <c r="E66" s="124"/>
      <c r="F66" s="125"/>
      <c r="G66" s="125"/>
      <c r="H66" s="76"/>
      <c r="I66" s="169">
        <f t="shared" si="0"/>
        <v>2334.5714285714289</v>
      </c>
      <c r="J66" s="169">
        <f t="shared" si="3"/>
        <v>1634.2</v>
      </c>
      <c r="K66" s="124"/>
      <c r="L66" s="24"/>
      <c r="M66" s="23"/>
      <c r="N66" s="23"/>
      <c r="O66" s="21"/>
      <c r="P66" s="23"/>
      <c r="Q66" s="23"/>
      <c r="R66" s="21"/>
      <c r="S66" s="21"/>
    </row>
    <row r="67" spans="1:19">
      <c r="A67" s="43">
        <v>1562</v>
      </c>
      <c r="B67" s="129"/>
      <c r="C67" s="124">
        <f>B$66/5</f>
        <v>3268.4</v>
      </c>
      <c r="D67" s="124">
        <f t="shared" si="2"/>
        <v>4669.1428571428578</v>
      </c>
      <c r="E67" s="124"/>
      <c r="F67" s="125"/>
      <c r="G67" s="125"/>
      <c r="H67" s="76"/>
      <c r="I67" s="169">
        <f t="shared" si="0"/>
        <v>2334.5714285714289</v>
      </c>
      <c r="J67" s="169">
        <f t="shared" si="3"/>
        <v>1634.2</v>
      </c>
      <c r="K67" s="124"/>
      <c r="L67" s="24"/>
      <c r="M67" s="23"/>
      <c r="N67" s="23"/>
      <c r="O67" s="21"/>
      <c r="P67" s="23">
        <v>236.47887323943664</v>
      </c>
      <c r="Q67" s="23">
        <v>167.9</v>
      </c>
      <c r="R67" s="21"/>
      <c r="S67" s="21"/>
    </row>
    <row r="68" spans="1:19">
      <c r="A68" s="43">
        <v>1563</v>
      </c>
      <c r="B68" s="129"/>
      <c r="C68" s="124">
        <f>B$66/5</f>
        <v>3268.4</v>
      </c>
      <c r="D68" s="124">
        <f t="shared" si="2"/>
        <v>4669.1428571428578</v>
      </c>
      <c r="E68" s="124"/>
      <c r="F68" s="125"/>
      <c r="G68" s="125"/>
      <c r="H68" s="76"/>
      <c r="I68" s="169">
        <f t="shared" si="0"/>
        <v>2334.5714285714289</v>
      </c>
      <c r="J68" s="169">
        <f t="shared" si="3"/>
        <v>1634.2</v>
      </c>
      <c r="K68" s="124"/>
      <c r="L68" s="24"/>
      <c r="M68" s="23"/>
      <c r="N68" s="23"/>
      <c r="O68" s="21"/>
      <c r="P68" s="23"/>
      <c r="Q68" s="23"/>
      <c r="R68" s="21"/>
      <c r="S68" s="21"/>
    </row>
    <row r="69" spans="1:19">
      <c r="A69" s="43">
        <v>1564</v>
      </c>
      <c r="B69" s="129"/>
      <c r="C69" s="124">
        <f>B$66/5</f>
        <v>3268.4</v>
      </c>
      <c r="D69" s="124">
        <f t="shared" si="2"/>
        <v>4669.1428571428578</v>
      </c>
      <c r="E69" s="124"/>
      <c r="F69" s="125">
        <v>236.5</v>
      </c>
      <c r="G69" s="125">
        <v>167.91499999999999</v>
      </c>
      <c r="H69" s="76"/>
      <c r="I69" s="169">
        <f t="shared" si="0"/>
        <v>2334.5714285714289</v>
      </c>
      <c r="J69" s="169">
        <f t="shared" si="3"/>
        <v>1634.2</v>
      </c>
      <c r="K69" s="124"/>
      <c r="L69" s="24"/>
      <c r="M69" s="23"/>
      <c r="N69" s="23"/>
      <c r="O69" s="21"/>
      <c r="P69" s="23"/>
      <c r="Q69" s="23"/>
      <c r="R69" s="21"/>
      <c r="S69" s="21"/>
    </row>
    <row r="70" spans="1:19">
      <c r="A70" s="43">
        <v>1565</v>
      </c>
      <c r="B70" s="129"/>
      <c r="C70" s="124">
        <f>B$66/5</f>
        <v>3268.4</v>
      </c>
      <c r="D70" s="124">
        <f t="shared" si="2"/>
        <v>4669.1428571428578</v>
      </c>
      <c r="E70" s="124"/>
      <c r="F70" s="125"/>
      <c r="G70" s="125"/>
      <c r="H70" s="76"/>
      <c r="I70" s="169">
        <f t="shared" ref="I70:I133" si="4">D70/2</f>
        <v>2334.5714285714289</v>
      </c>
      <c r="J70" s="169">
        <f t="shared" si="3"/>
        <v>1634.2</v>
      </c>
      <c r="K70" s="124"/>
      <c r="L70" s="24"/>
      <c r="M70" s="23"/>
      <c r="N70" s="23"/>
      <c r="O70" s="21"/>
      <c r="P70" s="23"/>
      <c r="Q70" s="23"/>
      <c r="R70" s="21"/>
      <c r="S70" s="21"/>
    </row>
    <row r="71" spans="1:19">
      <c r="A71" s="43">
        <v>1566</v>
      </c>
      <c r="B71" s="129">
        <v>9906</v>
      </c>
      <c r="C71" s="124">
        <f>B$71/5</f>
        <v>1981.2</v>
      </c>
      <c r="D71" s="124">
        <f t="shared" ref="D71:D134" si="5">C71/0.7</f>
        <v>2830.2857142857147</v>
      </c>
      <c r="E71" s="124"/>
      <c r="F71" s="125"/>
      <c r="G71" s="125"/>
      <c r="H71" s="76"/>
      <c r="I71" s="169">
        <f t="shared" si="4"/>
        <v>1415.1428571428573</v>
      </c>
      <c r="J71" s="169">
        <f t="shared" ref="J71:J134" si="6">C71/2</f>
        <v>990.6</v>
      </c>
      <c r="K71" s="124"/>
      <c r="L71" s="24"/>
      <c r="M71" s="23"/>
      <c r="N71" s="23"/>
      <c r="O71" s="21"/>
      <c r="P71" s="23"/>
      <c r="Q71" s="23"/>
      <c r="R71" s="21"/>
      <c r="S71" s="21"/>
    </row>
    <row r="72" spans="1:19">
      <c r="A72" s="43">
        <v>1567</v>
      </c>
      <c r="B72" s="129"/>
      <c r="C72" s="124">
        <f>B$71/5</f>
        <v>1981.2</v>
      </c>
      <c r="D72" s="124">
        <f t="shared" si="5"/>
        <v>2830.2857142857147</v>
      </c>
      <c r="E72" s="124"/>
      <c r="F72" s="125">
        <v>40</v>
      </c>
      <c r="G72" s="125">
        <v>28.4</v>
      </c>
      <c r="H72" s="76"/>
      <c r="I72" s="169">
        <f t="shared" si="4"/>
        <v>1415.1428571428573</v>
      </c>
      <c r="J72" s="169">
        <f t="shared" si="6"/>
        <v>990.6</v>
      </c>
      <c r="K72" s="124"/>
      <c r="L72" s="24"/>
      <c r="M72" s="23"/>
      <c r="N72" s="23"/>
      <c r="O72" s="21"/>
      <c r="P72" s="23"/>
      <c r="Q72" s="23"/>
      <c r="R72" s="21"/>
      <c r="S72" s="21"/>
    </row>
    <row r="73" spans="1:19">
      <c r="A73" s="43">
        <v>1568</v>
      </c>
      <c r="B73" s="129"/>
      <c r="C73" s="124">
        <f>B$71/5</f>
        <v>1981.2</v>
      </c>
      <c r="D73" s="124">
        <f t="shared" si="5"/>
        <v>2830.2857142857147</v>
      </c>
      <c r="E73" s="124"/>
      <c r="F73" s="125"/>
      <c r="G73" s="125"/>
      <c r="H73" s="76"/>
      <c r="I73" s="169">
        <f t="shared" si="4"/>
        <v>1415.1428571428573</v>
      </c>
      <c r="J73" s="169">
        <f t="shared" si="6"/>
        <v>990.6</v>
      </c>
      <c r="K73" s="124"/>
      <c r="L73" s="24"/>
      <c r="M73" s="23"/>
      <c r="N73" s="23"/>
      <c r="O73" s="21"/>
      <c r="P73" s="23">
        <v>135</v>
      </c>
      <c r="Q73" s="23">
        <v>95.85</v>
      </c>
      <c r="R73" s="21"/>
      <c r="S73" s="21"/>
    </row>
    <row r="74" spans="1:19">
      <c r="A74" s="43">
        <v>1569</v>
      </c>
      <c r="B74" s="129"/>
      <c r="C74" s="124">
        <f>B$71/5</f>
        <v>1981.2</v>
      </c>
      <c r="D74" s="124">
        <f t="shared" si="5"/>
        <v>2830.2857142857147</v>
      </c>
      <c r="E74" s="124"/>
      <c r="F74" s="125"/>
      <c r="G74" s="125"/>
      <c r="H74" s="76"/>
      <c r="I74" s="169">
        <f t="shared" si="4"/>
        <v>1415.1428571428573</v>
      </c>
      <c r="J74" s="169">
        <f t="shared" si="6"/>
        <v>990.6</v>
      </c>
      <c r="K74" s="124"/>
      <c r="L74" s="24"/>
      <c r="M74" s="23"/>
      <c r="N74" s="23"/>
      <c r="O74" s="21"/>
      <c r="P74" s="23"/>
      <c r="Q74" s="23"/>
      <c r="R74" s="21"/>
      <c r="S74" s="21"/>
    </row>
    <row r="75" spans="1:19">
      <c r="A75" s="43">
        <v>1570</v>
      </c>
      <c r="B75" s="129"/>
      <c r="C75" s="124">
        <f>B$71/5</f>
        <v>1981.2</v>
      </c>
      <c r="D75" s="124">
        <f t="shared" si="5"/>
        <v>2830.2857142857147</v>
      </c>
      <c r="E75" s="124"/>
      <c r="F75" s="125"/>
      <c r="G75" s="125"/>
      <c r="H75" s="76"/>
      <c r="I75" s="169">
        <f t="shared" si="4"/>
        <v>1415.1428571428573</v>
      </c>
      <c r="J75" s="169">
        <f t="shared" si="6"/>
        <v>990.6</v>
      </c>
      <c r="K75" s="124"/>
      <c r="L75" s="24"/>
      <c r="M75" s="23"/>
      <c r="N75" s="23"/>
      <c r="O75" s="21"/>
      <c r="P75" s="23"/>
      <c r="Q75" s="23"/>
      <c r="R75" s="21"/>
      <c r="S75" s="21"/>
    </row>
    <row r="76" spans="1:19">
      <c r="A76" s="43">
        <v>1571</v>
      </c>
      <c r="B76" s="129">
        <v>9222</v>
      </c>
      <c r="C76" s="124">
        <f>B$76/5</f>
        <v>1844.4</v>
      </c>
      <c r="D76" s="124">
        <f t="shared" si="5"/>
        <v>2634.8571428571431</v>
      </c>
      <c r="E76" s="124"/>
      <c r="F76" s="125"/>
      <c r="G76" s="125"/>
      <c r="H76" s="76"/>
      <c r="I76" s="169">
        <f t="shared" si="4"/>
        <v>1317.4285714285716</v>
      </c>
      <c r="J76" s="169">
        <f t="shared" si="6"/>
        <v>922.2</v>
      </c>
      <c r="K76" s="124"/>
      <c r="L76" s="24"/>
      <c r="M76" s="23"/>
      <c r="N76" s="23"/>
      <c r="O76" s="21"/>
      <c r="P76" s="23"/>
      <c r="Q76" s="23"/>
      <c r="R76" s="21"/>
      <c r="S76" s="21"/>
    </row>
    <row r="77" spans="1:19">
      <c r="A77" s="43">
        <v>1572</v>
      </c>
      <c r="B77" s="129"/>
      <c r="C77" s="124">
        <f>B$76/5</f>
        <v>1844.4</v>
      </c>
      <c r="D77" s="124">
        <f t="shared" si="5"/>
        <v>2634.8571428571431</v>
      </c>
      <c r="E77" s="124"/>
      <c r="F77" s="125"/>
      <c r="G77" s="125"/>
      <c r="H77" s="76"/>
      <c r="I77" s="169">
        <f t="shared" si="4"/>
        <v>1317.4285714285716</v>
      </c>
      <c r="J77" s="169">
        <f t="shared" si="6"/>
        <v>922.2</v>
      </c>
      <c r="K77" s="124"/>
      <c r="L77" s="24"/>
      <c r="M77" s="23"/>
      <c r="N77" s="23"/>
      <c r="O77" s="21"/>
      <c r="P77" s="23">
        <v>144</v>
      </c>
      <c r="Q77" s="23">
        <v>102.24</v>
      </c>
      <c r="R77" s="21"/>
      <c r="S77" s="21"/>
    </row>
    <row r="78" spans="1:19">
      <c r="A78" s="43">
        <v>1573</v>
      </c>
      <c r="B78" s="129"/>
      <c r="C78" s="124">
        <f>B$76/5</f>
        <v>1844.4</v>
      </c>
      <c r="D78" s="124">
        <f t="shared" si="5"/>
        <v>2634.8571428571431</v>
      </c>
      <c r="E78" s="124"/>
      <c r="F78" s="125"/>
      <c r="G78" s="125"/>
      <c r="H78" s="76"/>
      <c r="I78" s="169">
        <f t="shared" si="4"/>
        <v>1317.4285714285716</v>
      </c>
      <c r="J78" s="169">
        <f t="shared" si="6"/>
        <v>922.2</v>
      </c>
      <c r="K78" s="124"/>
      <c r="L78" s="24"/>
      <c r="M78" s="23"/>
      <c r="N78" s="23"/>
      <c r="O78" s="21"/>
      <c r="P78" s="23"/>
      <c r="Q78" s="23"/>
      <c r="R78" s="21"/>
      <c r="S78" s="21"/>
    </row>
    <row r="79" spans="1:19">
      <c r="A79" s="43">
        <v>1574</v>
      </c>
      <c r="B79" s="129"/>
      <c r="C79" s="124">
        <f>B$76/5</f>
        <v>1844.4</v>
      </c>
      <c r="D79" s="124">
        <f t="shared" si="5"/>
        <v>2634.8571428571431</v>
      </c>
      <c r="E79" s="124"/>
      <c r="F79" s="125">
        <v>422.53521126760563</v>
      </c>
      <c r="G79" s="125">
        <v>300</v>
      </c>
      <c r="H79" s="76"/>
      <c r="I79" s="169">
        <f t="shared" si="4"/>
        <v>1317.4285714285716</v>
      </c>
      <c r="J79" s="169">
        <f t="shared" si="6"/>
        <v>922.2</v>
      </c>
      <c r="K79" s="124"/>
      <c r="L79" s="24"/>
      <c r="M79" s="23"/>
      <c r="N79" s="23"/>
      <c r="O79" s="21"/>
      <c r="P79" s="23"/>
      <c r="Q79" s="23"/>
      <c r="R79" s="21"/>
      <c r="S79" s="21"/>
    </row>
    <row r="80" spans="1:19">
      <c r="A80" s="43">
        <v>1575</v>
      </c>
      <c r="B80" s="129"/>
      <c r="C80" s="124">
        <f>B$76/5</f>
        <v>1844.4</v>
      </c>
      <c r="D80" s="124">
        <f t="shared" si="5"/>
        <v>2634.8571428571431</v>
      </c>
      <c r="E80" s="124"/>
      <c r="F80" s="125"/>
      <c r="G80" s="125"/>
      <c r="H80" s="76"/>
      <c r="I80" s="169">
        <f t="shared" si="4"/>
        <v>1317.4285714285716</v>
      </c>
      <c r="J80" s="169">
        <f t="shared" si="6"/>
        <v>922.2</v>
      </c>
      <c r="K80" s="124"/>
      <c r="L80" s="24"/>
      <c r="M80" s="23"/>
      <c r="N80" s="23"/>
      <c r="O80" s="21"/>
      <c r="P80" s="23"/>
      <c r="Q80" s="23"/>
      <c r="R80" s="21"/>
      <c r="S80" s="21"/>
    </row>
    <row r="81" spans="1:19">
      <c r="A81" s="43">
        <v>1576</v>
      </c>
      <c r="B81" s="234">
        <v>9039</v>
      </c>
      <c r="C81" s="124">
        <f>B$81/5</f>
        <v>1807.8</v>
      </c>
      <c r="D81" s="124">
        <f t="shared" si="5"/>
        <v>2582.5714285714289</v>
      </c>
      <c r="E81" s="124"/>
      <c r="F81" s="125"/>
      <c r="G81" s="125"/>
      <c r="H81" s="76"/>
      <c r="I81" s="169">
        <f t="shared" si="4"/>
        <v>1291.2857142857144</v>
      </c>
      <c r="J81" s="169">
        <f t="shared" si="6"/>
        <v>903.9</v>
      </c>
      <c r="K81" s="124"/>
      <c r="L81" s="24"/>
      <c r="M81" s="23"/>
      <c r="N81" s="23"/>
      <c r="O81" s="21"/>
      <c r="P81" s="23"/>
      <c r="Q81" s="23"/>
      <c r="R81" s="21"/>
      <c r="S81" s="21"/>
    </row>
    <row r="82" spans="1:19">
      <c r="A82" s="43">
        <v>1577</v>
      </c>
      <c r="B82" s="234"/>
      <c r="C82" s="124">
        <f>B$81/5</f>
        <v>1807.8</v>
      </c>
      <c r="D82" s="124">
        <f t="shared" si="5"/>
        <v>2582.5714285714289</v>
      </c>
      <c r="E82" s="124"/>
      <c r="F82" s="125">
        <v>208.45070422535213</v>
      </c>
      <c r="G82" s="125">
        <v>148</v>
      </c>
      <c r="H82" s="76"/>
      <c r="I82" s="169">
        <f t="shared" si="4"/>
        <v>1291.2857142857144</v>
      </c>
      <c r="J82" s="169">
        <f t="shared" si="6"/>
        <v>903.9</v>
      </c>
      <c r="K82" s="124"/>
      <c r="L82" s="24"/>
      <c r="M82" s="23"/>
      <c r="N82" s="23"/>
      <c r="O82" s="21"/>
      <c r="P82" s="23"/>
      <c r="Q82" s="23"/>
      <c r="R82" s="21"/>
      <c r="S82" s="21"/>
    </row>
    <row r="83" spans="1:19">
      <c r="A83" s="43">
        <v>1578</v>
      </c>
      <c r="B83" s="234"/>
      <c r="C83" s="124">
        <f>B$81/5</f>
        <v>1807.8</v>
      </c>
      <c r="D83" s="124">
        <f t="shared" si="5"/>
        <v>2582.5714285714289</v>
      </c>
      <c r="E83" s="124"/>
      <c r="F83" s="125"/>
      <c r="G83" s="125"/>
      <c r="H83" s="76"/>
      <c r="I83" s="169">
        <f t="shared" si="4"/>
        <v>1291.2857142857144</v>
      </c>
      <c r="J83" s="169">
        <f t="shared" si="6"/>
        <v>903.9</v>
      </c>
      <c r="K83" s="124"/>
      <c r="L83" s="24"/>
      <c r="M83" s="23"/>
      <c r="N83" s="23"/>
      <c r="O83" s="21"/>
      <c r="P83" s="23"/>
      <c r="Q83" s="23"/>
      <c r="R83" s="21"/>
      <c r="S83" s="21"/>
    </row>
    <row r="84" spans="1:19">
      <c r="A84" s="43">
        <v>1579</v>
      </c>
      <c r="B84" s="234"/>
      <c r="C84" s="124">
        <f>B$81/5</f>
        <v>1807.8</v>
      </c>
      <c r="D84" s="124">
        <f t="shared" si="5"/>
        <v>2582.5714285714289</v>
      </c>
      <c r="E84" s="124"/>
      <c r="F84" s="125"/>
      <c r="G84" s="125"/>
      <c r="H84" s="76"/>
      <c r="I84" s="169">
        <f t="shared" si="4"/>
        <v>1291.2857142857144</v>
      </c>
      <c r="J84" s="169">
        <f t="shared" si="6"/>
        <v>903.9</v>
      </c>
      <c r="K84" s="124"/>
      <c r="L84" s="24"/>
      <c r="M84" s="23"/>
      <c r="N84" s="23"/>
      <c r="O84" s="21"/>
      <c r="P84" s="23"/>
      <c r="Q84" s="23"/>
      <c r="R84" s="21"/>
      <c r="S84" s="21"/>
    </row>
    <row r="85" spans="1:19">
      <c r="A85" s="232">
        <v>1580</v>
      </c>
      <c r="B85" s="234"/>
      <c r="C85" s="124">
        <f>B$81/5</f>
        <v>1807.8</v>
      </c>
      <c r="D85" s="124">
        <f t="shared" si="5"/>
        <v>2582.5714285714289</v>
      </c>
      <c r="E85" s="124"/>
      <c r="F85" s="125"/>
      <c r="G85" s="125"/>
      <c r="H85" s="76"/>
      <c r="I85" s="169">
        <f t="shared" si="4"/>
        <v>1291.2857142857144</v>
      </c>
      <c r="J85" s="169">
        <f t="shared" si="6"/>
        <v>903.9</v>
      </c>
      <c r="K85" s="124"/>
      <c r="L85" s="24"/>
      <c r="M85" s="23"/>
      <c r="N85" s="23"/>
      <c r="O85" s="21"/>
      <c r="P85" s="23"/>
      <c r="Q85" s="23"/>
      <c r="R85" s="21"/>
      <c r="S85" s="21"/>
    </row>
    <row r="86" spans="1:19">
      <c r="A86" s="232">
        <v>1581</v>
      </c>
      <c r="B86" s="235">
        <v>15389</v>
      </c>
      <c r="C86" s="124">
        <f>B$86/5</f>
        <v>3077.8</v>
      </c>
      <c r="D86" s="124">
        <f t="shared" si="5"/>
        <v>4396.8571428571431</v>
      </c>
      <c r="E86" s="124"/>
      <c r="F86" s="125"/>
      <c r="G86" s="125"/>
      <c r="H86" s="76"/>
      <c r="I86" s="169">
        <f t="shared" si="4"/>
        <v>2198.4285714285716</v>
      </c>
      <c r="J86" s="169">
        <f t="shared" si="6"/>
        <v>1538.9</v>
      </c>
      <c r="K86" s="124"/>
      <c r="L86" s="24"/>
      <c r="M86" s="23"/>
      <c r="N86" s="23"/>
      <c r="O86" s="21"/>
      <c r="P86" s="23"/>
      <c r="Q86" s="23"/>
      <c r="R86" s="21"/>
      <c r="S86" s="21"/>
    </row>
    <row r="87" spans="1:19">
      <c r="A87" s="232">
        <v>1582</v>
      </c>
      <c r="B87" s="234"/>
      <c r="C87" s="124">
        <f>B$86/5</f>
        <v>3077.8</v>
      </c>
      <c r="D87" s="124">
        <f t="shared" si="5"/>
        <v>4396.8571428571431</v>
      </c>
      <c r="E87" s="124"/>
      <c r="F87" s="125"/>
      <c r="G87" s="125"/>
      <c r="H87" s="76"/>
      <c r="I87" s="169">
        <f t="shared" si="4"/>
        <v>2198.4285714285716</v>
      </c>
      <c r="J87" s="169">
        <f t="shared" si="6"/>
        <v>1538.9</v>
      </c>
      <c r="K87" s="124"/>
      <c r="L87" s="24"/>
      <c r="M87" s="23"/>
      <c r="N87" s="23"/>
      <c r="O87" s="21"/>
      <c r="P87" s="23"/>
      <c r="Q87" s="23"/>
      <c r="R87" s="21"/>
      <c r="S87" s="21"/>
    </row>
    <row r="88" spans="1:19">
      <c r="A88" s="232">
        <v>1583</v>
      </c>
      <c r="B88" s="234"/>
      <c r="C88" s="124">
        <f>B$86/5</f>
        <v>3077.8</v>
      </c>
      <c r="D88" s="124">
        <f t="shared" si="5"/>
        <v>4396.8571428571431</v>
      </c>
      <c r="E88" s="124"/>
      <c r="F88" s="125"/>
      <c r="G88" s="125"/>
      <c r="H88" s="76"/>
      <c r="I88" s="169">
        <f t="shared" si="4"/>
        <v>2198.4285714285716</v>
      </c>
      <c r="J88" s="169">
        <f t="shared" si="6"/>
        <v>1538.9</v>
      </c>
      <c r="K88" s="124"/>
      <c r="L88" s="24"/>
      <c r="M88" s="23"/>
      <c r="N88" s="23"/>
      <c r="O88" s="21"/>
      <c r="P88" s="23"/>
      <c r="Q88" s="23"/>
      <c r="R88" s="21"/>
      <c r="S88" s="21"/>
    </row>
    <row r="89" spans="1:19">
      <c r="A89" s="232">
        <v>1584</v>
      </c>
      <c r="B89" s="234"/>
      <c r="C89" s="124">
        <f>B$86/5</f>
        <v>3077.8</v>
      </c>
      <c r="D89" s="124">
        <f t="shared" si="5"/>
        <v>4396.8571428571431</v>
      </c>
      <c r="E89" s="124"/>
      <c r="F89" s="125"/>
      <c r="G89" s="125"/>
      <c r="H89" s="76"/>
      <c r="I89" s="169">
        <f t="shared" si="4"/>
        <v>2198.4285714285716</v>
      </c>
      <c r="J89" s="169">
        <f t="shared" si="6"/>
        <v>1538.9</v>
      </c>
      <c r="K89" s="124"/>
      <c r="L89" s="24"/>
      <c r="M89" s="23"/>
      <c r="N89" s="23"/>
      <c r="O89" s="21"/>
      <c r="P89" s="23"/>
      <c r="Q89" s="23"/>
      <c r="R89" s="21"/>
      <c r="S89" s="21"/>
    </row>
    <row r="90" spans="1:19">
      <c r="A90" s="232">
        <v>1585</v>
      </c>
      <c r="B90" s="234"/>
      <c r="C90" s="124">
        <f>B$86/5</f>
        <v>3077.8</v>
      </c>
      <c r="D90" s="124">
        <f t="shared" si="5"/>
        <v>4396.8571428571431</v>
      </c>
      <c r="E90" s="124"/>
      <c r="F90" s="125"/>
      <c r="G90" s="125"/>
      <c r="H90" s="76"/>
      <c r="I90" s="169">
        <f t="shared" si="4"/>
        <v>2198.4285714285716</v>
      </c>
      <c r="J90" s="169">
        <f t="shared" si="6"/>
        <v>1538.9</v>
      </c>
      <c r="K90" s="124"/>
      <c r="L90" s="24"/>
      <c r="M90" s="23"/>
      <c r="N90" s="23"/>
      <c r="O90" s="21"/>
      <c r="P90" s="23"/>
      <c r="Q90" s="23"/>
      <c r="R90" s="21"/>
      <c r="S90" s="21"/>
    </row>
    <row r="91" spans="1:19">
      <c r="A91" s="232">
        <v>1586</v>
      </c>
      <c r="B91" s="236">
        <v>17784</v>
      </c>
      <c r="C91" s="124">
        <f>B$91/5</f>
        <v>3556.8</v>
      </c>
      <c r="D91" s="124">
        <f t="shared" si="5"/>
        <v>5081.1428571428578</v>
      </c>
      <c r="E91" s="124"/>
      <c r="F91" s="125">
        <v>145.07042253521126</v>
      </c>
      <c r="G91" s="125">
        <v>103</v>
      </c>
      <c r="H91" s="76"/>
      <c r="I91" s="169">
        <f t="shared" si="4"/>
        <v>2540.5714285714289</v>
      </c>
      <c r="J91" s="169">
        <f t="shared" si="6"/>
        <v>1778.4</v>
      </c>
      <c r="K91" s="124"/>
      <c r="L91" s="24"/>
      <c r="M91" s="23"/>
      <c r="N91" s="23"/>
      <c r="O91" s="21"/>
      <c r="P91" s="23"/>
      <c r="Q91" s="23"/>
      <c r="R91" s="21"/>
      <c r="S91" s="21"/>
    </row>
    <row r="92" spans="1:19">
      <c r="A92" s="232">
        <v>1587</v>
      </c>
      <c r="B92" s="237"/>
      <c r="C92" s="124">
        <f>B$91/5</f>
        <v>3556.8</v>
      </c>
      <c r="D92" s="124">
        <f t="shared" si="5"/>
        <v>5081.1428571428578</v>
      </c>
      <c r="E92" s="124"/>
      <c r="F92" s="125">
        <v>236.5</v>
      </c>
      <c r="G92" s="125">
        <v>167.91499999999999</v>
      </c>
      <c r="H92" s="76"/>
      <c r="I92" s="169">
        <f t="shared" si="4"/>
        <v>2540.5714285714289</v>
      </c>
      <c r="J92" s="169">
        <f t="shared" si="6"/>
        <v>1778.4</v>
      </c>
      <c r="K92" s="124"/>
      <c r="L92" s="24"/>
      <c r="M92" s="23"/>
      <c r="N92" s="23"/>
      <c r="O92" s="21"/>
      <c r="P92" s="23"/>
      <c r="Q92" s="23"/>
      <c r="R92" s="21"/>
      <c r="S92" s="21"/>
    </row>
    <row r="93" spans="1:19">
      <c r="A93" s="232">
        <v>1588</v>
      </c>
      <c r="B93" s="234"/>
      <c r="C93" s="124">
        <f>B$91/5</f>
        <v>3556.8</v>
      </c>
      <c r="D93" s="124">
        <f t="shared" si="5"/>
        <v>5081.1428571428578</v>
      </c>
      <c r="E93" s="124"/>
      <c r="F93" s="125">
        <v>511.5</v>
      </c>
      <c r="G93" s="125">
        <v>363.16500000000002</v>
      </c>
      <c r="H93" s="76"/>
      <c r="I93" s="169">
        <f t="shared" si="4"/>
        <v>2540.5714285714289</v>
      </c>
      <c r="J93" s="169">
        <f t="shared" si="6"/>
        <v>1778.4</v>
      </c>
      <c r="K93" s="124"/>
      <c r="L93" s="24"/>
      <c r="M93" s="23"/>
      <c r="N93" s="23"/>
      <c r="O93" s="21"/>
      <c r="P93" s="23">
        <v>236.47887323943664</v>
      </c>
      <c r="Q93" s="23">
        <v>167.9</v>
      </c>
      <c r="R93" s="21"/>
      <c r="S93" s="21"/>
    </row>
    <row r="94" spans="1:19">
      <c r="A94" s="232">
        <v>1589</v>
      </c>
      <c r="B94" s="234"/>
      <c r="C94" s="124">
        <f>B$91/5</f>
        <v>3556.8</v>
      </c>
      <c r="D94" s="124">
        <f t="shared" si="5"/>
        <v>5081.1428571428578</v>
      </c>
      <c r="E94" s="124"/>
      <c r="F94" s="125"/>
      <c r="G94" s="125"/>
      <c r="H94" s="76"/>
      <c r="I94" s="169">
        <f t="shared" si="4"/>
        <v>2540.5714285714289</v>
      </c>
      <c r="J94" s="169">
        <f t="shared" si="6"/>
        <v>1778.4</v>
      </c>
      <c r="K94" s="124"/>
      <c r="L94" s="24"/>
      <c r="M94" s="23"/>
      <c r="N94" s="23"/>
      <c r="O94" s="21"/>
      <c r="P94" s="23"/>
      <c r="Q94" s="23"/>
      <c r="R94" s="21"/>
      <c r="S94" s="21"/>
    </row>
    <row r="95" spans="1:19">
      <c r="A95" s="232">
        <v>1590</v>
      </c>
      <c r="B95" s="234"/>
      <c r="C95" s="124">
        <f>B$91/5</f>
        <v>3556.8</v>
      </c>
      <c r="D95" s="124">
        <f t="shared" si="5"/>
        <v>5081.1428571428578</v>
      </c>
      <c r="E95" s="124"/>
      <c r="F95" s="125"/>
      <c r="G95" s="125"/>
      <c r="H95" s="76"/>
      <c r="I95" s="169">
        <f t="shared" si="4"/>
        <v>2540.5714285714289</v>
      </c>
      <c r="J95" s="169">
        <f t="shared" si="6"/>
        <v>1778.4</v>
      </c>
      <c r="K95" s="124"/>
      <c r="L95" s="24"/>
      <c r="M95" s="23"/>
      <c r="N95" s="23"/>
      <c r="O95" s="21"/>
      <c r="P95" s="23"/>
      <c r="Q95" s="23"/>
      <c r="R95" s="21"/>
      <c r="S95" s="21"/>
    </row>
    <row r="96" spans="1:19">
      <c r="A96" s="232">
        <v>1591</v>
      </c>
      <c r="B96" s="235">
        <v>5838</v>
      </c>
      <c r="C96" s="124">
        <f>B$96/4</f>
        <v>1459.5</v>
      </c>
      <c r="D96" s="124">
        <f t="shared" si="5"/>
        <v>2085</v>
      </c>
      <c r="E96" s="124"/>
      <c r="F96" s="125"/>
      <c r="G96" s="125"/>
      <c r="H96" s="76"/>
      <c r="I96" s="169">
        <f t="shared" si="4"/>
        <v>1042.5</v>
      </c>
      <c r="J96" s="169">
        <f t="shared" si="6"/>
        <v>729.75</v>
      </c>
      <c r="K96" s="124"/>
      <c r="L96" s="24"/>
      <c r="M96" s="23"/>
      <c r="N96" s="23"/>
      <c r="O96" s="21"/>
      <c r="P96" s="23"/>
      <c r="Q96" s="23"/>
      <c r="R96" s="21"/>
      <c r="S96" s="21"/>
    </row>
    <row r="97" spans="1:19">
      <c r="A97" s="232">
        <v>1592</v>
      </c>
      <c r="B97" s="234"/>
      <c r="C97" s="124">
        <f>B$96/4</f>
        <v>1459.5</v>
      </c>
      <c r="D97" s="124">
        <f t="shared" si="5"/>
        <v>2085</v>
      </c>
      <c r="E97" s="124"/>
      <c r="F97" s="125">
        <v>1182.3943661971832</v>
      </c>
      <c r="G97" s="125">
        <v>839.5</v>
      </c>
      <c r="H97" s="76"/>
      <c r="I97" s="169">
        <f t="shared" si="4"/>
        <v>1042.5</v>
      </c>
      <c r="J97" s="169">
        <f t="shared" si="6"/>
        <v>729.75</v>
      </c>
      <c r="K97" s="124"/>
      <c r="L97" s="24"/>
      <c r="M97" s="23"/>
      <c r="N97" s="23"/>
      <c r="O97" s="21"/>
      <c r="P97" s="23"/>
      <c r="Q97" s="23"/>
      <c r="R97" s="21"/>
      <c r="S97" s="21"/>
    </row>
    <row r="98" spans="1:19">
      <c r="A98" s="232">
        <v>1593</v>
      </c>
      <c r="B98" s="233"/>
      <c r="C98" s="124">
        <f>B$96/4</f>
        <v>1459.5</v>
      </c>
      <c r="D98" s="124">
        <f t="shared" si="5"/>
        <v>2085</v>
      </c>
      <c r="E98" s="124"/>
      <c r="F98" s="125"/>
      <c r="G98" s="125"/>
      <c r="H98" s="76"/>
      <c r="I98" s="169">
        <f t="shared" si="4"/>
        <v>1042.5</v>
      </c>
      <c r="J98" s="169">
        <f t="shared" si="6"/>
        <v>729.75</v>
      </c>
      <c r="K98" s="124"/>
      <c r="L98" s="24"/>
      <c r="M98" s="23"/>
      <c r="N98" s="23"/>
      <c r="O98" s="21"/>
      <c r="P98" s="23"/>
      <c r="Q98" s="23"/>
      <c r="R98" s="21"/>
      <c r="S98" s="21"/>
    </row>
    <row r="99" spans="1:19">
      <c r="A99" s="232">
        <v>1594</v>
      </c>
      <c r="B99" s="233"/>
      <c r="C99" s="124">
        <f>B$96/4</f>
        <v>1459.5</v>
      </c>
      <c r="D99" s="124">
        <f t="shared" si="5"/>
        <v>2085</v>
      </c>
      <c r="E99" s="124"/>
      <c r="F99" s="125"/>
      <c r="G99" s="125"/>
      <c r="H99" s="76"/>
      <c r="I99" s="169">
        <f t="shared" si="4"/>
        <v>1042.5</v>
      </c>
      <c r="J99" s="169">
        <f t="shared" si="6"/>
        <v>729.75</v>
      </c>
      <c r="K99" s="124"/>
      <c r="L99" s="24"/>
      <c r="M99" s="23"/>
      <c r="N99" s="23"/>
      <c r="O99" s="21"/>
      <c r="P99" s="23"/>
      <c r="Q99" s="23"/>
      <c r="R99" s="21"/>
      <c r="S99" s="21"/>
    </row>
    <row r="100" spans="1:19">
      <c r="A100" s="232">
        <v>1595</v>
      </c>
      <c r="B100" s="233">
        <v>36024</v>
      </c>
      <c r="C100" s="124">
        <f t="shared" ref="C100:C105" si="7">B$100/6</f>
        <v>6004</v>
      </c>
      <c r="D100" s="124">
        <f t="shared" si="5"/>
        <v>8577.1428571428569</v>
      </c>
      <c r="E100" s="124"/>
      <c r="F100" s="125">
        <v>2257.6267605633802</v>
      </c>
      <c r="G100" s="125">
        <v>1602.915</v>
      </c>
      <c r="H100" s="76"/>
      <c r="I100" s="169">
        <f t="shared" si="4"/>
        <v>4288.5714285714284</v>
      </c>
      <c r="J100" s="169">
        <f t="shared" si="6"/>
        <v>3002</v>
      </c>
      <c r="K100" s="124"/>
      <c r="L100" s="24"/>
      <c r="M100" s="23"/>
      <c r="N100" s="23"/>
      <c r="O100" s="21"/>
      <c r="P100" s="23"/>
      <c r="Q100" s="23"/>
      <c r="R100" s="21"/>
      <c r="S100" s="21"/>
    </row>
    <row r="101" spans="1:19">
      <c r="A101" s="38">
        <v>1596</v>
      </c>
      <c r="B101" s="129"/>
      <c r="C101" s="124">
        <f t="shared" si="7"/>
        <v>6004</v>
      </c>
      <c r="D101" s="124">
        <f t="shared" si="5"/>
        <v>8577.1428571428569</v>
      </c>
      <c r="E101" s="124"/>
      <c r="F101" s="125">
        <v>4561.9718309859154</v>
      </c>
      <c r="G101" s="125">
        <v>3239</v>
      </c>
      <c r="H101" s="76"/>
      <c r="I101" s="169">
        <f t="shared" si="4"/>
        <v>4288.5714285714284</v>
      </c>
      <c r="J101" s="169">
        <f t="shared" si="6"/>
        <v>3002</v>
      </c>
      <c r="K101" s="124"/>
      <c r="L101" s="24"/>
      <c r="M101" s="23"/>
      <c r="N101" s="23"/>
      <c r="O101" s="21"/>
      <c r="P101" s="23"/>
      <c r="Q101" s="23"/>
      <c r="R101" s="21"/>
      <c r="S101" s="21"/>
    </row>
    <row r="102" spans="1:19">
      <c r="A102" s="38">
        <v>1597</v>
      </c>
      <c r="B102" s="129"/>
      <c r="C102" s="124">
        <f t="shared" si="7"/>
        <v>6004</v>
      </c>
      <c r="D102" s="124">
        <f t="shared" si="5"/>
        <v>8577.1428571428569</v>
      </c>
      <c r="E102" s="124"/>
      <c r="F102" s="125">
        <v>5626.8309859154942</v>
      </c>
      <c r="G102" s="125">
        <v>3995.05</v>
      </c>
      <c r="H102" s="76"/>
      <c r="I102" s="169">
        <f t="shared" si="4"/>
        <v>4288.5714285714284</v>
      </c>
      <c r="J102" s="169">
        <f t="shared" si="6"/>
        <v>3002</v>
      </c>
      <c r="K102" s="124"/>
      <c r="L102" s="24"/>
      <c r="M102" s="23"/>
      <c r="N102" s="23"/>
      <c r="O102" s="21"/>
      <c r="P102" s="23"/>
      <c r="Q102" s="23"/>
      <c r="R102" s="21"/>
      <c r="S102" s="21"/>
    </row>
    <row r="103" spans="1:19">
      <c r="A103" s="38">
        <v>1598</v>
      </c>
      <c r="B103" s="129"/>
      <c r="C103" s="124">
        <f t="shared" si="7"/>
        <v>6004</v>
      </c>
      <c r="D103" s="124">
        <f t="shared" si="5"/>
        <v>8577.1428571428569</v>
      </c>
      <c r="E103" s="124"/>
      <c r="F103" s="125">
        <v>6929.4366197183117</v>
      </c>
      <c r="G103" s="125">
        <v>4919.8999999999996</v>
      </c>
      <c r="H103" s="76"/>
      <c r="I103" s="169">
        <f t="shared" si="4"/>
        <v>4288.5714285714284</v>
      </c>
      <c r="J103" s="169">
        <f t="shared" si="6"/>
        <v>3002</v>
      </c>
      <c r="K103" s="124"/>
      <c r="L103" s="24"/>
      <c r="M103" s="23"/>
      <c r="N103" s="23"/>
      <c r="O103" s="21"/>
      <c r="P103" s="23"/>
      <c r="Q103" s="23"/>
      <c r="R103" s="21"/>
      <c r="S103" s="21"/>
    </row>
    <row r="104" spans="1:19">
      <c r="A104" s="38">
        <v>1599</v>
      </c>
      <c r="B104" s="129"/>
      <c r="C104" s="124">
        <f t="shared" si="7"/>
        <v>6004</v>
      </c>
      <c r="D104" s="124">
        <f t="shared" si="5"/>
        <v>8577.1428571428569</v>
      </c>
      <c r="E104" s="124"/>
      <c r="F104" s="125">
        <v>8665.9366197183099</v>
      </c>
      <c r="G104" s="125">
        <v>6152.8149999999996</v>
      </c>
      <c r="H104" s="76"/>
      <c r="I104" s="169">
        <f t="shared" si="4"/>
        <v>4288.5714285714284</v>
      </c>
      <c r="J104" s="169">
        <f t="shared" si="6"/>
        <v>3002</v>
      </c>
      <c r="K104" s="124"/>
      <c r="L104" s="24"/>
      <c r="M104" s="23"/>
      <c r="N104" s="23"/>
      <c r="O104" s="21"/>
      <c r="P104" s="23"/>
      <c r="Q104" s="23"/>
      <c r="R104" s="21"/>
      <c r="S104" s="21"/>
    </row>
    <row r="105" spans="1:19">
      <c r="A105" s="38">
        <v>1600</v>
      </c>
      <c r="B105" s="129"/>
      <c r="C105" s="124">
        <f t="shared" si="7"/>
        <v>6004</v>
      </c>
      <c r="D105" s="124">
        <f t="shared" si="5"/>
        <v>8577.1428571428569</v>
      </c>
      <c r="E105" s="124"/>
      <c r="F105" s="125">
        <v>7328.1690140845067</v>
      </c>
      <c r="G105" s="125">
        <v>5203</v>
      </c>
      <c r="H105" s="76"/>
      <c r="I105" s="169">
        <f t="shared" si="4"/>
        <v>4288.5714285714284</v>
      </c>
      <c r="J105" s="169">
        <f t="shared" si="6"/>
        <v>3002</v>
      </c>
      <c r="K105" s="124"/>
      <c r="L105" s="24"/>
      <c r="M105" s="23"/>
      <c r="N105" s="23"/>
      <c r="O105" s="21"/>
      <c r="P105" s="23"/>
      <c r="Q105" s="23"/>
      <c r="R105" s="21"/>
      <c r="S105" s="21"/>
    </row>
    <row r="106" spans="1:19">
      <c r="A106" s="38">
        <v>1601</v>
      </c>
      <c r="B106" s="129">
        <v>13331</v>
      </c>
      <c r="C106" s="124">
        <f>B$106/5</f>
        <v>2666.2</v>
      </c>
      <c r="D106" s="124">
        <f t="shared" si="5"/>
        <v>3808.8571428571427</v>
      </c>
      <c r="E106" s="124"/>
      <c r="F106" s="125">
        <v>7412.3943661971844</v>
      </c>
      <c r="G106" s="125">
        <v>5262.8</v>
      </c>
      <c r="H106" s="76"/>
      <c r="I106" s="169">
        <f t="shared" si="4"/>
        <v>1904.4285714285713</v>
      </c>
      <c r="J106" s="169">
        <f t="shared" si="6"/>
        <v>1333.1</v>
      </c>
      <c r="K106" s="124"/>
      <c r="L106" s="24"/>
      <c r="M106" s="23"/>
      <c r="N106" s="23"/>
      <c r="O106" s="21"/>
      <c r="P106" s="23"/>
      <c r="Q106" s="23"/>
      <c r="R106" s="21"/>
      <c r="S106" s="21"/>
    </row>
    <row r="107" spans="1:19">
      <c r="A107" s="38">
        <v>1602</v>
      </c>
      <c r="B107" s="129"/>
      <c r="C107" s="124">
        <f>B$106/5</f>
        <v>2666.2</v>
      </c>
      <c r="D107" s="124">
        <f t="shared" si="5"/>
        <v>3808.8571428571427</v>
      </c>
      <c r="E107" s="124"/>
      <c r="F107" s="125">
        <v>1655.5</v>
      </c>
      <c r="G107" s="125">
        <v>1175.405</v>
      </c>
      <c r="H107" s="76"/>
      <c r="I107" s="169">
        <f t="shared" si="4"/>
        <v>1904.4285714285713</v>
      </c>
      <c r="J107" s="169">
        <f t="shared" si="6"/>
        <v>1333.1</v>
      </c>
      <c r="K107" s="124"/>
      <c r="L107" s="24"/>
      <c r="M107" s="23"/>
      <c r="N107" s="23"/>
      <c r="O107" s="21"/>
      <c r="P107" s="23"/>
      <c r="Q107" s="23"/>
      <c r="R107" s="21"/>
      <c r="S107" s="21"/>
    </row>
    <row r="108" spans="1:19">
      <c r="A108" s="38">
        <v>1603</v>
      </c>
      <c r="B108" s="129"/>
      <c r="C108" s="124">
        <f>B$106/5</f>
        <v>2666.2</v>
      </c>
      <c r="D108" s="124">
        <f t="shared" si="5"/>
        <v>3808.8571428571427</v>
      </c>
      <c r="E108" s="124"/>
      <c r="F108" s="125">
        <v>946</v>
      </c>
      <c r="G108" s="125">
        <v>671.66</v>
      </c>
      <c r="H108" s="76"/>
      <c r="I108" s="169">
        <f t="shared" si="4"/>
        <v>1904.4285714285713</v>
      </c>
      <c r="J108" s="169">
        <f t="shared" si="6"/>
        <v>1333.1</v>
      </c>
      <c r="K108" s="124"/>
      <c r="L108" s="24"/>
      <c r="M108" s="23"/>
      <c r="N108" s="23"/>
      <c r="O108" s="21"/>
      <c r="P108" s="23"/>
      <c r="Q108" s="23"/>
      <c r="R108" s="21"/>
      <c r="S108" s="21"/>
    </row>
    <row r="109" spans="1:19">
      <c r="A109" s="38">
        <v>1604</v>
      </c>
      <c r="B109" s="129"/>
      <c r="C109" s="124">
        <f>B$106/5</f>
        <v>2666.2</v>
      </c>
      <c r="D109" s="124">
        <f t="shared" si="5"/>
        <v>3808.8571428571427</v>
      </c>
      <c r="E109" s="124"/>
      <c r="F109" s="125">
        <v>913.72535211267609</v>
      </c>
      <c r="G109" s="125">
        <v>648.745</v>
      </c>
      <c r="H109" s="76"/>
      <c r="I109" s="169">
        <f t="shared" si="4"/>
        <v>1904.4285714285713</v>
      </c>
      <c r="J109" s="169">
        <f t="shared" si="6"/>
        <v>1333.1</v>
      </c>
      <c r="K109" s="124"/>
      <c r="L109" s="24"/>
      <c r="M109" s="23"/>
      <c r="N109" s="23"/>
      <c r="O109" s="21"/>
      <c r="P109" s="23"/>
      <c r="Q109" s="23"/>
      <c r="R109" s="21"/>
      <c r="S109" s="21"/>
    </row>
    <row r="110" spans="1:19">
      <c r="A110" s="38">
        <v>1605</v>
      </c>
      <c r="B110" s="129"/>
      <c r="C110" s="124">
        <f>B$106/5</f>
        <v>2666.2</v>
      </c>
      <c r="D110" s="124">
        <f t="shared" si="5"/>
        <v>3808.8571428571427</v>
      </c>
      <c r="E110" s="124"/>
      <c r="F110" s="125">
        <v>2454.6478873239439</v>
      </c>
      <c r="G110" s="125">
        <v>1731</v>
      </c>
      <c r="H110" s="76"/>
      <c r="I110" s="169">
        <f t="shared" si="4"/>
        <v>1904.4285714285713</v>
      </c>
      <c r="J110" s="169">
        <f t="shared" si="6"/>
        <v>1333.1</v>
      </c>
      <c r="K110" s="124"/>
      <c r="L110" s="24"/>
      <c r="M110" s="23"/>
      <c r="N110" s="23"/>
      <c r="O110" s="21"/>
      <c r="P110" s="23"/>
      <c r="Q110" s="23"/>
      <c r="R110" s="21"/>
      <c r="S110" s="21"/>
    </row>
    <row r="111" spans="1:19">
      <c r="A111" s="38">
        <v>1606</v>
      </c>
      <c r="B111" s="129">
        <v>22133</v>
      </c>
      <c r="C111" s="124">
        <f>B$111/5</f>
        <v>4426.6000000000004</v>
      </c>
      <c r="D111" s="124">
        <f t="shared" si="5"/>
        <v>6323.7142857142862</v>
      </c>
      <c r="E111" s="124"/>
      <c r="F111" s="125">
        <v>200</v>
      </c>
      <c r="G111" s="125">
        <v>142</v>
      </c>
      <c r="H111" s="76"/>
      <c r="I111" s="169">
        <f t="shared" si="4"/>
        <v>3161.8571428571431</v>
      </c>
      <c r="J111" s="169">
        <f t="shared" si="6"/>
        <v>2213.3000000000002</v>
      </c>
      <c r="K111" s="124"/>
      <c r="L111" s="24"/>
      <c r="M111" s="23"/>
      <c r="N111" s="23"/>
      <c r="O111" s="21"/>
      <c r="P111" s="23"/>
      <c r="Q111" s="23"/>
      <c r="R111" s="21"/>
      <c r="S111" s="21"/>
    </row>
    <row r="112" spans="1:19">
      <c r="A112" s="38">
        <v>1607</v>
      </c>
      <c r="B112" s="129"/>
      <c r="C112" s="124">
        <f>B$111/5</f>
        <v>4426.6000000000004</v>
      </c>
      <c r="D112" s="124">
        <f t="shared" si="5"/>
        <v>6323.7142857142862</v>
      </c>
      <c r="E112" s="124"/>
      <c r="F112" s="125">
        <v>378.87323943661971</v>
      </c>
      <c r="G112" s="125">
        <v>269</v>
      </c>
      <c r="H112" s="76"/>
      <c r="I112" s="169">
        <f t="shared" si="4"/>
        <v>3161.8571428571431</v>
      </c>
      <c r="J112" s="169">
        <f t="shared" si="6"/>
        <v>2213.3000000000002</v>
      </c>
      <c r="K112" s="124"/>
      <c r="L112" s="24"/>
      <c r="M112" s="134">
        <v>136.61971830985917</v>
      </c>
      <c r="N112" s="134">
        <v>97</v>
      </c>
      <c r="O112" s="21"/>
      <c r="P112" s="23"/>
      <c r="Q112" s="23"/>
      <c r="R112" s="21"/>
      <c r="S112" s="89"/>
    </row>
    <row r="113" spans="1:19">
      <c r="A113" s="38">
        <v>1608</v>
      </c>
      <c r="B113" s="129"/>
      <c r="C113" s="124">
        <f>B$111/5</f>
        <v>4426.6000000000004</v>
      </c>
      <c r="D113" s="124">
        <f t="shared" si="5"/>
        <v>6323.7142857142862</v>
      </c>
      <c r="E113" s="124"/>
      <c r="F113" s="125">
        <v>2729.5211267605637</v>
      </c>
      <c r="G113" s="125">
        <v>2029.07</v>
      </c>
      <c r="H113" s="76"/>
      <c r="I113" s="169">
        <f t="shared" si="4"/>
        <v>3161.8571428571431</v>
      </c>
      <c r="J113" s="169">
        <f t="shared" si="6"/>
        <v>2213.3000000000002</v>
      </c>
      <c r="K113" s="124"/>
      <c r="L113" s="24"/>
      <c r="M113" s="23">
        <v>0</v>
      </c>
      <c r="N113" s="23">
        <v>0</v>
      </c>
      <c r="O113" s="21"/>
      <c r="P113" s="23"/>
      <c r="Q113" s="23"/>
      <c r="R113" s="21"/>
      <c r="S113" s="21"/>
    </row>
    <row r="114" spans="1:19">
      <c r="A114" s="38">
        <v>1609</v>
      </c>
      <c r="B114" s="129"/>
      <c r="C114" s="124">
        <f>B$111/5</f>
        <v>4426.6000000000004</v>
      </c>
      <c r="D114" s="124">
        <f t="shared" si="5"/>
        <v>6323.7142857142862</v>
      </c>
      <c r="E114" s="124"/>
      <c r="F114" s="125">
        <v>2058.7746478873237</v>
      </c>
      <c r="G114" s="125">
        <v>1518.93</v>
      </c>
      <c r="H114" s="76"/>
      <c r="I114" s="169">
        <f t="shared" si="4"/>
        <v>3161.8571428571431</v>
      </c>
      <c r="J114" s="169">
        <f t="shared" si="6"/>
        <v>2213.3000000000002</v>
      </c>
      <c r="K114" s="124"/>
      <c r="L114" s="24"/>
      <c r="M114" s="23">
        <v>0</v>
      </c>
      <c r="N114" s="23">
        <v>0</v>
      </c>
      <c r="O114" s="21"/>
      <c r="P114" s="23"/>
      <c r="Q114" s="23"/>
      <c r="R114" s="21"/>
      <c r="S114" s="21"/>
    </row>
    <row r="115" spans="1:19">
      <c r="A115" s="38">
        <v>1610</v>
      </c>
      <c r="B115" s="129"/>
      <c r="C115" s="124">
        <f>B$111/5</f>
        <v>4426.6000000000004</v>
      </c>
      <c r="D115" s="124">
        <f t="shared" si="5"/>
        <v>6323.7142857142862</v>
      </c>
      <c r="E115" s="124"/>
      <c r="F115" s="125">
        <v>3501.8732394366202</v>
      </c>
      <c r="G115" s="125">
        <v>2602.7199999999998</v>
      </c>
      <c r="H115" s="76"/>
      <c r="I115" s="169">
        <f t="shared" si="4"/>
        <v>3161.8571428571431</v>
      </c>
      <c r="J115" s="169">
        <f t="shared" si="6"/>
        <v>2213.3000000000002</v>
      </c>
      <c r="K115" s="124"/>
      <c r="L115" s="24"/>
      <c r="M115" s="23">
        <v>0</v>
      </c>
      <c r="N115" s="23">
        <v>0</v>
      </c>
      <c r="O115" s="21"/>
      <c r="P115" s="23"/>
      <c r="Q115" s="23"/>
      <c r="R115" s="21"/>
      <c r="S115" s="21"/>
    </row>
    <row r="116" spans="1:19">
      <c r="A116" s="38">
        <v>1611</v>
      </c>
      <c r="B116" s="129">
        <v>7314</v>
      </c>
      <c r="C116" s="124">
        <f>B$116/5</f>
        <v>1462.8</v>
      </c>
      <c r="D116" s="124">
        <f t="shared" si="5"/>
        <v>2089.7142857142858</v>
      </c>
      <c r="E116" s="124"/>
      <c r="F116" s="125">
        <v>2716.2394366197186</v>
      </c>
      <c r="G116" s="125">
        <v>1893.36</v>
      </c>
      <c r="H116" s="76"/>
      <c r="I116" s="169">
        <f t="shared" si="4"/>
        <v>1044.8571428571429</v>
      </c>
      <c r="J116" s="169">
        <f t="shared" si="6"/>
        <v>731.4</v>
      </c>
      <c r="K116" s="124"/>
      <c r="L116" s="24"/>
      <c r="M116" s="23">
        <v>0</v>
      </c>
      <c r="N116" s="23">
        <v>0</v>
      </c>
      <c r="O116" s="21"/>
      <c r="P116" s="23"/>
      <c r="Q116" s="23"/>
      <c r="R116" s="21"/>
      <c r="S116" s="21"/>
    </row>
    <row r="117" spans="1:19">
      <c r="A117" s="38">
        <v>1612</v>
      </c>
      <c r="B117" s="129"/>
      <c r="C117" s="124">
        <f>B$116/5</f>
        <v>1462.8</v>
      </c>
      <c r="D117" s="124">
        <f t="shared" si="5"/>
        <v>2089.7142857142858</v>
      </c>
      <c r="E117" s="124"/>
      <c r="F117" s="125">
        <v>1695.4788732394366</v>
      </c>
      <c r="G117" s="125">
        <v>1036.8399999999999</v>
      </c>
      <c r="H117" s="76"/>
      <c r="I117" s="169">
        <f t="shared" si="4"/>
        <v>1044.8571428571429</v>
      </c>
      <c r="J117" s="169">
        <f t="shared" si="6"/>
        <v>731.4</v>
      </c>
      <c r="K117" s="124"/>
      <c r="L117" s="24"/>
      <c r="M117" s="23">
        <v>0</v>
      </c>
      <c r="N117" s="23">
        <v>0</v>
      </c>
      <c r="O117" s="21"/>
      <c r="P117" s="23"/>
      <c r="Q117" s="23"/>
      <c r="R117" s="21"/>
      <c r="S117" s="21"/>
    </row>
    <row r="118" spans="1:19">
      <c r="A118" s="38">
        <v>1613</v>
      </c>
      <c r="B118" s="129"/>
      <c r="C118" s="124">
        <f>B$116/5</f>
        <v>1462.8</v>
      </c>
      <c r="D118" s="124">
        <f t="shared" si="5"/>
        <v>2089.7142857142858</v>
      </c>
      <c r="E118" s="124"/>
      <c r="F118" s="125">
        <v>1709.5492957746478</v>
      </c>
      <c r="G118" s="125">
        <v>1229.44</v>
      </c>
      <c r="H118" s="76"/>
      <c r="I118" s="169">
        <f t="shared" si="4"/>
        <v>1044.8571428571429</v>
      </c>
      <c r="J118" s="169">
        <f t="shared" si="6"/>
        <v>731.4</v>
      </c>
      <c r="K118" s="124"/>
      <c r="L118" s="24"/>
      <c r="M118" s="23">
        <v>0</v>
      </c>
      <c r="N118" s="23">
        <v>0</v>
      </c>
      <c r="O118" s="21"/>
      <c r="P118" s="23"/>
      <c r="Q118" s="23"/>
      <c r="R118" s="21"/>
      <c r="S118" s="21"/>
    </row>
    <row r="119" spans="1:19">
      <c r="A119" s="38">
        <v>1614</v>
      </c>
      <c r="B119" s="129"/>
      <c r="C119" s="124">
        <f>B$116/5</f>
        <v>1462.8</v>
      </c>
      <c r="D119" s="124">
        <f t="shared" si="5"/>
        <v>2089.7142857142858</v>
      </c>
      <c r="E119" s="124"/>
      <c r="F119" s="125">
        <v>466</v>
      </c>
      <c r="G119" s="125">
        <v>330.86</v>
      </c>
      <c r="H119" s="76"/>
      <c r="I119" s="169">
        <f t="shared" si="4"/>
        <v>1044.8571428571429</v>
      </c>
      <c r="J119" s="169">
        <f t="shared" si="6"/>
        <v>731.4</v>
      </c>
      <c r="K119" s="124"/>
      <c r="L119" s="24"/>
      <c r="M119" s="23">
        <v>0</v>
      </c>
      <c r="N119" s="23">
        <v>0</v>
      </c>
      <c r="O119" s="21"/>
      <c r="P119" s="23"/>
      <c r="Q119" s="23"/>
      <c r="R119" s="21"/>
      <c r="S119" s="21"/>
    </row>
    <row r="120" spans="1:19">
      <c r="A120" s="38">
        <v>1615</v>
      </c>
      <c r="B120" s="129"/>
      <c r="C120" s="124">
        <f>B$116/5</f>
        <v>1462.8</v>
      </c>
      <c r="D120" s="124">
        <f t="shared" si="5"/>
        <v>2089.7142857142858</v>
      </c>
      <c r="E120" s="124"/>
      <c r="F120" s="125">
        <v>901.47887323943667</v>
      </c>
      <c r="G120" s="125">
        <v>603.85</v>
      </c>
      <c r="H120" s="76"/>
      <c r="I120" s="169">
        <f t="shared" si="4"/>
        <v>1044.8571428571429</v>
      </c>
      <c r="J120" s="169">
        <f t="shared" si="6"/>
        <v>731.4</v>
      </c>
      <c r="K120" s="124"/>
      <c r="L120" s="24"/>
      <c r="M120" s="23">
        <v>0</v>
      </c>
      <c r="N120" s="23">
        <v>0</v>
      </c>
      <c r="O120" s="21"/>
      <c r="P120" s="23">
        <v>472</v>
      </c>
      <c r="Q120" s="23">
        <v>336</v>
      </c>
      <c r="R120" s="21"/>
      <c r="S120" s="21"/>
    </row>
    <row r="121" spans="1:19">
      <c r="A121" s="38">
        <v>1616</v>
      </c>
      <c r="B121" s="129">
        <v>36056</v>
      </c>
      <c r="C121" s="124">
        <f>B$121/5</f>
        <v>7211.2</v>
      </c>
      <c r="D121" s="124">
        <f t="shared" si="5"/>
        <v>10301.714285714286</v>
      </c>
      <c r="E121" s="124"/>
      <c r="F121" s="125">
        <v>4615.1619718309857</v>
      </c>
      <c r="G121" s="125">
        <v>3276.7650000000003</v>
      </c>
      <c r="H121" s="76"/>
      <c r="I121" s="169">
        <f t="shared" si="4"/>
        <v>5150.8571428571431</v>
      </c>
      <c r="J121" s="169">
        <f t="shared" si="6"/>
        <v>3605.6</v>
      </c>
      <c r="K121" s="124"/>
      <c r="L121" s="24"/>
      <c r="M121" s="23">
        <v>0</v>
      </c>
      <c r="N121" s="23">
        <v>0</v>
      </c>
      <c r="O121" s="21"/>
      <c r="P121" s="23">
        <v>437.55352112676059</v>
      </c>
      <c r="Q121" s="23">
        <v>172</v>
      </c>
      <c r="R121" s="21"/>
      <c r="S121" s="21"/>
    </row>
    <row r="122" spans="1:19">
      <c r="A122" s="38">
        <v>1617</v>
      </c>
      <c r="B122" s="129"/>
      <c r="C122" s="124">
        <f>B$121/5</f>
        <v>7211.2</v>
      </c>
      <c r="D122" s="124">
        <f t="shared" si="5"/>
        <v>10301.714285714286</v>
      </c>
      <c r="E122" s="124"/>
      <c r="F122" s="125">
        <v>2059</v>
      </c>
      <c r="G122" s="125">
        <v>1461.89</v>
      </c>
      <c r="H122" s="76"/>
      <c r="I122" s="169">
        <f t="shared" si="4"/>
        <v>5150.8571428571431</v>
      </c>
      <c r="J122" s="169">
        <f t="shared" si="6"/>
        <v>3605.6</v>
      </c>
      <c r="K122" s="124"/>
      <c r="L122" s="24"/>
      <c r="M122" s="23">
        <v>0</v>
      </c>
      <c r="N122" s="23">
        <v>0</v>
      </c>
      <c r="O122" s="21"/>
      <c r="P122" s="23">
        <v>0</v>
      </c>
      <c r="Q122" s="23">
        <v>0</v>
      </c>
      <c r="R122" s="21"/>
      <c r="S122" s="21"/>
    </row>
    <row r="123" spans="1:19">
      <c r="A123" s="38">
        <v>1618</v>
      </c>
      <c r="B123" s="129"/>
      <c r="C123" s="124">
        <f>B$121/5</f>
        <v>7211.2</v>
      </c>
      <c r="D123" s="124">
        <f t="shared" si="5"/>
        <v>10301.714285714286</v>
      </c>
      <c r="E123" s="124"/>
      <c r="F123" s="125">
        <v>2788.9929577464791</v>
      </c>
      <c r="G123" s="125">
        <v>1986.9949999999999</v>
      </c>
      <c r="H123" s="76"/>
      <c r="I123" s="169">
        <f t="shared" si="4"/>
        <v>5150.8571428571431</v>
      </c>
      <c r="J123" s="169">
        <f t="shared" si="6"/>
        <v>3605.6</v>
      </c>
      <c r="K123" s="124"/>
      <c r="L123" s="24"/>
      <c r="M123" s="23">
        <v>0</v>
      </c>
      <c r="N123" s="23">
        <v>0</v>
      </c>
      <c r="O123" s="21"/>
      <c r="P123" s="23">
        <v>848.4</v>
      </c>
      <c r="Q123" s="23">
        <v>736.41120000000001</v>
      </c>
      <c r="R123" s="21"/>
      <c r="S123" s="21"/>
    </row>
    <row r="124" spans="1:19">
      <c r="A124" s="38">
        <v>1619</v>
      </c>
      <c r="B124" s="129"/>
      <c r="C124" s="124">
        <f>B$121/5</f>
        <v>7211.2</v>
      </c>
      <c r="D124" s="124">
        <f t="shared" si="5"/>
        <v>10301.714285714286</v>
      </c>
      <c r="E124" s="124"/>
      <c r="F124" s="125">
        <v>7925.5</v>
      </c>
      <c r="G124" s="125">
        <v>5301.0349999999999</v>
      </c>
      <c r="H124" s="76"/>
      <c r="I124" s="169">
        <f t="shared" si="4"/>
        <v>5150.8571428571431</v>
      </c>
      <c r="J124" s="169">
        <f t="shared" si="6"/>
        <v>3605.6</v>
      </c>
      <c r="K124" s="124"/>
      <c r="L124" s="24"/>
      <c r="M124" s="23">
        <v>0</v>
      </c>
      <c r="N124" s="23">
        <v>0</v>
      </c>
      <c r="O124" s="21"/>
      <c r="P124" s="23">
        <v>0</v>
      </c>
      <c r="Q124" s="23">
        <v>0</v>
      </c>
      <c r="R124" s="21"/>
      <c r="S124" s="21"/>
    </row>
    <row r="125" spans="1:19">
      <c r="A125" s="38">
        <v>1620</v>
      </c>
      <c r="B125" s="129"/>
      <c r="C125" s="124">
        <f>B$121/5</f>
        <v>7211.2</v>
      </c>
      <c r="D125" s="124">
        <f t="shared" si="5"/>
        <v>10301.714285714286</v>
      </c>
      <c r="E125" s="124"/>
      <c r="F125" s="125">
        <v>5804.2253521126768</v>
      </c>
      <c r="G125" s="125">
        <v>4121</v>
      </c>
      <c r="H125" s="76"/>
      <c r="I125" s="169">
        <f t="shared" si="4"/>
        <v>5150.8571428571431</v>
      </c>
      <c r="J125" s="169">
        <f t="shared" si="6"/>
        <v>3605.6</v>
      </c>
      <c r="K125" s="124"/>
      <c r="L125" s="24"/>
      <c r="M125" s="23">
        <v>0</v>
      </c>
      <c r="N125" s="23">
        <v>0</v>
      </c>
      <c r="O125" s="21"/>
      <c r="P125" s="23">
        <v>0</v>
      </c>
      <c r="Q125" s="23">
        <v>0</v>
      </c>
      <c r="R125" s="21"/>
      <c r="S125" s="21"/>
    </row>
    <row r="126" spans="1:19">
      <c r="A126" s="38">
        <v>1621</v>
      </c>
      <c r="B126" s="129">
        <v>38059</v>
      </c>
      <c r="C126" s="124">
        <f>B$126/5</f>
        <v>7611.8</v>
      </c>
      <c r="D126" s="124">
        <f t="shared" si="5"/>
        <v>10874.000000000002</v>
      </c>
      <c r="E126" s="124"/>
      <c r="F126" s="125">
        <v>6736.2183098591559</v>
      </c>
      <c r="G126" s="125">
        <v>4782.7149999999992</v>
      </c>
      <c r="H126" s="76"/>
      <c r="I126" s="169">
        <f t="shared" si="4"/>
        <v>5437.0000000000009</v>
      </c>
      <c r="J126" s="169">
        <f t="shared" si="6"/>
        <v>3805.9</v>
      </c>
      <c r="K126" s="124"/>
      <c r="L126" s="24"/>
      <c r="M126" s="23">
        <v>0</v>
      </c>
      <c r="N126" s="23">
        <v>0</v>
      </c>
      <c r="O126" s="21"/>
      <c r="P126" s="23">
        <v>0</v>
      </c>
      <c r="Q126" s="23">
        <v>0</v>
      </c>
      <c r="R126" s="21"/>
      <c r="S126" s="21"/>
    </row>
    <row r="127" spans="1:19">
      <c r="A127" s="38">
        <v>1622</v>
      </c>
      <c r="B127" s="129"/>
      <c r="C127" s="124">
        <f>B$126/5</f>
        <v>7611.8</v>
      </c>
      <c r="D127" s="124">
        <f t="shared" si="5"/>
        <v>10874.000000000002</v>
      </c>
      <c r="E127" s="124"/>
      <c r="F127" s="125">
        <v>4240.8169014084506</v>
      </c>
      <c r="G127" s="125">
        <v>3010.98</v>
      </c>
      <c r="H127" s="76"/>
      <c r="I127" s="169">
        <f t="shared" si="4"/>
        <v>5437.0000000000009</v>
      </c>
      <c r="J127" s="169">
        <f t="shared" si="6"/>
        <v>3805.9</v>
      </c>
      <c r="K127" s="124"/>
      <c r="L127" s="24"/>
      <c r="M127" s="23">
        <v>0</v>
      </c>
      <c r="N127" s="23">
        <v>0</v>
      </c>
      <c r="O127" s="21"/>
      <c r="P127" s="23">
        <v>0</v>
      </c>
      <c r="Q127" s="23">
        <v>0</v>
      </c>
      <c r="R127" s="21"/>
      <c r="S127" s="21"/>
    </row>
    <row r="128" spans="1:19">
      <c r="A128" s="38">
        <v>1623</v>
      </c>
      <c r="B128" s="129"/>
      <c r="C128" s="124">
        <f>B$126/5</f>
        <v>7611.8</v>
      </c>
      <c r="D128" s="124">
        <f t="shared" si="5"/>
        <v>10874.000000000002</v>
      </c>
      <c r="E128" s="124"/>
      <c r="F128" s="125">
        <v>4621.5492957746483</v>
      </c>
      <c r="G128" s="125">
        <v>3281.3</v>
      </c>
      <c r="H128" s="76"/>
      <c r="I128" s="169">
        <f t="shared" si="4"/>
        <v>5437.0000000000009</v>
      </c>
      <c r="J128" s="169">
        <f t="shared" si="6"/>
        <v>3805.9</v>
      </c>
      <c r="K128" s="124"/>
      <c r="L128" s="24"/>
      <c r="M128" s="23">
        <v>0</v>
      </c>
      <c r="N128" s="23">
        <v>0</v>
      </c>
      <c r="O128" s="21"/>
      <c r="P128" s="23">
        <v>0</v>
      </c>
      <c r="Q128" s="23">
        <v>0</v>
      </c>
      <c r="R128" s="21"/>
      <c r="S128" s="21"/>
    </row>
    <row r="129" spans="1:19">
      <c r="A129" s="38">
        <v>1624</v>
      </c>
      <c r="B129" s="129"/>
      <c r="C129" s="124">
        <f>B$126/5</f>
        <v>7611.8</v>
      </c>
      <c r="D129" s="124">
        <f t="shared" si="5"/>
        <v>10874.000000000002</v>
      </c>
      <c r="E129" s="124"/>
      <c r="F129" s="125">
        <v>4470.1830985915485</v>
      </c>
      <c r="G129" s="125">
        <v>3113.88</v>
      </c>
      <c r="H129" s="76"/>
      <c r="I129" s="169">
        <f t="shared" si="4"/>
        <v>5437.0000000000009</v>
      </c>
      <c r="J129" s="169">
        <f t="shared" si="6"/>
        <v>3805.9</v>
      </c>
      <c r="K129" s="124"/>
      <c r="L129" s="24"/>
      <c r="M129" s="23">
        <v>0</v>
      </c>
      <c r="N129" s="23">
        <v>0</v>
      </c>
      <c r="O129" s="21"/>
      <c r="P129" s="23">
        <v>0</v>
      </c>
      <c r="Q129" s="23">
        <v>0</v>
      </c>
      <c r="R129" s="21"/>
      <c r="S129" s="21"/>
    </row>
    <row r="130" spans="1:19">
      <c r="A130" s="38">
        <v>1625</v>
      </c>
      <c r="B130" s="129"/>
      <c r="C130" s="124">
        <f>B$126/5</f>
        <v>7611.8</v>
      </c>
      <c r="D130" s="124">
        <f t="shared" si="5"/>
        <v>10874.000000000002</v>
      </c>
      <c r="E130" s="124"/>
      <c r="F130" s="125">
        <v>5352.2183098591549</v>
      </c>
      <c r="G130" s="125">
        <v>3745.4949999999999</v>
      </c>
      <c r="H130" s="76"/>
      <c r="I130" s="169">
        <f t="shared" si="4"/>
        <v>5437.0000000000009</v>
      </c>
      <c r="J130" s="169">
        <f t="shared" si="6"/>
        <v>3805.9</v>
      </c>
      <c r="K130" s="124"/>
      <c r="L130" s="24"/>
      <c r="M130" s="23">
        <v>0</v>
      </c>
      <c r="N130" s="23">
        <v>0</v>
      </c>
      <c r="O130" s="21"/>
      <c r="P130" s="23">
        <v>0</v>
      </c>
      <c r="Q130" s="23">
        <v>0</v>
      </c>
      <c r="R130" s="21"/>
      <c r="S130" s="21"/>
    </row>
    <row r="131" spans="1:19">
      <c r="A131" s="38">
        <v>1626</v>
      </c>
      <c r="B131" s="129">
        <v>12579</v>
      </c>
      <c r="C131" s="124">
        <f>B$131/5</f>
        <v>2515.8000000000002</v>
      </c>
      <c r="D131" s="124">
        <f t="shared" si="5"/>
        <v>3594.0000000000005</v>
      </c>
      <c r="E131" s="124"/>
      <c r="F131" s="125">
        <v>2537.5169014084513</v>
      </c>
      <c r="G131" s="125">
        <v>1803.8670000000002</v>
      </c>
      <c r="H131" s="76"/>
      <c r="I131" s="169">
        <f t="shared" si="4"/>
        <v>1797.0000000000002</v>
      </c>
      <c r="J131" s="169">
        <f t="shared" si="6"/>
        <v>1257.9000000000001</v>
      </c>
      <c r="K131" s="124"/>
      <c r="L131" s="24"/>
      <c r="M131" s="23">
        <v>0</v>
      </c>
      <c r="N131" s="23">
        <v>0</v>
      </c>
      <c r="O131" s="21"/>
      <c r="P131" s="23">
        <v>0</v>
      </c>
      <c r="Q131" s="23">
        <v>0</v>
      </c>
      <c r="R131" s="21"/>
      <c r="S131" s="21"/>
    </row>
    <row r="132" spans="1:19">
      <c r="A132" s="38">
        <v>1627</v>
      </c>
      <c r="B132" s="129"/>
      <c r="C132" s="124">
        <f>B$131/5</f>
        <v>2515.8000000000002</v>
      </c>
      <c r="D132" s="124">
        <f t="shared" si="5"/>
        <v>3594.0000000000005</v>
      </c>
      <c r="E132" s="124"/>
      <c r="F132" s="125">
        <v>3286.1901408450703</v>
      </c>
      <c r="G132" s="125">
        <v>2368.7449999999999</v>
      </c>
      <c r="H132" s="76"/>
      <c r="I132" s="169">
        <f t="shared" si="4"/>
        <v>1797.0000000000002</v>
      </c>
      <c r="J132" s="169">
        <f t="shared" si="6"/>
        <v>1257.9000000000001</v>
      </c>
      <c r="K132" s="124"/>
      <c r="L132" s="24"/>
      <c r="M132" s="23">
        <v>0</v>
      </c>
      <c r="N132" s="23">
        <v>0</v>
      </c>
      <c r="O132" s="21"/>
      <c r="P132" s="23">
        <v>0</v>
      </c>
      <c r="Q132" s="23">
        <v>0</v>
      </c>
      <c r="R132" s="21"/>
      <c r="S132" s="21"/>
    </row>
    <row r="133" spans="1:19">
      <c r="A133" s="38">
        <v>1628</v>
      </c>
      <c r="B133" s="129"/>
      <c r="C133" s="124">
        <f>B$131/5</f>
        <v>2515.8000000000002</v>
      </c>
      <c r="D133" s="124">
        <f t="shared" si="5"/>
        <v>3594.0000000000005</v>
      </c>
      <c r="E133" s="124"/>
      <c r="F133" s="125">
        <v>2887.0211267605637</v>
      </c>
      <c r="G133" s="125">
        <v>2049.7849999999999</v>
      </c>
      <c r="H133" s="76"/>
      <c r="I133" s="169">
        <f t="shared" si="4"/>
        <v>1797.0000000000002</v>
      </c>
      <c r="J133" s="169">
        <f t="shared" si="6"/>
        <v>1257.9000000000001</v>
      </c>
      <c r="K133" s="124"/>
      <c r="L133" s="24"/>
      <c r="M133" s="23">
        <v>0</v>
      </c>
      <c r="N133" s="23">
        <v>0</v>
      </c>
      <c r="O133" s="21"/>
      <c r="P133" s="23">
        <v>280.2</v>
      </c>
      <c r="Q133" s="23">
        <v>0</v>
      </c>
      <c r="R133" s="21"/>
      <c r="S133" s="21"/>
    </row>
    <row r="134" spans="1:19">
      <c r="A134" s="38">
        <v>1629</v>
      </c>
      <c r="B134" s="129"/>
      <c r="C134" s="124">
        <f>B$131/5</f>
        <v>2515.8000000000002</v>
      </c>
      <c r="D134" s="124">
        <f t="shared" si="5"/>
        <v>3594.0000000000005</v>
      </c>
      <c r="E134" s="124"/>
      <c r="F134" s="125">
        <v>1779.6873239436622</v>
      </c>
      <c r="G134" s="125">
        <v>1263.578</v>
      </c>
      <c r="H134" s="76"/>
      <c r="I134" s="169">
        <f t="shared" ref="I134:I146" si="8">D134/2</f>
        <v>1797.0000000000002</v>
      </c>
      <c r="J134" s="169">
        <f t="shared" si="6"/>
        <v>1257.9000000000001</v>
      </c>
      <c r="K134" s="124"/>
      <c r="L134" s="24"/>
      <c r="M134" s="23">
        <v>0</v>
      </c>
      <c r="N134" s="23">
        <v>0</v>
      </c>
      <c r="O134" s="21"/>
      <c r="P134" s="23">
        <v>0</v>
      </c>
      <c r="Q134" s="23">
        <v>0</v>
      </c>
      <c r="R134" s="21"/>
      <c r="S134" s="21"/>
    </row>
    <row r="135" spans="1:19">
      <c r="A135" s="38">
        <v>1630</v>
      </c>
      <c r="B135" s="129"/>
      <c r="C135" s="124">
        <f>B$131/5</f>
        <v>2515.8000000000002</v>
      </c>
      <c r="D135" s="124">
        <f t="shared" ref="D135:D146" si="9">C135/0.7</f>
        <v>3594.0000000000005</v>
      </c>
      <c r="E135" s="124"/>
      <c r="F135" s="125">
        <v>2147.6999999999998</v>
      </c>
      <c r="G135" s="125">
        <v>1524.8669999999997</v>
      </c>
      <c r="H135" s="76"/>
      <c r="I135" s="169">
        <f t="shared" si="8"/>
        <v>1797.0000000000002</v>
      </c>
      <c r="J135" s="169">
        <f t="shared" ref="J135:J146" si="10">C135/2</f>
        <v>1257.9000000000001</v>
      </c>
      <c r="K135" s="124"/>
      <c r="L135" s="24"/>
      <c r="M135" s="23">
        <v>0</v>
      </c>
      <c r="N135" s="23">
        <v>0</v>
      </c>
      <c r="O135" s="21"/>
      <c r="P135" s="23">
        <v>0</v>
      </c>
      <c r="Q135" s="23">
        <v>0</v>
      </c>
      <c r="R135" s="21"/>
      <c r="S135" s="21"/>
    </row>
    <row r="136" spans="1:19">
      <c r="A136" s="38">
        <v>1631</v>
      </c>
      <c r="B136" s="129">
        <v>19454</v>
      </c>
      <c r="C136" s="124">
        <f>B$136/5</f>
        <v>3890.8</v>
      </c>
      <c r="D136" s="124">
        <f t="shared" si="9"/>
        <v>5558.2857142857147</v>
      </c>
      <c r="E136" s="124"/>
      <c r="F136" s="125">
        <v>4042.7704225352113</v>
      </c>
      <c r="G136" s="125">
        <v>2941.4670000000006</v>
      </c>
      <c r="H136" s="76"/>
      <c r="I136" s="169">
        <f t="shared" si="8"/>
        <v>2779.1428571428573</v>
      </c>
      <c r="J136" s="169">
        <f t="shared" si="10"/>
        <v>1945.4</v>
      </c>
      <c r="K136" s="124"/>
      <c r="L136" s="24"/>
      <c r="M136" s="23">
        <v>0</v>
      </c>
      <c r="N136" s="23">
        <v>0</v>
      </c>
      <c r="O136" s="21"/>
      <c r="P136" s="23">
        <v>0</v>
      </c>
      <c r="Q136" s="23">
        <v>0</v>
      </c>
      <c r="R136" s="21"/>
      <c r="S136" s="21"/>
    </row>
    <row r="137" spans="1:19">
      <c r="A137" s="38">
        <v>1632</v>
      </c>
      <c r="B137" s="129"/>
      <c r="C137" s="124">
        <f>B$136/5</f>
        <v>3890.8</v>
      </c>
      <c r="D137" s="124">
        <f t="shared" si="9"/>
        <v>5558.2857142857147</v>
      </c>
      <c r="E137" s="124"/>
      <c r="F137" s="125">
        <v>1806.8549295774651</v>
      </c>
      <c r="G137" s="125">
        <v>1282.867</v>
      </c>
      <c r="H137" s="76"/>
      <c r="I137" s="169">
        <f t="shared" si="8"/>
        <v>2779.1428571428573</v>
      </c>
      <c r="J137" s="169">
        <f t="shared" si="10"/>
        <v>1945.4</v>
      </c>
      <c r="K137" s="124"/>
      <c r="L137" s="24"/>
      <c r="M137" s="23">
        <v>0</v>
      </c>
      <c r="N137" s="23">
        <v>0</v>
      </c>
      <c r="O137" s="21"/>
      <c r="P137" s="23">
        <v>0</v>
      </c>
      <c r="Q137" s="23">
        <v>0</v>
      </c>
      <c r="R137" s="21"/>
      <c r="S137" s="21"/>
    </row>
    <row r="138" spans="1:19">
      <c r="A138" s="38">
        <v>1633</v>
      </c>
      <c r="B138" s="129"/>
      <c r="C138" s="124">
        <f>B$136/5</f>
        <v>3890.8</v>
      </c>
      <c r="D138" s="124">
        <f t="shared" si="9"/>
        <v>5558.2857142857147</v>
      </c>
      <c r="E138" s="124"/>
      <c r="F138" s="125">
        <v>973.64647887323929</v>
      </c>
      <c r="G138" s="125">
        <v>691.28899999999999</v>
      </c>
      <c r="H138" s="76"/>
      <c r="I138" s="169">
        <f t="shared" si="8"/>
        <v>2779.1428571428573</v>
      </c>
      <c r="J138" s="169">
        <f t="shared" si="10"/>
        <v>1945.4</v>
      </c>
      <c r="K138" s="124"/>
      <c r="L138" s="24"/>
      <c r="M138" s="23">
        <v>0</v>
      </c>
      <c r="N138" s="23">
        <v>0</v>
      </c>
      <c r="O138" s="21"/>
      <c r="P138" s="23">
        <v>0</v>
      </c>
      <c r="Q138" s="23">
        <v>0</v>
      </c>
      <c r="R138" s="21"/>
      <c r="S138" s="21"/>
    </row>
    <row r="139" spans="1:19">
      <c r="A139" s="38">
        <v>1634</v>
      </c>
      <c r="B139" s="129"/>
      <c r="C139" s="124">
        <f>B$136/5</f>
        <v>3890.8</v>
      </c>
      <c r="D139" s="124">
        <f t="shared" si="9"/>
        <v>5558.2857142857147</v>
      </c>
      <c r="E139" s="124"/>
      <c r="F139" s="125">
        <v>4084.8098591549292</v>
      </c>
      <c r="G139" s="125">
        <v>2900.2149999999997</v>
      </c>
      <c r="H139" s="76"/>
      <c r="I139" s="169">
        <f t="shared" si="8"/>
        <v>2779.1428571428573</v>
      </c>
      <c r="J139" s="169">
        <f t="shared" si="10"/>
        <v>1945.4</v>
      </c>
      <c r="K139" s="124"/>
      <c r="L139" s="24"/>
      <c r="M139" s="23">
        <v>0</v>
      </c>
      <c r="N139" s="23">
        <v>0</v>
      </c>
      <c r="O139" s="21"/>
      <c r="P139" s="23">
        <v>0</v>
      </c>
      <c r="Q139" s="23">
        <v>0</v>
      </c>
      <c r="R139" s="21"/>
      <c r="S139" s="21"/>
    </row>
    <row r="140" spans="1:19">
      <c r="A140" s="38">
        <v>1635</v>
      </c>
      <c r="B140" s="129"/>
      <c r="C140" s="124">
        <f>B$136/5</f>
        <v>3890.8</v>
      </c>
      <c r="D140" s="124">
        <f t="shared" si="9"/>
        <v>5558.2857142857147</v>
      </c>
      <c r="E140" s="124"/>
      <c r="F140" s="125">
        <v>5120.0478873239435</v>
      </c>
      <c r="G140" s="125">
        <v>3635.2340000000004</v>
      </c>
      <c r="H140" s="76"/>
      <c r="I140" s="169">
        <f t="shared" si="8"/>
        <v>2779.1428571428573</v>
      </c>
      <c r="J140" s="169">
        <f t="shared" si="10"/>
        <v>1945.4</v>
      </c>
      <c r="K140" s="124"/>
      <c r="L140" s="24"/>
      <c r="M140" s="23">
        <v>0</v>
      </c>
      <c r="N140" s="23">
        <v>0</v>
      </c>
      <c r="O140" s="21"/>
      <c r="P140" s="23">
        <v>0</v>
      </c>
      <c r="Q140" s="23">
        <v>0</v>
      </c>
      <c r="R140" s="21"/>
      <c r="S140" s="21"/>
    </row>
    <row r="141" spans="1:19">
      <c r="A141" s="38">
        <v>1636</v>
      </c>
      <c r="B141" s="129">
        <v>18804</v>
      </c>
      <c r="C141" s="124">
        <f t="shared" ref="C141:C146" si="11">B$141/6</f>
        <v>3134</v>
      </c>
      <c r="D141" s="124">
        <f t="shared" si="9"/>
        <v>4477.1428571428578</v>
      </c>
      <c r="E141" s="124"/>
      <c r="F141" s="125">
        <v>2481.1830985915494</v>
      </c>
      <c r="G141" s="125">
        <v>1761.64</v>
      </c>
      <c r="H141" s="76"/>
      <c r="I141" s="169">
        <f t="shared" si="8"/>
        <v>2238.5714285714289</v>
      </c>
      <c r="J141" s="169">
        <f t="shared" si="10"/>
        <v>1567</v>
      </c>
      <c r="K141" s="124"/>
      <c r="L141" s="24"/>
      <c r="M141" s="23">
        <v>0</v>
      </c>
      <c r="N141" s="23">
        <v>0</v>
      </c>
      <c r="O141" s="21"/>
      <c r="P141" s="23">
        <v>0</v>
      </c>
      <c r="Q141" s="23">
        <v>0</v>
      </c>
      <c r="R141" s="21"/>
      <c r="S141" s="21"/>
    </row>
    <row r="142" spans="1:19">
      <c r="A142" s="38">
        <v>1637</v>
      </c>
      <c r="B142" s="129"/>
      <c r="C142" s="124">
        <f t="shared" si="11"/>
        <v>3134</v>
      </c>
      <c r="D142" s="124">
        <f t="shared" si="9"/>
        <v>4477.1428571428578</v>
      </c>
      <c r="E142" s="124"/>
      <c r="F142" s="125">
        <v>984.50704225352115</v>
      </c>
      <c r="G142" s="125">
        <v>699</v>
      </c>
      <c r="H142" s="76"/>
      <c r="I142" s="169">
        <f t="shared" si="8"/>
        <v>2238.5714285714289</v>
      </c>
      <c r="J142" s="169">
        <f t="shared" si="10"/>
        <v>1567</v>
      </c>
      <c r="K142" s="124"/>
      <c r="L142" s="24"/>
      <c r="M142" s="23">
        <v>0</v>
      </c>
      <c r="N142" s="23">
        <v>0</v>
      </c>
      <c r="O142" s="21"/>
      <c r="P142" s="23">
        <v>0</v>
      </c>
      <c r="Q142" s="23">
        <v>0</v>
      </c>
      <c r="R142" s="21"/>
      <c r="S142" s="21"/>
    </row>
    <row r="143" spans="1:19">
      <c r="A143" s="38">
        <v>1638</v>
      </c>
      <c r="B143" s="129"/>
      <c r="C143" s="124">
        <f t="shared" si="11"/>
        <v>3134</v>
      </c>
      <c r="D143" s="124">
        <f t="shared" si="9"/>
        <v>4477.1428571428578</v>
      </c>
      <c r="E143" s="124"/>
      <c r="F143" s="125">
        <v>2095.7746478873237</v>
      </c>
      <c r="G143" s="125">
        <v>1488</v>
      </c>
      <c r="H143" s="76"/>
      <c r="I143" s="169">
        <f t="shared" si="8"/>
        <v>2238.5714285714289</v>
      </c>
      <c r="J143" s="169">
        <f t="shared" si="10"/>
        <v>1567</v>
      </c>
      <c r="K143" s="124"/>
      <c r="L143" s="24"/>
      <c r="M143" s="23">
        <v>0</v>
      </c>
      <c r="N143" s="23">
        <v>0</v>
      </c>
      <c r="O143" s="21"/>
      <c r="P143" s="23">
        <v>0</v>
      </c>
      <c r="Q143" s="23">
        <v>0</v>
      </c>
      <c r="R143" s="21"/>
      <c r="S143" s="21"/>
    </row>
    <row r="144" spans="1:19">
      <c r="A144" s="38">
        <v>1639</v>
      </c>
      <c r="B144" s="129"/>
      <c r="C144" s="124">
        <f t="shared" si="11"/>
        <v>3134</v>
      </c>
      <c r="D144" s="124">
        <f t="shared" si="9"/>
        <v>4477.1428571428578</v>
      </c>
      <c r="E144" s="124"/>
      <c r="F144" s="125">
        <v>1759.1549295774648</v>
      </c>
      <c r="G144" s="125">
        <v>1249</v>
      </c>
      <c r="H144" s="76"/>
      <c r="I144" s="169">
        <f t="shared" si="8"/>
        <v>2238.5714285714289</v>
      </c>
      <c r="J144" s="169">
        <f t="shared" si="10"/>
        <v>1567</v>
      </c>
      <c r="K144" s="124"/>
      <c r="L144" s="24"/>
      <c r="M144" s="23">
        <v>0</v>
      </c>
      <c r="N144" s="23">
        <v>0</v>
      </c>
      <c r="O144" s="21"/>
      <c r="P144" s="23">
        <v>0</v>
      </c>
      <c r="Q144" s="23">
        <v>0</v>
      </c>
      <c r="R144" s="21"/>
      <c r="S144" s="21"/>
    </row>
    <row r="145" spans="1:19">
      <c r="A145" s="38">
        <v>1640</v>
      </c>
      <c r="B145" s="129"/>
      <c r="C145" s="124">
        <f t="shared" si="11"/>
        <v>3134</v>
      </c>
      <c r="D145" s="124">
        <f t="shared" si="9"/>
        <v>4477.1428571428578</v>
      </c>
      <c r="E145" s="124"/>
      <c r="F145" s="125">
        <v>560.56338028169012</v>
      </c>
      <c r="G145" s="125">
        <v>398</v>
      </c>
      <c r="H145" s="76"/>
      <c r="I145" s="169">
        <f t="shared" si="8"/>
        <v>2238.5714285714289</v>
      </c>
      <c r="J145" s="169">
        <f t="shared" si="10"/>
        <v>1567</v>
      </c>
      <c r="K145" s="124"/>
      <c r="L145" s="24"/>
      <c r="M145" s="23">
        <v>0</v>
      </c>
      <c r="N145" s="23">
        <v>0</v>
      </c>
      <c r="O145" s="21"/>
      <c r="P145" s="23">
        <v>0</v>
      </c>
      <c r="Q145" s="23">
        <v>0</v>
      </c>
      <c r="R145" s="21"/>
      <c r="S145" s="21"/>
    </row>
    <row r="146" spans="1:19">
      <c r="A146" s="38">
        <v>1641</v>
      </c>
      <c r="B146" s="129"/>
      <c r="C146" s="124">
        <f t="shared" si="11"/>
        <v>3134</v>
      </c>
      <c r="D146" s="124">
        <f t="shared" si="9"/>
        <v>4477.1428571428578</v>
      </c>
      <c r="E146" s="124"/>
      <c r="F146" s="125">
        <v>352.11267605633805</v>
      </c>
      <c r="G146" s="125">
        <v>250</v>
      </c>
      <c r="H146" s="76"/>
      <c r="I146" s="169">
        <f t="shared" si="8"/>
        <v>2238.5714285714289</v>
      </c>
      <c r="J146" s="169">
        <f t="shared" si="10"/>
        <v>1567</v>
      </c>
      <c r="K146" s="124"/>
      <c r="L146" s="24"/>
      <c r="M146" s="23">
        <v>0</v>
      </c>
      <c r="N146" s="23">
        <v>0</v>
      </c>
      <c r="O146" s="21"/>
      <c r="P146" s="23">
        <v>0</v>
      </c>
      <c r="Q146" s="23">
        <v>0</v>
      </c>
      <c r="R146" s="21"/>
      <c r="S146" s="21"/>
    </row>
    <row r="147" spans="1:19">
      <c r="A147" s="38">
        <v>1642</v>
      </c>
      <c r="B147" s="124"/>
      <c r="C147" s="124"/>
      <c r="D147" s="124"/>
      <c r="E147" s="124"/>
      <c r="F147" s="125">
        <v>0</v>
      </c>
      <c r="G147" s="125">
        <v>0</v>
      </c>
      <c r="H147" s="76"/>
      <c r="I147" s="126">
        <v>0</v>
      </c>
      <c r="J147" s="126"/>
      <c r="K147" s="124"/>
      <c r="L147" s="24"/>
      <c r="M147" s="23">
        <v>0</v>
      </c>
      <c r="N147" s="23">
        <v>0</v>
      </c>
      <c r="O147" s="21"/>
      <c r="P147" s="23">
        <v>0</v>
      </c>
      <c r="Q147" s="23">
        <v>0</v>
      </c>
      <c r="R147" s="21"/>
      <c r="S147" s="21"/>
    </row>
    <row r="148" spans="1:19">
      <c r="A148" s="38">
        <v>1643</v>
      </c>
      <c r="B148" s="124"/>
      <c r="C148" s="124"/>
      <c r="D148" s="124"/>
      <c r="E148" s="124"/>
      <c r="F148" s="125">
        <v>325.06265664160395</v>
      </c>
      <c r="G148" s="125">
        <v>259.39999999999998</v>
      </c>
      <c r="H148" s="76"/>
      <c r="I148" s="35">
        <v>325</v>
      </c>
      <c r="J148" s="35">
        <v>259</v>
      </c>
      <c r="K148" s="124"/>
      <c r="L148" s="24"/>
      <c r="M148" s="23">
        <v>0</v>
      </c>
      <c r="N148" s="23">
        <v>0</v>
      </c>
      <c r="O148" s="21"/>
      <c r="P148" s="23">
        <v>0</v>
      </c>
      <c r="Q148" s="23">
        <v>0</v>
      </c>
      <c r="R148" s="21"/>
      <c r="S148" s="89"/>
    </row>
    <row r="149" spans="1:19">
      <c r="A149" s="38">
        <v>1644</v>
      </c>
      <c r="B149" s="124"/>
      <c r="C149" s="124"/>
      <c r="D149" s="124"/>
      <c r="E149" s="124"/>
      <c r="F149" s="125">
        <v>0</v>
      </c>
      <c r="G149" s="125">
        <v>0</v>
      </c>
      <c r="H149" s="76"/>
      <c r="I149" s="35">
        <v>0</v>
      </c>
      <c r="J149" s="35"/>
      <c r="K149" s="124"/>
      <c r="L149" s="24"/>
      <c r="M149" s="23">
        <v>0</v>
      </c>
      <c r="N149" s="23">
        <v>0</v>
      </c>
      <c r="O149" s="21"/>
      <c r="P149" s="23">
        <v>0</v>
      </c>
      <c r="Q149" s="23">
        <v>0</v>
      </c>
      <c r="R149" s="21"/>
      <c r="S149" s="21"/>
    </row>
    <row r="150" spans="1:19">
      <c r="A150" s="131">
        <v>1645</v>
      </c>
      <c r="B150" s="124"/>
      <c r="C150" s="124"/>
      <c r="D150" s="124"/>
      <c r="E150" s="124"/>
      <c r="F150" s="125">
        <v>0</v>
      </c>
      <c r="G150" s="125">
        <v>0</v>
      </c>
      <c r="H150" s="76"/>
      <c r="I150" s="35">
        <v>0</v>
      </c>
      <c r="J150" s="164"/>
      <c r="K150" s="127"/>
      <c r="L150" s="24"/>
      <c r="M150" s="23">
        <v>0</v>
      </c>
      <c r="N150" s="23">
        <v>0</v>
      </c>
      <c r="O150" s="21"/>
      <c r="P150" s="23">
        <v>733.4</v>
      </c>
      <c r="Q150" s="23">
        <v>570.9</v>
      </c>
      <c r="R150" s="21"/>
      <c r="S150" s="21"/>
    </row>
    <row r="151" spans="1:19">
      <c r="A151" s="131">
        <v>1646</v>
      </c>
      <c r="B151" s="124"/>
      <c r="C151" s="124"/>
      <c r="D151" s="124"/>
      <c r="E151" s="124"/>
      <c r="F151" s="125">
        <v>0</v>
      </c>
      <c r="G151" s="125">
        <v>0</v>
      </c>
      <c r="H151" s="76"/>
      <c r="I151" s="35">
        <v>0</v>
      </c>
      <c r="J151" s="164"/>
      <c r="K151" s="127"/>
      <c r="L151" s="24"/>
      <c r="M151" s="23">
        <v>0</v>
      </c>
      <c r="N151" s="23">
        <v>0</v>
      </c>
      <c r="O151" s="21"/>
      <c r="P151" s="23">
        <v>0</v>
      </c>
      <c r="Q151" s="23">
        <v>0</v>
      </c>
      <c r="R151" s="21"/>
      <c r="S151" s="21"/>
    </row>
    <row r="152" spans="1:19">
      <c r="A152" s="131">
        <v>1647</v>
      </c>
      <c r="B152" s="124"/>
      <c r="C152" s="124"/>
      <c r="D152" s="124"/>
      <c r="E152" s="124"/>
      <c r="F152" s="125">
        <v>325.06265664160395</v>
      </c>
      <c r="G152" s="125">
        <v>259.39999999999998</v>
      </c>
      <c r="H152" s="76"/>
      <c r="I152" s="35">
        <v>325</v>
      </c>
      <c r="J152" s="164">
        <v>259</v>
      </c>
      <c r="K152" s="127"/>
      <c r="L152" s="24"/>
      <c r="M152" s="23">
        <v>0</v>
      </c>
      <c r="N152" s="23">
        <v>0</v>
      </c>
      <c r="O152" s="21"/>
      <c r="P152" s="23">
        <v>178.7</v>
      </c>
      <c r="Q152" s="23">
        <v>157.80000000000001</v>
      </c>
      <c r="R152" s="21"/>
      <c r="S152" s="21"/>
    </row>
    <row r="153" spans="1:19">
      <c r="A153" s="131">
        <v>1648</v>
      </c>
      <c r="B153" s="124"/>
      <c r="C153" s="124"/>
      <c r="D153" s="124"/>
      <c r="E153" s="124"/>
      <c r="F153" s="125">
        <v>0</v>
      </c>
      <c r="G153" s="125">
        <v>0</v>
      </c>
      <c r="H153" s="76"/>
      <c r="I153" s="35">
        <v>0</v>
      </c>
      <c r="J153" s="35"/>
      <c r="K153" s="124"/>
      <c r="L153" s="24"/>
      <c r="M153" s="23">
        <v>0</v>
      </c>
      <c r="N153" s="23">
        <v>0</v>
      </c>
      <c r="O153" s="21"/>
      <c r="P153" s="23">
        <v>0</v>
      </c>
      <c r="Q153" s="23">
        <v>0</v>
      </c>
      <c r="R153" s="21"/>
      <c r="S153" s="21"/>
    </row>
    <row r="154" spans="1:19">
      <c r="A154" s="131">
        <v>1649</v>
      </c>
      <c r="B154" s="124"/>
      <c r="C154" s="124"/>
      <c r="D154" s="124"/>
      <c r="E154" s="124"/>
      <c r="F154" s="125">
        <v>875.93984962406012</v>
      </c>
      <c r="G154" s="125">
        <v>699</v>
      </c>
      <c r="H154" s="76"/>
      <c r="I154" s="35">
        <v>875.93984962406012</v>
      </c>
      <c r="J154" s="35">
        <v>699</v>
      </c>
      <c r="K154" s="124"/>
      <c r="L154" s="24"/>
      <c r="M154" s="23">
        <v>0</v>
      </c>
      <c r="N154" s="23">
        <v>0</v>
      </c>
      <c r="O154" s="21"/>
      <c r="P154" s="23">
        <v>0</v>
      </c>
      <c r="Q154" s="23">
        <v>0</v>
      </c>
      <c r="R154" s="21"/>
      <c r="S154" s="21"/>
    </row>
    <row r="155" spans="1:19">
      <c r="A155" s="131">
        <v>1650</v>
      </c>
      <c r="B155" s="124"/>
      <c r="C155" s="124"/>
      <c r="D155" s="124"/>
      <c r="E155" s="124"/>
      <c r="F155" s="125">
        <v>979.83817220955007</v>
      </c>
      <c r="G155" s="125">
        <v>782.9</v>
      </c>
      <c r="H155" s="76"/>
      <c r="I155" s="35">
        <f>F155</f>
        <v>979.83817220955007</v>
      </c>
      <c r="J155" s="35">
        <v>783</v>
      </c>
      <c r="K155" s="124"/>
      <c r="L155" s="24"/>
      <c r="M155" s="23">
        <v>0</v>
      </c>
      <c r="N155" s="23">
        <v>0</v>
      </c>
      <c r="O155" s="21"/>
      <c r="P155" s="23">
        <v>0</v>
      </c>
      <c r="Q155" s="23">
        <v>0</v>
      </c>
      <c r="R155" s="21"/>
      <c r="S155" s="21"/>
    </row>
    <row r="156" spans="1:19">
      <c r="A156" s="131">
        <v>1651</v>
      </c>
      <c r="B156" s="124"/>
      <c r="C156" s="124"/>
      <c r="D156" s="124"/>
      <c r="E156" s="124"/>
      <c r="F156" s="125">
        <v>1280</v>
      </c>
      <c r="G156" s="125">
        <v>1099.52</v>
      </c>
      <c r="H156" s="76"/>
      <c r="I156" s="35">
        <f>F156</f>
        <v>1280</v>
      </c>
      <c r="J156" s="35">
        <v>1100</v>
      </c>
      <c r="K156" s="124"/>
      <c r="L156" s="24"/>
      <c r="M156" s="23">
        <v>0</v>
      </c>
      <c r="N156" s="23">
        <v>0</v>
      </c>
      <c r="O156" s="21"/>
      <c r="P156" s="23">
        <v>0</v>
      </c>
      <c r="Q156" s="23">
        <v>0</v>
      </c>
      <c r="R156" s="21"/>
      <c r="S156" s="21"/>
    </row>
    <row r="157" spans="1:19">
      <c r="A157" s="131">
        <v>1652</v>
      </c>
      <c r="B157" s="124"/>
      <c r="C157" s="124"/>
      <c r="D157" s="124"/>
      <c r="E157" s="124"/>
      <c r="F157" s="125">
        <v>325.06265664160395</v>
      </c>
      <c r="G157" s="125">
        <v>259.39999999999998</v>
      </c>
      <c r="H157" s="76"/>
      <c r="I157" s="35">
        <f>F157</f>
        <v>325.06265664160395</v>
      </c>
      <c r="J157" s="35">
        <v>259</v>
      </c>
      <c r="K157" s="124"/>
      <c r="L157" s="24"/>
      <c r="M157" s="23">
        <v>0</v>
      </c>
      <c r="N157" s="23">
        <v>0</v>
      </c>
      <c r="O157" s="21"/>
      <c r="P157" s="23">
        <v>686.5</v>
      </c>
      <c r="Q157" s="23">
        <v>571.48900000000003</v>
      </c>
      <c r="R157" s="21"/>
      <c r="S157" s="21"/>
    </row>
    <row r="158" spans="1:19">
      <c r="A158" s="131">
        <v>1653</v>
      </c>
      <c r="B158" s="124"/>
      <c r="C158" s="124"/>
      <c r="D158" s="124"/>
      <c r="E158" s="124"/>
      <c r="F158" s="125">
        <v>650.1253132832079</v>
      </c>
      <c r="G158" s="125">
        <v>518.79999999999995</v>
      </c>
      <c r="H158" s="76"/>
      <c r="I158" s="35">
        <v>650</v>
      </c>
      <c r="J158" s="35">
        <v>519</v>
      </c>
      <c r="K158" s="124"/>
      <c r="L158" s="24"/>
      <c r="M158" s="23">
        <v>0</v>
      </c>
      <c r="N158" s="23">
        <v>0</v>
      </c>
      <c r="O158" s="21"/>
      <c r="P158" s="23">
        <v>381.2</v>
      </c>
      <c r="Q158" s="23">
        <v>331</v>
      </c>
      <c r="R158" s="21"/>
      <c r="S158" s="21"/>
    </row>
    <row r="159" spans="1:19">
      <c r="A159" s="131">
        <v>1654</v>
      </c>
      <c r="B159" s="124"/>
      <c r="C159" s="124"/>
      <c r="D159" s="124"/>
      <c r="E159" s="124"/>
      <c r="F159" s="125">
        <v>650.1253132832079</v>
      </c>
      <c r="G159" s="125">
        <v>518.79999999999995</v>
      </c>
      <c r="H159" s="76"/>
      <c r="I159" s="35">
        <f>F159</f>
        <v>650.1253132832079</v>
      </c>
      <c r="J159" s="35">
        <v>519</v>
      </c>
      <c r="K159" s="124"/>
      <c r="L159" s="24"/>
      <c r="M159" s="23">
        <v>0</v>
      </c>
      <c r="N159" s="23">
        <v>0</v>
      </c>
      <c r="O159" s="21"/>
      <c r="P159" s="23">
        <v>0</v>
      </c>
      <c r="Q159" s="23">
        <v>0</v>
      </c>
      <c r="R159" s="21"/>
      <c r="S159" s="21"/>
    </row>
    <row r="160" spans="1:19">
      <c r="A160" s="131">
        <v>1655</v>
      </c>
      <c r="B160" s="124"/>
      <c r="C160" s="124"/>
      <c r="D160" s="124"/>
      <c r="E160" s="124"/>
      <c r="F160" s="125">
        <v>173.71929824561403</v>
      </c>
      <c r="G160" s="125">
        <v>138.62799999999999</v>
      </c>
      <c r="H160" s="76"/>
      <c r="I160" s="35">
        <v>173.71929824561403</v>
      </c>
      <c r="J160" s="35">
        <v>138.62799999999999</v>
      </c>
      <c r="K160" s="124"/>
      <c r="L160" s="24"/>
      <c r="M160" s="23">
        <v>0</v>
      </c>
      <c r="N160" s="23">
        <v>0</v>
      </c>
      <c r="O160" s="21"/>
      <c r="P160" s="23">
        <v>0</v>
      </c>
      <c r="Q160" s="23">
        <v>0</v>
      </c>
      <c r="R160" s="21"/>
      <c r="S160" s="21"/>
    </row>
    <row r="161" spans="1:19">
      <c r="A161" s="131">
        <v>1656</v>
      </c>
      <c r="B161" s="124"/>
      <c r="C161" s="124"/>
      <c r="D161" s="124"/>
      <c r="E161" s="124"/>
      <c r="F161" s="125">
        <v>1415.125313283208</v>
      </c>
      <c r="G161" s="125">
        <v>1129.27</v>
      </c>
      <c r="H161" s="76"/>
      <c r="I161" s="35">
        <v>1415.125313283208</v>
      </c>
      <c r="J161" s="35">
        <v>1129.27</v>
      </c>
      <c r="K161" s="124"/>
      <c r="L161" s="24"/>
      <c r="M161" s="23">
        <v>0</v>
      </c>
      <c r="N161" s="23">
        <v>0</v>
      </c>
      <c r="O161" s="21"/>
      <c r="P161" s="23">
        <v>0</v>
      </c>
      <c r="Q161" s="23">
        <v>0</v>
      </c>
      <c r="R161" s="21"/>
      <c r="S161" s="21"/>
    </row>
    <row r="162" spans="1:19">
      <c r="A162" s="131">
        <v>1657</v>
      </c>
      <c r="B162" s="124"/>
      <c r="C162" s="124"/>
      <c r="D162" s="124"/>
      <c r="E162" s="124"/>
      <c r="F162" s="125">
        <v>680</v>
      </c>
      <c r="G162" s="125">
        <v>259.39999999999998</v>
      </c>
      <c r="H162" s="76"/>
      <c r="I162" s="35">
        <v>680</v>
      </c>
      <c r="J162" s="35">
        <v>259.39999999999998</v>
      </c>
      <c r="K162" s="124"/>
      <c r="L162" s="24"/>
      <c r="M162" s="23">
        <v>0</v>
      </c>
      <c r="N162" s="23">
        <v>0</v>
      </c>
      <c r="O162" s="21"/>
      <c r="P162" s="23">
        <v>0</v>
      </c>
      <c r="Q162" s="23">
        <v>0</v>
      </c>
      <c r="R162" s="21"/>
      <c r="S162" s="21"/>
    </row>
    <row r="163" spans="1:19">
      <c r="A163" s="131">
        <v>1658</v>
      </c>
      <c r="B163" s="124"/>
      <c r="C163" s="124"/>
      <c r="D163" s="124"/>
      <c r="E163" s="124"/>
      <c r="F163" s="125">
        <v>619.54887218045099</v>
      </c>
      <c r="G163" s="125">
        <v>494.4</v>
      </c>
      <c r="H163" s="76"/>
      <c r="I163" s="35">
        <f t="shared" ref="I163:I173" si="12">F163</f>
        <v>619.54887218045099</v>
      </c>
      <c r="J163" s="35">
        <v>494</v>
      </c>
      <c r="K163" s="124"/>
      <c r="L163" s="24"/>
      <c r="M163" s="23">
        <v>0</v>
      </c>
      <c r="N163" s="23">
        <v>0</v>
      </c>
      <c r="O163" s="21"/>
      <c r="P163" s="23">
        <v>0</v>
      </c>
      <c r="Q163" s="23">
        <v>0</v>
      </c>
      <c r="R163" s="21"/>
      <c r="S163" s="21"/>
    </row>
    <row r="164" spans="1:19">
      <c r="A164" s="131">
        <v>1659</v>
      </c>
      <c r="B164" s="124"/>
      <c r="C164" s="124"/>
      <c r="D164" s="124"/>
      <c r="E164" s="124"/>
      <c r="F164" s="125">
        <v>382.20701754385959</v>
      </c>
      <c r="G164" s="125">
        <v>305.00119999999998</v>
      </c>
      <c r="H164" s="76"/>
      <c r="I164" s="35">
        <f t="shared" si="12"/>
        <v>382.20701754385959</v>
      </c>
      <c r="J164" s="35">
        <v>305.00119999999998</v>
      </c>
      <c r="K164" s="124"/>
      <c r="L164" s="24"/>
      <c r="M164" s="23">
        <v>0</v>
      </c>
      <c r="N164" s="23">
        <v>0</v>
      </c>
      <c r="O164" s="21"/>
      <c r="P164" s="23">
        <v>0</v>
      </c>
      <c r="Q164" s="23">
        <v>0</v>
      </c>
      <c r="R164" s="21"/>
      <c r="S164" s="21"/>
    </row>
    <row r="165" spans="1:19">
      <c r="A165" s="131">
        <v>1660</v>
      </c>
      <c r="B165" s="124"/>
      <c r="C165" s="124"/>
      <c r="D165" s="124"/>
      <c r="E165" s="124"/>
      <c r="F165" s="125">
        <v>0</v>
      </c>
      <c r="G165" s="125">
        <v>0</v>
      </c>
      <c r="H165" s="76"/>
      <c r="I165" s="35">
        <f t="shared" si="12"/>
        <v>0</v>
      </c>
      <c r="J165" s="35"/>
      <c r="K165" s="124"/>
      <c r="L165" s="24"/>
      <c r="M165" s="23">
        <v>0</v>
      </c>
      <c r="N165" s="23">
        <v>0</v>
      </c>
      <c r="O165" s="21"/>
      <c r="P165" s="23">
        <v>0</v>
      </c>
      <c r="Q165" s="23">
        <v>0</v>
      </c>
      <c r="R165" s="21"/>
      <c r="S165" s="21"/>
    </row>
    <row r="166" spans="1:19">
      <c r="A166" s="131">
        <v>1661</v>
      </c>
      <c r="B166" s="124"/>
      <c r="C166" s="124"/>
      <c r="D166" s="124"/>
      <c r="E166" s="124"/>
      <c r="F166" s="125">
        <v>125.31328320802004</v>
      </c>
      <c r="G166" s="125">
        <v>100</v>
      </c>
      <c r="H166" s="76"/>
      <c r="I166" s="35">
        <f t="shared" si="12"/>
        <v>125.31328320802004</v>
      </c>
      <c r="J166" s="35">
        <v>100</v>
      </c>
      <c r="K166" s="124"/>
      <c r="L166" s="24"/>
      <c r="M166" s="23">
        <v>0</v>
      </c>
      <c r="N166" s="23">
        <v>0</v>
      </c>
      <c r="O166" s="21"/>
      <c r="P166" s="23">
        <v>178.7</v>
      </c>
      <c r="Q166" s="23">
        <v>157.80000000000001</v>
      </c>
      <c r="R166" s="21"/>
      <c r="S166" s="21"/>
    </row>
    <row r="167" spans="1:19">
      <c r="A167" s="131">
        <v>1662</v>
      </c>
      <c r="B167" s="124"/>
      <c r="C167" s="124"/>
      <c r="D167" s="124"/>
      <c r="E167" s="124"/>
      <c r="F167" s="125">
        <v>150.37593984962405</v>
      </c>
      <c r="G167" s="125">
        <v>120</v>
      </c>
      <c r="H167" s="76"/>
      <c r="I167" s="35">
        <f t="shared" si="12"/>
        <v>150.37593984962405</v>
      </c>
      <c r="J167" s="35">
        <v>120</v>
      </c>
      <c r="K167" s="124"/>
      <c r="L167" s="24"/>
      <c r="M167" s="23">
        <v>0</v>
      </c>
      <c r="N167" s="23">
        <v>0</v>
      </c>
      <c r="O167" s="21"/>
      <c r="P167" s="23">
        <v>0</v>
      </c>
      <c r="Q167" s="23">
        <v>0</v>
      </c>
      <c r="R167" s="21"/>
      <c r="S167" s="21"/>
    </row>
    <row r="168" spans="1:19">
      <c r="A168" s="131">
        <v>1663</v>
      </c>
      <c r="B168" s="124"/>
      <c r="C168" s="124"/>
      <c r="D168" s="124"/>
      <c r="E168" s="124"/>
      <c r="F168" s="125">
        <v>963</v>
      </c>
      <c r="G168" s="125">
        <v>786</v>
      </c>
      <c r="H168" s="76"/>
      <c r="I168" s="35">
        <f t="shared" si="12"/>
        <v>963</v>
      </c>
      <c r="J168" s="35">
        <f>G168</f>
        <v>786</v>
      </c>
      <c r="K168" s="124"/>
      <c r="L168" s="24"/>
      <c r="M168" s="23">
        <v>0</v>
      </c>
      <c r="N168" s="23">
        <v>0</v>
      </c>
      <c r="O168" s="21"/>
      <c r="P168" s="23">
        <v>0</v>
      </c>
      <c r="Q168" s="23">
        <v>0</v>
      </c>
      <c r="R168" s="21"/>
      <c r="S168" s="21"/>
    </row>
    <row r="169" spans="1:19">
      <c r="A169" s="131">
        <v>1664</v>
      </c>
      <c r="B169" s="124"/>
      <c r="C169" s="124"/>
      <c r="D169" s="124"/>
      <c r="E169" s="124"/>
      <c r="F169" s="125">
        <v>0</v>
      </c>
      <c r="G169" s="125">
        <v>0</v>
      </c>
      <c r="H169" s="76"/>
      <c r="I169" s="35">
        <f t="shared" si="12"/>
        <v>0</v>
      </c>
      <c r="J169" s="35"/>
      <c r="K169" s="124"/>
      <c r="L169" s="24"/>
      <c r="M169" s="23">
        <v>0</v>
      </c>
      <c r="N169" s="23">
        <v>0</v>
      </c>
      <c r="O169" s="21"/>
      <c r="P169" s="23">
        <v>0</v>
      </c>
      <c r="Q169" s="23">
        <v>0</v>
      </c>
      <c r="R169" s="21"/>
      <c r="S169" s="21"/>
    </row>
    <row r="170" spans="1:19">
      <c r="A170" s="131">
        <v>1665</v>
      </c>
      <c r="B170" s="124"/>
      <c r="C170" s="124"/>
      <c r="D170" s="124"/>
      <c r="E170" s="124"/>
      <c r="F170" s="125">
        <v>0</v>
      </c>
      <c r="G170" s="125">
        <v>0</v>
      </c>
      <c r="H170" s="76"/>
      <c r="I170" s="35">
        <f t="shared" si="12"/>
        <v>0</v>
      </c>
      <c r="J170" s="35"/>
      <c r="K170" s="124"/>
      <c r="L170" s="24"/>
      <c r="M170" s="23">
        <v>0</v>
      </c>
      <c r="N170" s="23">
        <v>0</v>
      </c>
      <c r="O170" s="21"/>
      <c r="P170" s="23">
        <v>0</v>
      </c>
      <c r="Q170" s="23">
        <v>0</v>
      </c>
      <c r="R170" s="21"/>
      <c r="S170" s="21"/>
    </row>
    <row r="171" spans="1:19">
      <c r="A171" s="131">
        <v>1666</v>
      </c>
      <c r="B171" s="124"/>
      <c r="C171" s="124"/>
      <c r="D171" s="124"/>
      <c r="E171" s="124"/>
      <c r="F171" s="125">
        <v>215.9</v>
      </c>
      <c r="G171" s="125">
        <v>153.28899999999999</v>
      </c>
      <c r="H171" s="76"/>
      <c r="I171" s="35">
        <f t="shared" si="12"/>
        <v>215.9</v>
      </c>
      <c r="J171" s="35">
        <v>153</v>
      </c>
      <c r="K171" s="124"/>
      <c r="L171" s="24"/>
      <c r="M171" s="23">
        <v>0</v>
      </c>
      <c r="N171" s="23">
        <v>0</v>
      </c>
      <c r="O171" s="21"/>
      <c r="P171" s="23">
        <v>0</v>
      </c>
      <c r="Q171" s="23">
        <v>0</v>
      </c>
      <c r="R171" s="21"/>
      <c r="S171" s="21"/>
    </row>
    <row r="172" spans="1:19">
      <c r="A172" s="131">
        <v>1667</v>
      </c>
      <c r="B172" s="124"/>
      <c r="C172" s="124"/>
      <c r="D172" s="124"/>
      <c r="E172" s="124"/>
      <c r="F172" s="125">
        <v>0</v>
      </c>
      <c r="G172" s="125">
        <v>0</v>
      </c>
      <c r="H172" s="76"/>
      <c r="I172" s="35">
        <f t="shared" si="12"/>
        <v>0</v>
      </c>
      <c r="J172" s="35"/>
      <c r="K172" s="124"/>
      <c r="L172" s="24"/>
      <c r="M172" s="23">
        <v>0</v>
      </c>
      <c r="N172" s="23">
        <v>0</v>
      </c>
      <c r="O172" s="21"/>
      <c r="P172" s="23">
        <v>0</v>
      </c>
      <c r="Q172" s="23">
        <v>0</v>
      </c>
      <c r="R172" s="21"/>
      <c r="S172" s="21"/>
    </row>
    <row r="173" spans="1:19">
      <c r="A173" s="131">
        <v>1668</v>
      </c>
      <c r="B173" s="124"/>
      <c r="C173" s="124"/>
      <c r="D173" s="124"/>
      <c r="E173" s="124"/>
      <c r="F173" s="125">
        <v>0</v>
      </c>
      <c r="G173" s="125">
        <v>0</v>
      </c>
      <c r="H173" s="76"/>
      <c r="I173" s="35">
        <f t="shared" si="12"/>
        <v>0</v>
      </c>
      <c r="J173" s="35"/>
      <c r="K173" s="124"/>
      <c r="L173" s="24"/>
      <c r="M173" s="23">
        <v>0</v>
      </c>
      <c r="N173" s="23">
        <v>0</v>
      </c>
      <c r="O173" s="21"/>
      <c r="P173" s="23">
        <v>0</v>
      </c>
      <c r="Q173" s="23">
        <v>0</v>
      </c>
      <c r="R173" s="21"/>
      <c r="S173" s="21"/>
    </row>
    <row r="174" spans="1:19">
      <c r="A174" s="131">
        <v>1669</v>
      </c>
      <c r="B174" s="124"/>
      <c r="C174" s="124"/>
      <c r="D174" s="124"/>
      <c r="E174" s="124"/>
      <c r="F174" s="125">
        <v>811.48564294631706</v>
      </c>
      <c r="G174" s="125">
        <v>650</v>
      </c>
      <c r="H174" s="76"/>
      <c r="I174" s="35">
        <v>811.48564294631706</v>
      </c>
      <c r="J174" s="35">
        <v>650</v>
      </c>
      <c r="K174" s="124"/>
      <c r="L174" s="24"/>
      <c r="M174" s="23">
        <v>0</v>
      </c>
      <c r="N174" s="23">
        <v>0</v>
      </c>
      <c r="O174" s="21"/>
      <c r="P174" s="23">
        <v>0</v>
      </c>
      <c r="Q174" s="23">
        <v>0</v>
      </c>
      <c r="R174" s="21"/>
      <c r="S174" s="21"/>
    </row>
    <row r="175" spans="1:19">
      <c r="A175" s="131">
        <v>1670</v>
      </c>
      <c r="B175" s="124"/>
      <c r="C175" s="124"/>
      <c r="D175" s="124"/>
      <c r="E175" s="124"/>
      <c r="F175" s="125">
        <v>0</v>
      </c>
      <c r="G175" s="125">
        <v>0</v>
      </c>
      <c r="H175" s="76"/>
      <c r="I175" s="35">
        <f t="shared" ref="I175:I189" si="13">F175</f>
        <v>0</v>
      </c>
      <c r="J175" s="35"/>
      <c r="K175" s="124"/>
      <c r="L175" s="24"/>
      <c r="M175" s="23">
        <v>0</v>
      </c>
      <c r="N175" s="23">
        <v>0</v>
      </c>
      <c r="O175" s="21"/>
      <c r="P175" s="23">
        <v>0</v>
      </c>
      <c r="Q175" s="23">
        <v>0</v>
      </c>
      <c r="R175" s="21"/>
      <c r="S175" s="21"/>
    </row>
    <row r="176" spans="1:19">
      <c r="A176" s="131">
        <v>1671</v>
      </c>
      <c r="B176" s="124"/>
      <c r="C176" s="124"/>
      <c r="D176" s="124"/>
      <c r="E176" s="124"/>
      <c r="F176" s="125">
        <v>0</v>
      </c>
      <c r="G176" s="125">
        <v>0</v>
      </c>
      <c r="H176" s="76"/>
      <c r="I176" s="35">
        <f t="shared" si="13"/>
        <v>0</v>
      </c>
      <c r="J176" s="35"/>
      <c r="K176" s="124"/>
      <c r="L176" s="24"/>
      <c r="M176" s="23">
        <v>0</v>
      </c>
      <c r="N176" s="23">
        <v>0</v>
      </c>
      <c r="O176" s="21"/>
      <c r="P176" s="23">
        <v>0</v>
      </c>
      <c r="Q176" s="23">
        <v>0</v>
      </c>
      <c r="R176" s="21"/>
      <c r="S176" s="21"/>
    </row>
    <row r="177" spans="1:19">
      <c r="A177" s="131">
        <v>1672</v>
      </c>
      <c r="B177" s="124"/>
      <c r="C177" s="124"/>
      <c r="D177" s="124"/>
      <c r="E177" s="124"/>
      <c r="F177" s="125">
        <v>935.21126760563379</v>
      </c>
      <c r="G177" s="125">
        <v>664</v>
      </c>
      <c r="H177" s="76"/>
      <c r="I177" s="35">
        <f t="shared" si="13"/>
        <v>935.21126760563379</v>
      </c>
      <c r="J177" s="35">
        <v>664</v>
      </c>
      <c r="K177" s="124"/>
      <c r="L177" s="24"/>
      <c r="M177" s="23">
        <v>0</v>
      </c>
      <c r="N177" s="23">
        <v>0</v>
      </c>
      <c r="O177" s="21"/>
      <c r="P177" s="23">
        <v>0</v>
      </c>
      <c r="Q177" s="23">
        <v>0</v>
      </c>
      <c r="R177" s="21"/>
      <c r="S177" s="21"/>
    </row>
    <row r="178" spans="1:19">
      <c r="A178" s="131">
        <v>1673</v>
      </c>
      <c r="B178" s="124"/>
      <c r="C178" s="124"/>
      <c r="D178" s="124"/>
      <c r="E178" s="124"/>
      <c r="F178" s="125">
        <v>0</v>
      </c>
      <c r="G178" s="125">
        <v>0</v>
      </c>
      <c r="H178" s="76"/>
      <c r="I178" s="35">
        <f t="shared" si="13"/>
        <v>0</v>
      </c>
      <c r="J178" s="35"/>
      <c r="K178" s="124"/>
      <c r="L178" s="24"/>
      <c r="M178" s="23">
        <v>0</v>
      </c>
      <c r="N178" s="23">
        <v>0</v>
      </c>
      <c r="O178" s="21"/>
      <c r="P178" s="23">
        <v>0</v>
      </c>
      <c r="Q178" s="23">
        <v>0</v>
      </c>
      <c r="R178" s="21"/>
      <c r="S178" s="21"/>
    </row>
    <row r="179" spans="1:19">
      <c r="A179" s="131">
        <v>1674</v>
      </c>
      <c r="B179" s="124"/>
      <c r="C179" s="124"/>
      <c r="D179" s="124"/>
      <c r="E179" s="124"/>
      <c r="F179" s="125">
        <v>58.676654182272159</v>
      </c>
      <c r="G179" s="125">
        <v>47</v>
      </c>
      <c r="H179" s="76"/>
      <c r="I179" s="35">
        <f t="shared" si="13"/>
        <v>58.676654182272159</v>
      </c>
      <c r="J179" s="35">
        <v>47</v>
      </c>
      <c r="K179" s="124"/>
      <c r="L179" s="24"/>
      <c r="M179" s="23">
        <v>0</v>
      </c>
      <c r="N179" s="23">
        <v>0</v>
      </c>
      <c r="O179" s="21"/>
      <c r="P179" s="23">
        <v>0</v>
      </c>
      <c r="Q179" s="23">
        <v>0</v>
      </c>
      <c r="R179" s="21"/>
      <c r="S179" s="21"/>
    </row>
    <row r="180" spans="1:19">
      <c r="A180" s="131">
        <v>1675</v>
      </c>
      <c r="B180" s="124"/>
      <c r="C180" s="124"/>
      <c r="D180" s="124"/>
      <c r="E180" s="124"/>
      <c r="F180" s="125">
        <v>0</v>
      </c>
      <c r="G180" s="125">
        <v>0</v>
      </c>
      <c r="H180" s="76"/>
      <c r="I180" s="35">
        <f t="shared" si="13"/>
        <v>0</v>
      </c>
      <c r="J180" s="35"/>
      <c r="K180" s="124"/>
      <c r="L180" s="24"/>
      <c r="M180" s="23">
        <v>0</v>
      </c>
      <c r="N180" s="23">
        <v>0</v>
      </c>
      <c r="O180" s="21"/>
      <c r="P180" s="23">
        <v>0</v>
      </c>
      <c r="Q180" s="23">
        <v>0</v>
      </c>
      <c r="R180" s="21"/>
      <c r="S180" s="21"/>
    </row>
    <row r="181" spans="1:19">
      <c r="A181" s="131">
        <v>1676</v>
      </c>
      <c r="B181" s="124"/>
      <c r="C181" s="124"/>
      <c r="D181" s="124"/>
      <c r="E181" s="124"/>
      <c r="F181" s="125">
        <v>0</v>
      </c>
      <c r="G181" s="125">
        <v>0</v>
      </c>
      <c r="H181" s="76"/>
      <c r="I181" s="35">
        <f t="shared" si="13"/>
        <v>0</v>
      </c>
      <c r="J181" s="35"/>
      <c r="K181" s="124"/>
      <c r="L181" s="24"/>
      <c r="M181" s="23">
        <v>0</v>
      </c>
      <c r="N181" s="23">
        <v>0</v>
      </c>
      <c r="O181" s="21"/>
      <c r="P181" s="23">
        <v>0</v>
      </c>
      <c r="Q181" s="23">
        <v>0</v>
      </c>
      <c r="R181" s="21"/>
      <c r="S181" s="21"/>
    </row>
    <row r="182" spans="1:19">
      <c r="A182" s="131">
        <v>1677</v>
      </c>
      <c r="B182" s="124"/>
      <c r="C182" s="124"/>
      <c r="D182" s="124"/>
      <c r="E182" s="124"/>
      <c r="F182" s="125">
        <v>0</v>
      </c>
      <c r="G182" s="125">
        <v>0</v>
      </c>
      <c r="H182" s="76"/>
      <c r="I182" s="35">
        <f t="shared" si="13"/>
        <v>0</v>
      </c>
      <c r="J182" s="35"/>
      <c r="K182" s="124"/>
      <c r="L182" s="24"/>
      <c r="M182" s="23">
        <v>0</v>
      </c>
      <c r="N182" s="23">
        <v>0</v>
      </c>
      <c r="O182" s="21"/>
      <c r="P182" s="23">
        <v>0</v>
      </c>
      <c r="Q182" s="23">
        <v>0</v>
      </c>
      <c r="R182" s="21"/>
      <c r="S182" s="21"/>
    </row>
    <row r="183" spans="1:19">
      <c r="A183" s="131">
        <v>1678</v>
      </c>
      <c r="B183" s="124"/>
      <c r="C183" s="124"/>
      <c r="D183" s="124"/>
      <c r="E183" s="124"/>
      <c r="F183" s="125">
        <v>0</v>
      </c>
      <c r="G183" s="125">
        <v>0</v>
      </c>
      <c r="H183" s="76"/>
      <c r="I183" s="35">
        <f t="shared" si="13"/>
        <v>0</v>
      </c>
      <c r="J183" s="35"/>
      <c r="K183" s="124"/>
      <c r="L183" s="24"/>
      <c r="M183" s="23">
        <v>0</v>
      </c>
      <c r="N183" s="23">
        <v>0</v>
      </c>
      <c r="O183" s="21"/>
      <c r="P183" s="23">
        <v>0</v>
      </c>
      <c r="Q183" s="23">
        <v>0</v>
      </c>
      <c r="R183" s="21"/>
      <c r="S183" s="21"/>
    </row>
    <row r="184" spans="1:19">
      <c r="A184" s="131">
        <v>1679</v>
      </c>
      <c r="B184" s="124"/>
      <c r="C184" s="124"/>
      <c r="D184" s="124"/>
      <c r="E184" s="124"/>
      <c r="F184" s="125">
        <v>647.70000000000005</v>
      </c>
      <c r="G184" s="125">
        <v>459.86699999999996</v>
      </c>
      <c r="H184" s="76"/>
      <c r="I184" s="35">
        <f t="shared" si="13"/>
        <v>647.70000000000005</v>
      </c>
      <c r="J184" s="35">
        <v>459.86699999999996</v>
      </c>
      <c r="K184" s="124"/>
      <c r="L184" s="24"/>
      <c r="M184" s="23">
        <v>0</v>
      </c>
      <c r="N184" s="23">
        <v>0</v>
      </c>
      <c r="O184" s="21"/>
      <c r="P184" s="23">
        <v>388</v>
      </c>
      <c r="Q184" s="23">
        <v>357</v>
      </c>
      <c r="R184" s="21"/>
      <c r="S184" s="21"/>
    </row>
    <row r="185" spans="1:19">
      <c r="A185" s="131">
        <v>1680</v>
      </c>
      <c r="B185" s="124"/>
      <c r="C185" s="124"/>
      <c r="D185" s="124"/>
      <c r="E185" s="124"/>
      <c r="F185" s="125">
        <v>0</v>
      </c>
      <c r="G185" s="125">
        <v>0</v>
      </c>
      <c r="H185" s="76"/>
      <c r="I185" s="35">
        <f t="shared" si="13"/>
        <v>0</v>
      </c>
      <c r="J185" s="35"/>
      <c r="K185" s="124"/>
      <c r="L185" s="24"/>
      <c r="M185" s="23">
        <v>0</v>
      </c>
      <c r="N185" s="23">
        <v>0</v>
      </c>
      <c r="O185" s="21"/>
      <c r="P185" s="23">
        <v>0</v>
      </c>
      <c r="Q185" s="23">
        <v>0</v>
      </c>
      <c r="R185" s="21"/>
      <c r="S185" s="21"/>
    </row>
    <row r="186" spans="1:19">
      <c r="A186" s="131">
        <v>1681</v>
      </c>
      <c r="B186" s="124"/>
      <c r="C186" s="124"/>
      <c r="D186" s="124"/>
      <c r="E186" s="124"/>
      <c r="F186" s="125">
        <v>0</v>
      </c>
      <c r="G186" s="125">
        <v>0</v>
      </c>
      <c r="H186" s="76"/>
      <c r="I186" s="35">
        <f t="shared" si="13"/>
        <v>0</v>
      </c>
      <c r="J186" s="35"/>
      <c r="K186" s="124"/>
      <c r="L186" s="24"/>
      <c r="M186" s="23">
        <v>0</v>
      </c>
      <c r="N186" s="23">
        <v>0</v>
      </c>
      <c r="O186" s="21"/>
      <c r="P186" s="23">
        <v>1079.5</v>
      </c>
      <c r="Q186" s="23">
        <v>766.44500000000005</v>
      </c>
      <c r="R186" s="21"/>
      <c r="S186" s="21"/>
    </row>
    <row r="187" spans="1:19">
      <c r="A187" s="131">
        <v>1682</v>
      </c>
      <c r="B187" s="124"/>
      <c r="C187" s="124"/>
      <c r="D187" s="124"/>
      <c r="E187" s="124"/>
      <c r="F187" s="125">
        <v>0</v>
      </c>
      <c r="G187" s="125">
        <v>0</v>
      </c>
      <c r="H187" s="76"/>
      <c r="I187" s="35">
        <f t="shared" si="13"/>
        <v>0</v>
      </c>
      <c r="J187" s="35"/>
      <c r="K187" s="124"/>
      <c r="L187" s="24"/>
      <c r="M187" s="23">
        <v>0</v>
      </c>
      <c r="N187" s="23">
        <v>0</v>
      </c>
      <c r="O187" s="21"/>
      <c r="P187" s="23">
        <v>0</v>
      </c>
      <c r="Q187" s="23">
        <v>0</v>
      </c>
      <c r="R187" s="21"/>
      <c r="S187" s="21"/>
    </row>
    <row r="188" spans="1:19">
      <c r="A188" s="131">
        <v>1683</v>
      </c>
      <c r="B188" s="124"/>
      <c r="C188" s="124"/>
      <c r="D188" s="124"/>
      <c r="E188" s="124"/>
      <c r="F188" s="125">
        <v>0</v>
      </c>
      <c r="G188" s="125">
        <v>0</v>
      </c>
      <c r="H188" s="76"/>
      <c r="I188" s="35">
        <f t="shared" si="13"/>
        <v>0</v>
      </c>
      <c r="J188" s="35"/>
      <c r="K188" s="124"/>
      <c r="L188" s="24"/>
      <c r="M188" s="23">
        <v>0</v>
      </c>
      <c r="N188" s="23">
        <v>0</v>
      </c>
      <c r="O188" s="21"/>
      <c r="P188" s="23">
        <v>0</v>
      </c>
      <c r="Q188" s="23">
        <v>0</v>
      </c>
      <c r="R188" s="21"/>
      <c r="S188" s="21"/>
    </row>
    <row r="189" spans="1:19">
      <c r="A189" s="131">
        <v>1684</v>
      </c>
      <c r="B189" s="124"/>
      <c r="C189" s="124"/>
      <c r="D189" s="124"/>
      <c r="E189" s="124"/>
      <c r="F189" s="125">
        <v>0</v>
      </c>
      <c r="G189" s="125">
        <v>0</v>
      </c>
      <c r="H189" s="76"/>
      <c r="I189" s="35">
        <f t="shared" si="13"/>
        <v>0</v>
      </c>
      <c r="J189" s="35"/>
      <c r="K189" s="124"/>
      <c r="L189" s="24"/>
      <c r="M189" s="23">
        <v>0</v>
      </c>
      <c r="N189" s="23">
        <v>0</v>
      </c>
      <c r="O189" s="21"/>
      <c r="P189" s="23">
        <v>0</v>
      </c>
      <c r="Q189" s="23">
        <v>0</v>
      </c>
      <c r="R189" s="21"/>
      <c r="S189" s="21"/>
    </row>
    <row r="190" spans="1:19">
      <c r="A190" s="131">
        <v>1685</v>
      </c>
      <c r="B190" s="124"/>
      <c r="C190" s="124"/>
      <c r="D190" s="124"/>
      <c r="E190" s="124"/>
      <c r="F190" s="125">
        <v>0</v>
      </c>
      <c r="G190" s="125">
        <v>0</v>
      </c>
      <c r="H190" s="76"/>
      <c r="I190" s="35">
        <v>0</v>
      </c>
      <c r="J190" s="35"/>
      <c r="K190" s="124"/>
      <c r="L190" s="24"/>
      <c r="M190" s="23">
        <v>316.10000000000002</v>
      </c>
      <c r="N190" s="23">
        <v>241.2</v>
      </c>
      <c r="O190" s="21"/>
      <c r="P190" s="23">
        <v>0</v>
      </c>
      <c r="Q190" s="23">
        <v>0</v>
      </c>
      <c r="R190" s="21"/>
      <c r="S190" s="21"/>
    </row>
    <row r="191" spans="1:19">
      <c r="A191" s="131">
        <v>1686</v>
      </c>
      <c r="B191" s="124"/>
      <c r="C191" s="124"/>
      <c r="D191" s="124"/>
      <c r="E191" s="124"/>
      <c r="F191" s="125">
        <v>0</v>
      </c>
      <c r="G191" s="125">
        <v>0</v>
      </c>
      <c r="H191" s="76"/>
      <c r="I191" s="35">
        <f t="shared" ref="I191:I204" si="14">F191</f>
        <v>0</v>
      </c>
      <c r="J191" s="35"/>
      <c r="K191" s="124"/>
      <c r="L191" s="24"/>
      <c r="M191" s="23">
        <v>0</v>
      </c>
      <c r="N191" s="23">
        <v>0</v>
      </c>
      <c r="O191" s="21"/>
      <c r="P191" s="23">
        <v>117.6536312849162</v>
      </c>
      <c r="Q191" s="23">
        <v>105.3</v>
      </c>
      <c r="R191" s="21"/>
      <c r="S191" s="21"/>
    </row>
    <row r="192" spans="1:19">
      <c r="A192" s="131">
        <v>1687</v>
      </c>
      <c r="B192" s="124"/>
      <c r="C192" s="124"/>
      <c r="D192" s="124"/>
      <c r="E192" s="124"/>
      <c r="F192" s="125">
        <v>0</v>
      </c>
      <c r="G192" s="125">
        <v>0</v>
      </c>
      <c r="H192" s="76"/>
      <c r="I192" s="35">
        <f t="shared" si="14"/>
        <v>0</v>
      </c>
      <c r="J192" s="35"/>
      <c r="K192" s="124"/>
      <c r="L192" s="24"/>
      <c r="M192" s="23">
        <v>0</v>
      </c>
      <c r="N192" s="23">
        <v>0</v>
      </c>
      <c r="O192" s="21"/>
      <c r="P192" s="23">
        <v>0</v>
      </c>
      <c r="Q192" s="23">
        <v>0</v>
      </c>
      <c r="R192" s="21"/>
      <c r="S192" s="21"/>
    </row>
    <row r="193" spans="1:19">
      <c r="A193" s="131">
        <v>1688</v>
      </c>
      <c r="B193" s="124"/>
      <c r="C193" s="124"/>
      <c r="D193" s="124"/>
      <c r="E193" s="124"/>
      <c r="F193" s="125">
        <v>0</v>
      </c>
      <c r="G193" s="125">
        <v>0</v>
      </c>
      <c r="H193" s="76"/>
      <c r="I193" s="35">
        <f t="shared" si="14"/>
        <v>0</v>
      </c>
      <c r="J193" s="35"/>
      <c r="K193" s="124"/>
      <c r="L193" s="24"/>
      <c r="M193" s="23">
        <v>0</v>
      </c>
      <c r="N193" s="23">
        <v>0</v>
      </c>
      <c r="O193" s="21"/>
      <c r="P193" s="23">
        <v>0</v>
      </c>
      <c r="Q193" s="23">
        <v>0</v>
      </c>
      <c r="R193" s="21"/>
      <c r="S193" s="21"/>
    </row>
    <row r="194" spans="1:19">
      <c r="A194" s="131">
        <v>1689</v>
      </c>
      <c r="B194" s="124"/>
      <c r="C194" s="124"/>
      <c r="D194" s="124"/>
      <c r="E194" s="124"/>
      <c r="F194" s="125">
        <v>0</v>
      </c>
      <c r="G194" s="125">
        <v>0</v>
      </c>
      <c r="H194" s="76"/>
      <c r="I194" s="35">
        <f t="shared" si="14"/>
        <v>0</v>
      </c>
      <c r="J194" s="35"/>
      <c r="K194" s="124"/>
      <c r="L194" s="24"/>
      <c r="M194" s="23">
        <v>0</v>
      </c>
      <c r="N194" s="23">
        <v>0</v>
      </c>
      <c r="O194" s="21"/>
      <c r="P194" s="23">
        <v>0</v>
      </c>
      <c r="Q194" s="23">
        <v>0</v>
      </c>
      <c r="R194" s="21"/>
      <c r="S194" s="21"/>
    </row>
    <row r="195" spans="1:19">
      <c r="A195" s="131">
        <v>1690</v>
      </c>
      <c r="B195" s="124"/>
      <c r="C195" s="124"/>
      <c r="D195" s="124"/>
      <c r="E195" s="124"/>
      <c r="F195" s="125">
        <v>0</v>
      </c>
      <c r="G195" s="125">
        <v>0</v>
      </c>
      <c r="H195" s="76"/>
      <c r="I195" s="35">
        <f t="shared" si="14"/>
        <v>0</v>
      </c>
      <c r="J195" s="35"/>
      <c r="K195" s="124"/>
      <c r="L195" s="24"/>
      <c r="M195" s="23">
        <v>0</v>
      </c>
      <c r="N195" s="23">
        <v>0</v>
      </c>
      <c r="O195" s="21"/>
      <c r="P195" s="23">
        <v>0</v>
      </c>
      <c r="Q195" s="23">
        <v>0</v>
      </c>
      <c r="R195" s="21"/>
      <c r="S195" s="21"/>
    </row>
    <row r="196" spans="1:19">
      <c r="A196" s="38">
        <v>1691</v>
      </c>
      <c r="B196" s="124"/>
      <c r="C196" s="124"/>
      <c r="D196" s="124"/>
      <c r="E196" s="124"/>
      <c r="F196" s="125">
        <v>0</v>
      </c>
      <c r="G196" s="125">
        <v>0</v>
      </c>
      <c r="H196" s="76"/>
      <c r="I196" s="35">
        <f t="shared" si="14"/>
        <v>0</v>
      </c>
      <c r="J196" s="35"/>
      <c r="K196" s="124"/>
      <c r="L196" s="24"/>
      <c r="M196" s="23">
        <v>0</v>
      </c>
      <c r="N196" s="23">
        <v>0</v>
      </c>
      <c r="O196" s="21"/>
      <c r="P196" s="23">
        <v>259.5</v>
      </c>
      <c r="Q196" s="23">
        <v>229.7</v>
      </c>
      <c r="R196" s="21"/>
      <c r="S196" s="21"/>
    </row>
    <row r="197" spans="1:19">
      <c r="A197" s="38">
        <v>1692</v>
      </c>
      <c r="B197" s="124"/>
      <c r="C197" s="124"/>
      <c r="D197" s="124"/>
      <c r="E197" s="124"/>
      <c r="F197" s="125">
        <v>0</v>
      </c>
      <c r="G197" s="125">
        <v>0</v>
      </c>
      <c r="H197" s="76"/>
      <c r="I197" s="35">
        <f t="shared" si="14"/>
        <v>0</v>
      </c>
      <c r="J197" s="35"/>
      <c r="K197" s="124"/>
      <c r="L197" s="24"/>
      <c r="M197" s="23">
        <v>0</v>
      </c>
      <c r="N197" s="23">
        <v>0</v>
      </c>
      <c r="O197" s="21"/>
      <c r="P197" s="23">
        <v>0</v>
      </c>
      <c r="Q197" s="23">
        <v>0</v>
      </c>
      <c r="R197" s="21"/>
      <c r="S197" s="21"/>
    </row>
    <row r="198" spans="1:19">
      <c r="A198" s="38">
        <v>1693</v>
      </c>
      <c r="B198" s="124"/>
      <c r="C198" s="124"/>
      <c r="D198" s="124"/>
      <c r="E198" s="124"/>
      <c r="F198" s="125">
        <v>0</v>
      </c>
      <c r="G198" s="125">
        <v>0</v>
      </c>
      <c r="H198" s="76"/>
      <c r="I198" s="126">
        <f t="shared" si="14"/>
        <v>0</v>
      </c>
      <c r="J198" s="126"/>
      <c r="K198" s="124"/>
      <c r="L198" s="24"/>
      <c r="M198" s="23">
        <v>0</v>
      </c>
      <c r="N198" s="23">
        <v>0</v>
      </c>
      <c r="O198" s="21"/>
      <c r="P198" s="23">
        <v>0</v>
      </c>
      <c r="Q198" s="23">
        <v>0</v>
      </c>
      <c r="R198" s="21"/>
      <c r="S198" s="21"/>
    </row>
    <row r="199" spans="1:19">
      <c r="A199" s="38">
        <v>1694</v>
      </c>
      <c r="B199" s="124"/>
      <c r="C199" s="124"/>
      <c r="D199" s="124"/>
      <c r="E199" s="124"/>
      <c r="F199" s="125">
        <v>0</v>
      </c>
      <c r="G199" s="125">
        <v>0</v>
      </c>
      <c r="H199" s="76"/>
      <c r="I199" s="126">
        <f t="shared" si="14"/>
        <v>0</v>
      </c>
      <c r="J199" s="126"/>
      <c r="K199" s="124"/>
      <c r="L199" s="24"/>
      <c r="M199" s="23">
        <v>0</v>
      </c>
      <c r="N199" s="23">
        <v>0</v>
      </c>
      <c r="O199" s="21"/>
      <c r="P199" s="23">
        <v>0</v>
      </c>
      <c r="Q199" s="23">
        <v>0</v>
      </c>
      <c r="R199" s="21"/>
      <c r="S199" s="21"/>
    </row>
    <row r="200" spans="1:19">
      <c r="A200" s="38">
        <v>1695</v>
      </c>
      <c r="B200" s="124"/>
      <c r="C200" s="124"/>
      <c r="D200" s="124"/>
      <c r="E200" s="124"/>
      <c r="F200" s="125">
        <v>0</v>
      </c>
      <c r="G200" s="125">
        <v>0</v>
      </c>
      <c r="H200" s="76"/>
      <c r="I200" s="126">
        <f t="shared" si="14"/>
        <v>0</v>
      </c>
      <c r="J200" s="126"/>
      <c r="K200" s="124"/>
      <c r="L200" s="24"/>
      <c r="M200" s="23">
        <v>0</v>
      </c>
      <c r="N200" s="23">
        <v>0</v>
      </c>
      <c r="O200" s="21"/>
      <c r="P200" s="23">
        <v>0</v>
      </c>
      <c r="Q200" s="23">
        <v>0</v>
      </c>
      <c r="R200" s="21"/>
      <c r="S200" s="21"/>
    </row>
    <row r="201" spans="1:19">
      <c r="A201" s="38">
        <v>1696</v>
      </c>
      <c r="B201" s="124"/>
      <c r="C201" s="124"/>
      <c r="D201" s="124"/>
      <c r="E201" s="124"/>
      <c r="F201" s="125">
        <v>0</v>
      </c>
      <c r="G201" s="125">
        <v>0</v>
      </c>
      <c r="H201" s="76"/>
      <c r="I201" s="126">
        <f t="shared" si="14"/>
        <v>0</v>
      </c>
      <c r="J201" s="126"/>
      <c r="K201" s="124"/>
      <c r="L201" s="24"/>
      <c r="M201" s="23">
        <v>0</v>
      </c>
      <c r="N201" s="23">
        <v>0</v>
      </c>
      <c r="O201" s="21"/>
      <c r="P201" s="23">
        <v>0</v>
      </c>
      <c r="Q201" s="23">
        <v>0</v>
      </c>
      <c r="R201" s="21"/>
      <c r="S201" s="21"/>
    </row>
    <row r="202" spans="1:19">
      <c r="A202" s="38">
        <v>1697</v>
      </c>
      <c r="B202" s="124"/>
      <c r="C202" s="124"/>
      <c r="D202" s="124"/>
      <c r="E202" s="124"/>
      <c r="F202" s="125">
        <v>0</v>
      </c>
      <c r="G202" s="125">
        <v>0</v>
      </c>
      <c r="H202" s="76"/>
      <c r="I202" s="126">
        <f t="shared" si="14"/>
        <v>0</v>
      </c>
      <c r="J202" s="126"/>
      <c r="K202" s="124"/>
      <c r="L202" s="24"/>
      <c r="M202" s="23">
        <v>0</v>
      </c>
      <c r="N202" s="23">
        <v>0</v>
      </c>
      <c r="O202" s="21"/>
      <c r="P202" s="23">
        <v>475.1</v>
      </c>
      <c r="Q202" s="23">
        <v>420.9</v>
      </c>
      <c r="R202" s="21"/>
      <c r="S202" s="21"/>
    </row>
    <row r="203" spans="1:19">
      <c r="A203" s="38">
        <v>1698</v>
      </c>
      <c r="B203" s="124"/>
      <c r="C203" s="124"/>
      <c r="D203" s="124"/>
      <c r="E203" s="124"/>
      <c r="F203" s="125">
        <v>1673.3118087514345</v>
      </c>
      <c r="G203" s="125">
        <v>1376.3415</v>
      </c>
      <c r="H203" s="76"/>
      <c r="I203" s="126">
        <f t="shared" si="14"/>
        <v>1673.3118087514345</v>
      </c>
      <c r="J203" s="126">
        <v>1376.3415</v>
      </c>
      <c r="K203" s="124"/>
      <c r="L203" s="24"/>
      <c r="M203" s="23">
        <v>0</v>
      </c>
      <c r="N203" s="23">
        <v>0</v>
      </c>
      <c r="O203" s="21"/>
      <c r="P203" s="23">
        <v>244.3</v>
      </c>
      <c r="Q203" s="23">
        <v>208.9</v>
      </c>
      <c r="R203" s="21"/>
      <c r="S203" s="21"/>
    </row>
    <row r="204" spans="1:19">
      <c r="A204" s="38">
        <v>1699</v>
      </c>
      <c r="B204" s="124"/>
      <c r="C204" s="124"/>
      <c r="D204" s="124"/>
      <c r="E204" s="124"/>
      <c r="F204" s="125">
        <v>533.9308578745198</v>
      </c>
      <c r="G204" s="125">
        <v>417</v>
      </c>
      <c r="H204" s="76"/>
      <c r="I204" s="126">
        <f t="shared" si="14"/>
        <v>533.9308578745198</v>
      </c>
      <c r="J204" s="126">
        <v>417</v>
      </c>
      <c r="K204" s="124"/>
      <c r="L204" s="24"/>
      <c r="M204" s="23">
        <v>0</v>
      </c>
      <c r="N204" s="23">
        <v>0</v>
      </c>
      <c r="O204" s="21"/>
      <c r="P204" s="23">
        <v>291.89999999999998</v>
      </c>
      <c r="Q204" s="23">
        <v>260.39999999999998</v>
      </c>
      <c r="R204" s="21"/>
      <c r="S204" s="21"/>
    </row>
    <row r="205" spans="1:19">
      <c r="A205" s="38">
        <v>1700</v>
      </c>
      <c r="B205" s="124"/>
      <c r="C205" s="124"/>
      <c r="D205" s="124"/>
      <c r="E205" s="124"/>
      <c r="F205" s="125">
        <v>0</v>
      </c>
      <c r="G205" s="125">
        <v>0</v>
      </c>
      <c r="H205" s="76"/>
      <c r="I205" s="126">
        <v>0</v>
      </c>
      <c r="J205" s="126"/>
      <c r="K205" s="124"/>
      <c r="L205" s="24"/>
      <c r="M205" s="23">
        <v>0</v>
      </c>
      <c r="N205" s="23">
        <v>0</v>
      </c>
      <c r="O205" s="21"/>
      <c r="P205" s="23">
        <v>359.5</v>
      </c>
      <c r="Q205" s="23">
        <v>0</v>
      </c>
      <c r="R205" s="21"/>
      <c r="S205" s="21"/>
    </row>
    <row r="206" spans="1:19">
      <c r="A206" s="38">
        <v>1701</v>
      </c>
      <c r="B206" s="124"/>
      <c r="C206" s="124"/>
      <c r="D206" s="124"/>
      <c r="E206" s="124"/>
      <c r="F206" s="125">
        <v>0</v>
      </c>
      <c r="G206" s="125">
        <v>0</v>
      </c>
      <c r="H206" s="76"/>
      <c r="I206" s="126">
        <f t="shared" ref="I206:I213" si="15">F206</f>
        <v>0</v>
      </c>
      <c r="J206" s="126"/>
      <c r="K206" s="124"/>
      <c r="L206" s="24"/>
      <c r="M206" s="23">
        <v>0</v>
      </c>
      <c r="N206" s="23">
        <v>0</v>
      </c>
      <c r="O206" s="21"/>
      <c r="P206" s="23">
        <v>0</v>
      </c>
      <c r="Q206" s="23">
        <v>0</v>
      </c>
      <c r="R206" s="21"/>
      <c r="S206" s="21"/>
    </row>
    <row r="207" spans="1:19">
      <c r="A207" s="38">
        <v>1702</v>
      </c>
      <c r="B207" s="124"/>
      <c r="C207" s="124"/>
      <c r="D207" s="124"/>
      <c r="E207" s="124"/>
      <c r="F207" s="125">
        <v>0</v>
      </c>
      <c r="G207" s="125">
        <v>0</v>
      </c>
      <c r="H207" s="76"/>
      <c r="I207" s="126">
        <f t="shared" si="15"/>
        <v>0</v>
      </c>
      <c r="J207" s="126"/>
      <c r="K207" s="124"/>
      <c r="L207" s="24"/>
      <c r="M207" s="23">
        <v>0</v>
      </c>
      <c r="N207" s="23">
        <v>0</v>
      </c>
      <c r="O207" s="21"/>
      <c r="P207" s="23">
        <v>0</v>
      </c>
      <c r="Q207" s="23">
        <v>0</v>
      </c>
      <c r="R207" s="21"/>
      <c r="S207" s="21"/>
    </row>
    <row r="208" spans="1:19">
      <c r="A208" s="38">
        <v>1703</v>
      </c>
      <c r="B208" s="124"/>
      <c r="C208" s="124"/>
      <c r="D208" s="124"/>
      <c r="E208" s="124"/>
      <c r="F208" s="125">
        <v>0</v>
      </c>
      <c r="G208" s="125">
        <v>0</v>
      </c>
      <c r="H208" s="76"/>
      <c r="I208" s="126">
        <f t="shared" si="15"/>
        <v>0</v>
      </c>
      <c r="J208" s="126"/>
      <c r="K208" s="124"/>
      <c r="L208" s="24"/>
      <c r="M208" s="23">
        <v>0</v>
      </c>
      <c r="N208" s="23">
        <v>0</v>
      </c>
      <c r="O208" s="21"/>
      <c r="P208" s="23">
        <v>357.2</v>
      </c>
      <c r="Q208" s="23">
        <v>319.3</v>
      </c>
      <c r="R208" s="21"/>
      <c r="S208" s="21"/>
    </row>
    <row r="209" spans="1:19">
      <c r="A209" s="38">
        <v>1704</v>
      </c>
      <c r="B209" s="124"/>
      <c r="C209" s="124"/>
      <c r="D209" s="124"/>
      <c r="E209" s="124"/>
      <c r="F209" s="125">
        <v>0</v>
      </c>
      <c r="G209" s="125">
        <v>0</v>
      </c>
      <c r="H209" s="76"/>
      <c r="I209" s="126">
        <f t="shared" si="15"/>
        <v>0</v>
      </c>
      <c r="J209" s="126"/>
      <c r="K209" s="124"/>
      <c r="L209" s="24"/>
      <c r="M209" s="23">
        <v>0</v>
      </c>
      <c r="N209" s="23">
        <v>0</v>
      </c>
      <c r="O209" s="21"/>
      <c r="P209" s="23">
        <v>0</v>
      </c>
      <c r="Q209" s="23">
        <v>0</v>
      </c>
      <c r="R209" s="21"/>
      <c r="S209" s="21"/>
    </row>
    <row r="210" spans="1:19">
      <c r="A210" s="38">
        <v>1705</v>
      </c>
      <c r="B210" s="124"/>
      <c r="C210" s="124"/>
      <c r="D210" s="124"/>
      <c r="E210" s="124"/>
      <c r="F210" s="125">
        <v>0</v>
      </c>
      <c r="G210" s="125">
        <v>0</v>
      </c>
      <c r="H210" s="76"/>
      <c r="I210" s="126">
        <f t="shared" si="15"/>
        <v>0</v>
      </c>
      <c r="J210" s="126"/>
      <c r="K210" s="124"/>
      <c r="L210" s="24"/>
      <c r="M210" s="23">
        <v>0</v>
      </c>
      <c r="N210" s="23">
        <v>0</v>
      </c>
      <c r="O210" s="21"/>
      <c r="P210" s="23">
        <v>0</v>
      </c>
      <c r="Q210" s="23">
        <v>0</v>
      </c>
      <c r="R210" s="21"/>
      <c r="S210" s="21"/>
    </row>
    <row r="211" spans="1:19">
      <c r="A211" s="38">
        <v>1706</v>
      </c>
      <c r="B211" s="124"/>
      <c r="C211" s="124"/>
      <c r="D211" s="124"/>
      <c r="E211" s="124"/>
      <c r="F211" s="125">
        <v>0</v>
      </c>
      <c r="G211" s="125">
        <v>0</v>
      </c>
      <c r="H211" s="76"/>
      <c r="I211" s="126">
        <f t="shared" si="15"/>
        <v>0</v>
      </c>
      <c r="J211" s="126"/>
      <c r="K211" s="124"/>
      <c r="L211" s="24"/>
      <c r="M211" s="23">
        <v>0</v>
      </c>
      <c r="N211" s="23">
        <v>0</v>
      </c>
      <c r="O211" s="21"/>
      <c r="P211" s="23">
        <v>0</v>
      </c>
      <c r="Q211" s="23">
        <v>0</v>
      </c>
      <c r="R211" s="21"/>
      <c r="S211" s="21"/>
    </row>
    <row r="212" spans="1:19">
      <c r="A212" s="38">
        <v>1707</v>
      </c>
      <c r="B212" s="124"/>
      <c r="C212" s="124"/>
      <c r="D212" s="124"/>
      <c r="E212" s="124"/>
      <c r="F212" s="125">
        <v>0</v>
      </c>
      <c r="G212" s="125">
        <v>0</v>
      </c>
      <c r="H212" s="76"/>
      <c r="I212" s="126">
        <f t="shared" si="15"/>
        <v>0</v>
      </c>
      <c r="J212" s="126"/>
      <c r="K212" s="124"/>
      <c r="L212" s="24"/>
      <c r="M212" s="23">
        <v>200</v>
      </c>
      <c r="N212" s="23">
        <v>186</v>
      </c>
      <c r="O212" s="21"/>
      <c r="P212" s="23">
        <v>0</v>
      </c>
      <c r="Q212" s="23">
        <v>0</v>
      </c>
      <c r="R212" s="21"/>
      <c r="S212" s="21"/>
    </row>
    <row r="213" spans="1:19">
      <c r="A213" s="38">
        <v>1708</v>
      </c>
      <c r="B213" s="124"/>
      <c r="C213" s="124"/>
      <c r="D213" s="124"/>
      <c r="E213" s="124"/>
      <c r="F213" s="125">
        <v>0</v>
      </c>
      <c r="G213" s="125">
        <v>0</v>
      </c>
      <c r="H213" s="76"/>
      <c r="I213" s="126">
        <f t="shared" si="15"/>
        <v>0</v>
      </c>
      <c r="J213" s="126"/>
      <c r="K213" s="124"/>
      <c r="L213" s="24"/>
      <c r="M213" s="23">
        <v>0</v>
      </c>
      <c r="N213" s="23">
        <v>0</v>
      </c>
      <c r="O213" s="21"/>
      <c r="P213" s="23">
        <v>0</v>
      </c>
      <c r="Q213" s="23">
        <v>0</v>
      </c>
      <c r="R213" s="21"/>
      <c r="S213" s="21"/>
    </row>
    <row r="214" spans="1:19">
      <c r="A214" s="38">
        <v>1709</v>
      </c>
      <c r="B214" s="124"/>
      <c r="C214" s="124"/>
      <c r="D214" s="124"/>
      <c r="E214" s="124"/>
      <c r="F214" s="125">
        <v>0</v>
      </c>
      <c r="G214" s="125">
        <v>0</v>
      </c>
      <c r="H214" s="76"/>
      <c r="I214" s="126">
        <v>0</v>
      </c>
      <c r="J214" s="126"/>
      <c r="K214" s="124"/>
      <c r="L214" s="24"/>
      <c r="M214" s="23">
        <v>92</v>
      </c>
      <c r="N214" s="23">
        <v>77.003999999999991</v>
      </c>
      <c r="O214" s="21"/>
      <c r="P214" s="23">
        <v>0</v>
      </c>
      <c r="Q214" s="23">
        <v>0</v>
      </c>
      <c r="R214" s="21"/>
      <c r="S214" s="21"/>
    </row>
    <row r="215" spans="1:19">
      <c r="A215" s="38">
        <v>1710</v>
      </c>
      <c r="B215" s="124"/>
      <c r="C215" s="124"/>
      <c r="D215" s="124"/>
      <c r="E215" s="124"/>
      <c r="F215" s="125">
        <v>0</v>
      </c>
      <c r="G215" s="125">
        <v>0</v>
      </c>
      <c r="H215" s="76"/>
      <c r="I215" s="126">
        <f t="shared" ref="I215:I229" si="16">F215</f>
        <v>0</v>
      </c>
      <c r="J215" s="126"/>
      <c r="K215" s="124"/>
      <c r="L215" s="24"/>
      <c r="M215" s="23">
        <v>0</v>
      </c>
      <c r="N215" s="23">
        <v>0</v>
      </c>
      <c r="O215" s="21"/>
      <c r="P215" s="23">
        <v>0</v>
      </c>
      <c r="Q215" s="23">
        <v>0</v>
      </c>
      <c r="R215" s="21"/>
      <c r="S215" s="21"/>
    </row>
    <row r="216" spans="1:19">
      <c r="A216" s="38">
        <v>1711</v>
      </c>
      <c r="B216" s="124"/>
      <c r="C216" s="124"/>
      <c r="D216" s="124"/>
      <c r="E216" s="124"/>
      <c r="F216" s="125">
        <v>0</v>
      </c>
      <c r="G216" s="125">
        <v>0</v>
      </c>
      <c r="H216" s="76"/>
      <c r="I216" s="126">
        <f t="shared" si="16"/>
        <v>0</v>
      </c>
      <c r="J216" s="126"/>
      <c r="K216" s="124"/>
      <c r="L216" s="24"/>
      <c r="M216" s="23">
        <v>0</v>
      </c>
      <c r="N216" s="23">
        <v>0</v>
      </c>
      <c r="O216" s="21"/>
      <c r="P216" s="23">
        <v>237.3</v>
      </c>
      <c r="Q216" s="23">
        <v>190.1</v>
      </c>
      <c r="R216" s="21"/>
      <c r="S216" s="21"/>
    </row>
    <row r="217" spans="1:19">
      <c r="A217" s="38">
        <v>1712</v>
      </c>
      <c r="B217" s="124"/>
      <c r="C217" s="124"/>
      <c r="D217" s="124"/>
      <c r="E217" s="124"/>
      <c r="F217" s="125">
        <v>0</v>
      </c>
      <c r="G217" s="125">
        <v>0</v>
      </c>
      <c r="H217" s="76"/>
      <c r="I217" s="126">
        <f t="shared" si="16"/>
        <v>0</v>
      </c>
      <c r="J217" s="126"/>
      <c r="K217" s="124"/>
      <c r="L217" s="24"/>
      <c r="M217" s="23">
        <v>0</v>
      </c>
      <c r="N217" s="23">
        <v>0</v>
      </c>
      <c r="O217" s="21"/>
      <c r="P217" s="23">
        <v>244.3</v>
      </c>
      <c r="Q217" s="23">
        <v>208.9</v>
      </c>
      <c r="R217" s="21"/>
      <c r="S217" s="21"/>
    </row>
    <row r="218" spans="1:19">
      <c r="A218" s="38">
        <v>1713</v>
      </c>
      <c r="B218" s="124"/>
      <c r="C218" s="124"/>
      <c r="D218" s="124"/>
      <c r="E218" s="124"/>
      <c r="F218" s="125">
        <v>0</v>
      </c>
      <c r="G218" s="125">
        <v>0</v>
      </c>
      <c r="H218" s="76"/>
      <c r="I218" s="126">
        <f t="shared" si="16"/>
        <v>0</v>
      </c>
      <c r="J218" s="126"/>
      <c r="K218" s="124"/>
      <c r="L218" s="24"/>
      <c r="M218" s="23">
        <v>0</v>
      </c>
      <c r="N218" s="23">
        <v>0</v>
      </c>
      <c r="O218" s="21"/>
      <c r="P218" s="23">
        <v>0</v>
      </c>
      <c r="Q218" s="23">
        <v>0</v>
      </c>
      <c r="R218" s="21"/>
      <c r="S218" s="21"/>
    </row>
    <row r="219" spans="1:19">
      <c r="A219" s="38">
        <v>1714</v>
      </c>
      <c r="B219" s="124"/>
      <c r="C219" s="124"/>
      <c r="D219" s="124"/>
      <c r="E219" s="124"/>
      <c r="F219" s="125">
        <v>0</v>
      </c>
      <c r="G219" s="125">
        <v>0</v>
      </c>
      <c r="H219" s="76"/>
      <c r="I219" s="126">
        <f t="shared" si="16"/>
        <v>0</v>
      </c>
      <c r="J219" s="126"/>
      <c r="K219" s="124"/>
      <c r="L219" s="24"/>
      <c r="M219" s="23">
        <v>0</v>
      </c>
      <c r="N219" s="23">
        <v>0</v>
      </c>
      <c r="O219" s="21"/>
      <c r="P219" s="23">
        <v>0</v>
      </c>
      <c r="Q219" s="23">
        <v>0</v>
      </c>
      <c r="R219" s="21"/>
      <c r="S219" s="21"/>
    </row>
    <row r="220" spans="1:19">
      <c r="A220" s="38">
        <v>1715</v>
      </c>
      <c r="B220" s="124"/>
      <c r="C220" s="124"/>
      <c r="D220" s="124"/>
      <c r="E220" s="124"/>
      <c r="F220" s="125">
        <v>0</v>
      </c>
      <c r="G220" s="125">
        <v>0</v>
      </c>
      <c r="H220" s="76"/>
      <c r="I220" s="126">
        <f t="shared" si="16"/>
        <v>0</v>
      </c>
      <c r="J220" s="126"/>
      <c r="K220" s="124"/>
      <c r="L220" s="24"/>
      <c r="M220" s="23">
        <v>0</v>
      </c>
      <c r="N220" s="23">
        <v>0</v>
      </c>
      <c r="O220" s="21"/>
      <c r="P220" s="23">
        <v>366.8</v>
      </c>
      <c r="Q220" s="23">
        <v>312.5</v>
      </c>
      <c r="R220" s="21"/>
      <c r="S220" s="21"/>
    </row>
    <row r="221" spans="1:19">
      <c r="A221" s="38">
        <v>1716</v>
      </c>
      <c r="B221" s="124"/>
      <c r="C221" s="124"/>
      <c r="D221" s="124"/>
      <c r="E221" s="124"/>
      <c r="F221" s="125">
        <v>0</v>
      </c>
      <c r="G221" s="125">
        <v>0</v>
      </c>
      <c r="H221" s="76"/>
      <c r="I221" s="126">
        <f t="shared" si="16"/>
        <v>0</v>
      </c>
      <c r="J221" s="126"/>
      <c r="K221" s="124"/>
      <c r="L221" s="24"/>
      <c r="M221" s="23">
        <v>0</v>
      </c>
      <c r="N221" s="23">
        <v>0</v>
      </c>
      <c r="O221" s="21"/>
      <c r="P221" s="23">
        <v>0</v>
      </c>
      <c r="Q221" s="23">
        <v>0</v>
      </c>
      <c r="R221" s="21"/>
      <c r="S221" s="21"/>
    </row>
    <row r="222" spans="1:19">
      <c r="A222" s="38">
        <v>1717</v>
      </c>
      <c r="B222" s="124"/>
      <c r="C222" s="124"/>
      <c r="D222" s="124"/>
      <c r="E222" s="124"/>
      <c r="F222" s="125">
        <v>0</v>
      </c>
      <c r="G222" s="125">
        <v>0</v>
      </c>
      <c r="H222" s="76"/>
      <c r="I222" s="126">
        <f t="shared" si="16"/>
        <v>0</v>
      </c>
      <c r="J222" s="126"/>
      <c r="K222" s="124"/>
      <c r="L222" s="24"/>
      <c r="M222" s="23">
        <v>0</v>
      </c>
      <c r="N222" s="23">
        <v>0</v>
      </c>
      <c r="O222" s="21"/>
      <c r="P222" s="23">
        <v>0</v>
      </c>
      <c r="Q222" s="23">
        <v>0</v>
      </c>
      <c r="R222" s="21"/>
      <c r="S222" s="21"/>
    </row>
    <row r="223" spans="1:19">
      <c r="A223" s="38">
        <v>1718</v>
      </c>
      <c r="B223" s="124"/>
      <c r="C223" s="124"/>
      <c r="D223" s="124"/>
      <c r="E223" s="124"/>
      <c r="F223" s="125">
        <v>0</v>
      </c>
      <c r="G223" s="125">
        <v>0</v>
      </c>
      <c r="H223" s="76"/>
      <c r="I223" s="126">
        <f t="shared" si="16"/>
        <v>0</v>
      </c>
      <c r="J223" s="126"/>
      <c r="K223" s="124"/>
      <c r="L223" s="24"/>
      <c r="M223" s="23">
        <v>0</v>
      </c>
      <c r="N223" s="23">
        <v>0</v>
      </c>
      <c r="O223" s="21"/>
      <c r="P223" s="23">
        <v>0</v>
      </c>
      <c r="Q223" s="23">
        <v>0</v>
      </c>
      <c r="R223" s="21"/>
      <c r="S223" s="21"/>
    </row>
    <row r="224" spans="1:19">
      <c r="A224" s="38">
        <v>1719</v>
      </c>
      <c r="B224" s="124"/>
      <c r="C224" s="124"/>
      <c r="D224" s="124"/>
      <c r="E224" s="124"/>
      <c r="F224" s="125">
        <v>0</v>
      </c>
      <c r="G224" s="125">
        <v>0</v>
      </c>
      <c r="H224" s="76"/>
      <c r="I224" s="126">
        <f t="shared" si="16"/>
        <v>0</v>
      </c>
      <c r="J224" s="126"/>
      <c r="K224" s="124"/>
      <c r="L224" s="24"/>
      <c r="M224" s="23">
        <v>0</v>
      </c>
      <c r="N224" s="23">
        <v>0</v>
      </c>
      <c r="O224" s="21"/>
      <c r="P224" s="23">
        <v>1135.463888888889</v>
      </c>
      <c r="Q224" s="23">
        <v>989.7</v>
      </c>
      <c r="R224" s="21"/>
      <c r="S224" s="21"/>
    </row>
    <row r="225" spans="1:19">
      <c r="A225" s="38">
        <v>1720</v>
      </c>
      <c r="B225" s="124"/>
      <c r="C225" s="124"/>
      <c r="D225" s="124"/>
      <c r="E225" s="124"/>
      <c r="F225" s="125">
        <v>0</v>
      </c>
      <c r="G225" s="125">
        <v>0</v>
      </c>
      <c r="H225" s="76"/>
      <c r="I225" s="126">
        <f t="shared" si="16"/>
        <v>0</v>
      </c>
      <c r="J225" s="126"/>
      <c r="K225" s="124"/>
      <c r="L225" s="24"/>
      <c r="M225" s="23">
        <v>0</v>
      </c>
      <c r="N225" s="23">
        <v>0</v>
      </c>
      <c r="O225" s="21"/>
      <c r="P225" s="23">
        <v>492.2</v>
      </c>
      <c r="Q225" s="23">
        <v>412</v>
      </c>
      <c r="R225" s="21"/>
      <c r="S225" s="21"/>
    </row>
    <row r="226" spans="1:19">
      <c r="A226" s="38">
        <v>1721</v>
      </c>
      <c r="B226" s="124"/>
      <c r="C226" s="124"/>
      <c r="D226" s="124"/>
      <c r="E226" s="124"/>
      <c r="F226" s="125">
        <v>0</v>
      </c>
      <c r="G226" s="125">
        <v>0</v>
      </c>
      <c r="H226" s="76"/>
      <c r="I226" s="126">
        <f t="shared" si="16"/>
        <v>0</v>
      </c>
      <c r="J226" s="126"/>
      <c r="K226" s="124"/>
      <c r="L226" s="24"/>
      <c r="M226" s="23">
        <v>0</v>
      </c>
      <c r="N226" s="23">
        <v>0</v>
      </c>
      <c r="O226" s="21"/>
      <c r="P226" s="23">
        <v>388</v>
      </c>
      <c r="Q226" s="23">
        <v>357</v>
      </c>
      <c r="R226" s="21"/>
      <c r="S226" s="21"/>
    </row>
    <row r="227" spans="1:19">
      <c r="A227" s="38">
        <v>1722</v>
      </c>
      <c r="B227" s="124"/>
      <c r="C227" s="124"/>
      <c r="D227" s="124"/>
      <c r="E227" s="124"/>
      <c r="F227" s="125">
        <v>0</v>
      </c>
      <c r="G227" s="125">
        <v>0</v>
      </c>
      <c r="H227" s="76"/>
      <c r="I227" s="126">
        <f t="shared" si="16"/>
        <v>0</v>
      </c>
      <c r="J227" s="126"/>
      <c r="K227" s="124"/>
      <c r="L227" s="24"/>
      <c r="M227" s="23">
        <v>0</v>
      </c>
      <c r="N227" s="23">
        <v>0</v>
      </c>
      <c r="O227" s="21"/>
      <c r="P227" s="23">
        <v>599.70000000000005</v>
      </c>
      <c r="Q227" s="23">
        <v>550.70000000000005</v>
      </c>
      <c r="R227" s="21"/>
      <c r="S227" s="21"/>
    </row>
    <row r="228" spans="1:19">
      <c r="A228" s="38">
        <v>1723</v>
      </c>
      <c r="B228" s="124"/>
      <c r="C228" s="124"/>
      <c r="D228" s="124"/>
      <c r="E228" s="124"/>
      <c r="F228" s="125">
        <v>0</v>
      </c>
      <c r="G228" s="125">
        <v>0</v>
      </c>
      <c r="H228" s="76"/>
      <c r="I228" s="126">
        <f t="shared" si="16"/>
        <v>0</v>
      </c>
      <c r="J228" s="126"/>
      <c r="K228" s="124"/>
      <c r="L228" s="24"/>
      <c r="M228" s="23">
        <v>0</v>
      </c>
      <c r="N228" s="23">
        <v>0</v>
      </c>
      <c r="O228" s="21"/>
      <c r="P228" s="23">
        <v>1552</v>
      </c>
      <c r="Q228" s="23">
        <v>1428</v>
      </c>
      <c r="R228" s="21"/>
      <c r="S228" s="21"/>
    </row>
    <row r="229" spans="1:19">
      <c r="A229" s="38">
        <v>1724</v>
      </c>
      <c r="B229" s="124"/>
      <c r="C229" s="124"/>
      <c r="D229" s="124"/>
      <c r="E229" s="124"/>
      <c r="F229" s="125">
        <v>0</v>
      </c>
      <c r="G229" s="125">
        <v>0</v>
      </c>
      <c r="H229" s="76"/>
      <c r="I229" s="126">
        <f t="shared" si="16"/>
        <v>0</v>
      </c>
      <c r="J229" s="126"/>
      <c r="K229" s="124"/>
      <c r="L229" s="24"/>
      <c r="M229" s="23">
        <v>0</v>
      </c>
      <c r="N229" s="23">
        <v>0</v>
      </c>
      <c r="O229" s="21"/>
      <c r="P229" s="23">
        <v>1491.4</v>
      </c>
      <c r="Q229" s="23">
        <v>1278.9000000000001</v>
      </c>
      <c r="R229" s="21"/>
      <c r="S229" s="21"/>
    </row>
    <row r="230" spans="1:19">
      <c r="A230" s="38">
        <v>1725</v>
      </c>
      <c r="B230" s="124"/>
      <c r="C230" s="124"/>
      <c r="D230" s="124"/>
      <c r="E230" s="124"/>
      <c r="F230" s="125">
        <v>0</v>
      </c>
      <c r="G230" s="125">
        <v>0</v>
      </c>
      <c r="H230" s="76"/>
      <c r="I230" s="126">
        <v>0</v>
      </c>
      <c r="J230" s="126"/>
      <c r="K230" s="124"/>
      <c r="L230" s="24"/>
      <c r="M230" s="23">
        <v>0</v>
      </c>
      <c r="N230" s="23">
        <v>0</v>
      </c>
      <c r="O230" s="21"/>
      <c r="P230" s="23">
        <v>1845.114679418612</v>
      </c>
      <c r="Q230" s="23">
        <v>1520.3</v>
      </c>
      <c r="R230" s="21"/>
      <c r="S230" s="21"/>
    </row>
    <row r="231" spans="1:19">
      <c r="A231" s="38">
        <v>1726</v>
      </c>
      <c r="B231" s="124"/>
      <c r="C231" s="124"/>
      <c r="D231" s="124"/>
      <c r="E231" s="124"/>
      <c r="F231" s="125">
        <v>0</v>
      </c>
      <c r="G231" s="125">
        <v>0</v>
      </c>
      <c r="H231" s="76"/>
      <c r="I231" s="126">
        <f>F231</f>
        <v>0</v>
      </c>
      <c r="J231" s="126"/>
      <c r="K231" s="124"/>
      <c r="L231" s="24"/>
      <c r="M231" s="23">
        <v>0</v>
      </c>
      <c r="N231" s="23">
        <v>0</v>
      </c>
      <c r="O231" s="21"/>
      <c r="P231" s="23">
        <v>436.9</v>
      </c>
      <c r="Q231" s="23">
        <v>374.80199999999996</v>
      </c>
      <c r="R231" s="21"/>
      <c r="S231" s="21"/>
    </row>
    <row r="232" spans="1:19">
      <c r="A232" s="38">
        <v>1727</v>
      </c>
      <c r="B232" s="124"/>
      <c r="C232" s="124"/>
      <c r="D232" s="124"/>
      <c r="E232" s="124"/>
      <c r="F232" s="125">
        <v>0</v>
      </c>
      <c r="G232" s="125">
        <v>0</v>
      </c>
      <c r="H232" s="76"/>
      <c r="I232" s="126">
        <v>0</v>
      </c>
      <c r="J232" s="126"/>
      <c r="K232" s="124"/>
      <c r="L232" s="24"/>
      <c r="M232" s="23">
        <v>0</v>
      </c>
      <c r="N232" s="23">
        <v>0</v>
      </c>
      <c r="O232" s="21"/>
      <c r="P232" s="23">
        <v>405.6</v>
      </c>
      <c r="Q232" s="23">
        <v>355.7</v>
      </c>
      <c r="R232" s="21"/>
      <c r="S232" s="21"/>
    </row>
    <row r="233" spans="1:19">
      <c r="A233" s="38">
        <v>1728</v>
      </c>
      <c r="B233" s="124"/>
      <c r="C233" s="124"/>
      <c r="D233" s="124"/>
      <c r="E233" s="124"/>
      <c r="F233" s="125">
        <v>0</v>
      </c>
      <c r="G233" s="125">
        <v>0</v>
      </c>
      <c r="H233" s="76"/>
      <c r="I233" s="126">
        <f>F233</f>
        <v>0</v>
      </c>
      <c r="J233" s="126"/>
      <c r="K233" s="124"/>
      <c r="L233" s="24"/>
      <c r="M233" s="23">
        <v>0</v>
      </c>
      <c r="N233" s="23">
        <v>0</v>
      </c>
      <c r="O233" s="21"/>
      <c r="P233" s="23">
        <v>1241.2434782608696</v>
      </c>
      <c r="Q233" s="23">
        <v>1117.3</v>
      </c>
      <c r="R233" s="21"/>
      <c r="S233" s="21"/>
    </row>
    <row r="234" spans="1:19">
      <c r="A234" s="38">
        <v>1729</v>
      </c>
      <c r="B234" s="124"/>
      <c r="C234" s="124"/>
      <c r="D234" s="124"/>
      <c r="E234" s="124"/>
      <c r="F234" s="125">
        <v>0</v>
      </c>
      <c r="G234" s="125">
        <v>0</v>
      </c>
      <c r="H234" s="76"/>
      <c r="I234" s="126">
        <v>0</v>
      </c>
      <c r="J234" s="126"/>
      <c r="K234" s="124"/>
      <c r="L234" s="24"/>
      <c r="M234" s="23">
        <v>0</v>
      </c>
      <c r="N234" s="23">
        <v>0</v>
      </c>
      <c r="O234" s="21"/>
      <c r="P234" s="23">
        <v>896</v>
      </c>
      <c r="Q234" s="23">
        <v>817.68</v>
      </c>
      <c r="R234" s="21"/>
      <c r="S234" s="21"/>
    </row>
    <row r="235" spans="1:19">
      <c r="A235" s="38">
        <v>1730</v>
      </c>
      <c r="B235" s="124"/>
      <c r="C235" s="124"/>
      <c r="D235" s="124"/>
      <c r="E235" s="124"/>
      <c r="F235" s="125">
        <v>0</v>
      </c>
      <c r="G235" s="125">
        <v>0</v>
      </c>
      <c r="H235" s="76"/>
      <c r="I235" s="126">
        <f t="shared" ref="I235:I247" si="17">F235</f>
        <v>0</v>
      </c>
      <c r="J235" s="126"/>
      <c r="K235" s="124"/>
      <c r="L235" s="24"/>
      <c r="M235" s="23">
        <v>0</v>
      </c>
      <c r="N235" s="23">
        <v>0</v>
      </c>
      <c r="O235" s="21"/>
      <c r="P235" s="23">
        <v>366.8</v>
      </c>
      <c r="Q235" s="23">
        <v>312.5</v>
      </c>
      <c r="R235" s="21"/>
      <c r="S235" s="21"/>
    </row>
    <row r="236" spans="1:19">
      <c r="A236" s="38">
        <v>1731</v>
      </c>
      <c r="B236" s="124"/>
      <c r="C236" s="124"/>
      <c r="D236" s="124"/>
      <c r="E236" s="124"/>
      <c r="F236" s="125">
        <v>0</v>
      </c>
      <c r="G236" s="125">
        <v>0</v>
      </c>
      <c r="H236" s="76"/>
      <c r="I236" s="126">
        <f t="shared" si="17"/>
        <v>0</v>
      </c>
      <c r="J236" s="126"/>
      <c r="K236" s="124"/>
      <c r="L236" s="24"/>
      <c r="M236" s="23">
        <v>0</v>
      </c>
      <c r="N236" s="23">
        <v>0</v>
      </c>
      <c r="O236" s="21"/>
      <c r="P236" s="23">
        <v>31</v>
      </c>
      <c r="Q236" s="23">
        <v>28.52</v>
      </c>
      <c r="R236" s="21"/>
      <c r="S236" s="21"/>
    </row>
    <row r="237" spans="1:19">
      <c r="A237" s="38">
        <v>1732</v>
      </c>
      <c r="B237" s="124"/>
      <c r="C237" s="124"/>
      <c r="D237" s="124"/>
      <c r="E237" s="124"/>
      <c r="F237" s="125">
        <v>0</v>
      </c>
      <c r="G237" s="125">
        <v>0</v>
      </c>
      <c r="H237" s="76"/>
      <c r="I237" s="126">
        <f t="shared" si="17"/>
        <v>0</v>
      </c>
      <c r="J237" s="126"/>
      <c r="K237" s="124"/>
      <c r="L237" s="24"/>
      <c r="M237" s="23">
        <v>0</v>
      </c>
      <c r="N237" s="23">
        <v>0</v>
      </c>
      <c r="O237" s="21"/>
      <c r="P237" s="23">
        <v>496.2</v>
      </c>
      <c r="Q237" s="23">
        <v>174</v>
      </c>
      <c r="R237" s="21"/>
      <c r="S237" s="21"/>
    </row>
    <row r="238" spans="1:19">
      <c r="A238" s="38">
        <v>1733</v>
      </c>
      <c r="B238" s="124"/>
      <c r="C238" s="124"/>
      <c r="D238" s="124"/>
      <c r="E238" s="124"/>
      <c r="F238" s="125">
        <v>0</v>
      </c>
      <c r="G238" s="125">
        <v>0</v>
      </c>
      <c r="H238" s="76"/>
      <c r="I238" s="126">
        <f t="shared" si="17"/>
        <v>0</v>
      </c>
      <c r="J238" s="126"/>
      <c r="K238" s="124"/>
      <c r="L238" s="24"/>
      <c r="M238" s="23">
        <v>0</v>
      </c>
      <c r="N238" s="23">
        <v>0</v>
      </c>
      <c r="O238" s="21"/>
      <c r="P238" s="23">
        <v>1336.5</v>
      </c>
      <c r="Q238" s="23">
        <v>1172.6760000000002</v>
      </c>
      <c r="R238" s="21"/>
      <c r="S238" s="21"/>
    </row>
    <row r="239" spans="1:19">
      <c r="A239" s="38">
        <v>1734</v>
      </c>
      <c r="B239" s="124"/>
      <c r="C239" s="124"/>
      <c r="D239" s="124"/>
      <c r="E239" s="124"/>
      <c r="F239" s="125">
        <v>0</v>
      </c>
      <c r="G239" s="125">
        <v>0</v>
      </c>
      <c r="H239" s="76"/>
      <c r="I239" s="126">
        <f t="shared" si="17"/>
        <v>0</v>
      </c>
      <c r="J239" s="126"/>
      <c r="K239" s="124"/>
      <c r="L239" s="24"/>
      <c r="M239" s="23">
        <v>0</v>
      </c>
      <c r="N239" s="23">
        <v>0</v>
      </c>
      <c r="O239" s="21"/>
      <c r="P239" s="23">
        <v>1049.3</v>
      </c>
      <c r="Q239" s="23">
        <v>950.1</v>
      </c>
      <c r="R239" s="21"/>
      <c r="S239" s="21"/>
    </row>
    <row r="240" spans="1:19">
      <c r="A240" s="38">
        <v>1735</v>
      </c>
      <c r="B240" s="124"/>
      <c r="C240" s="124"/>
      <c r="D240" s="124"/>
      <c r="E240" s="124"/>
      <c r="F240" s="125">
        <v>0</v>
      </c>
      <c r="G240" s="125">
        <v>0</v>
      </c>
      <c r="H240" s="76"/>
      <c r="I240" s="126">
        <f t="shared" si="17"/>
        <v>0</v>
      </c>
      <c r="J240" s="126"/>
      <c r="K240" s="124"/>
      <c r="L240" s="24"/>
      <c r="M240" s="23">
        <v>0</v>
      </c>
      <c r="N240" s="23">
        <v>0</v>
      </c>
      <c r="O240" s="21"/>
      <c r="P240" s="23">
        <v>0</v>
      </c>
      <c r="Q240" s="23">
        <v>0</v>
      </c>
      <c r="R240" s="21"/>
      <c r="S240" s="21"/>
    </row>
    <row r="241" spans="1:19">
      <c r="A241" s="38">
        <v>1736</v>
      </c>
      <c r="B241" s="124"/>
      <c r="C241" s="124"/>
      <c r="D241" s="124"/>
      <c r="E241" s="124"/>
      <c r="F241" s="125">
        <v>0</v>
      </c>
      <c r="G241" s="125">
        <v>0</v>
      </c>
      <c r="H241" s="76"/>
      <c r="I241" s="126">
        <f t="shared" si="17"/>
        <v>0</v>
      </c>
      <c r="J241" s="126"/>
      <c r="K241" s="124"/>
      <c r="L241" s="24"/>
      <c r="M241" s="23">
        <v>0</v>
      </c>
      <c r="N241" s="23">
        <v>0</v>
      </c>
      <c r="O241" s="21"/>
      <c r="P241" s="23">
        <v>1827.6</v>
      </c>
      <c r="Q241" s="23">
        <v>1661.8</v>
      </c>
      <c r="R241" s="21"/>
      <c r="S241" s="21"/>
    </row>
    <row r="242" spans="1:19">
      <c r="A242" s="38">
        <v>1737</v>
      </c>
      <c r="B242" s="124"/>
      <c r="C242" s="124"/>
      <c r="D242" s="124"/>
      <c r="E242" s="124"/>
      <c r="F242" s="125">
        <v>0</v>
      </c>
      <c r="G242" s="125">
        <v>0</v>
      </c>
      <c r="H242" s="76"/>
      <c r="I242" s="126">
        <f t="shared" si="17"/>
        <v>0</v>
      </c>
      <c r="J242" s="126"/>
      <c r="K242" s="124"/>
      <c r="L242" s="24"/>
      <c r="M242" s="23">
        <v>0</v>
      </c>
      <c r="N242" s="23">
        <v>0</v>
      </c>
      <c r="O242" s="21"/>
      <c r="P242" s="23">
        <v>1373.2</v>
      </c>
      <c r="Q242" s="23">
        <v>1231.318</v>
      </c>
      <c r="R242" s="21"/>
      <c r="S242" s="21"/>
    </row>
    <row r="243" spans="1:19">
      <c r="A243" s="38">
        <v>1738</v>
      </c>
      <c r="B243" s="124"/>
      <c r="C243" s="124"/>
      <c r="D243" s="124"/>
      <c r="E243" s="124"/>
      <c r="F243" s="125">
        <v>0</v>
      </c>
      <c r="G243" s="125">
        <v>0</v>
      </c>
      <c r="H243" s="76"/>
      <c r="I243" s="126">
        <f t="shared" si="17"/>
        <v>0</v>
      </c>
      <c r="J243" s="126"/>
      <c r="K243" s="124"/>
      <c r="L243" s="24"/>
      <c r="M243" s="23">
        <v>0</v>
      </c>
      <c r="N243" s="23">
        <v>0</v>
      </c>
      <c r="O243" s="21"/>
      <c r="P243" s="23">
        <v>2381.6999999999998</v>
      </c>
      <c r="Q243" s="23">
        <v>2149.7750000000001</v>
      </c>
      <c r="R243" s="21"/>
      <c r="S243" s="21"/>
    </row>
    <row r="244" spans="1:19">
      <c r="A244" s="38">
        <v>1739</v>
      </c>
      <c r="B244" s="124"/>
      <c r="C244" s="124"/>
      <c r="D244" s="124"/>
      <c r="E244" s="124"/>
      <c r="F244" s="125">
        <v>0</v>
      </c>
      <c r="G244" s="125">
        <v>0</v>
      </c>
      <c r="H244" s="76"/>
      <c r="I244" s="126">
        <f t="shared" si="17"/>
        <v>0</v>
      </c>
      <c r="J244" s="126"/>
      <c r="K244" s="124"/>
      <c r="L244" s="24"/>
      <c r="M244" s="23">
        <v>0</v>
      </c>
      <c r="N244" s="23">
        <v>0</v>
      </c>
      <c r="O244" s="21"/>
      <c r="P244" s="23">
        <v>1230.7</v>
      </c>
      <c r="Q244" s="23">
        <v>1092.7</v>
      </c>
      <c r="R244" s="21"/>
      <c r="S244" s="21"/>
    </row>
    <row r="245" spans="1:19">
      <c r="A245" s="38">
        <v>1740</v>
      </c>
      <c r="B245" s="124"/>
      <c r="C245" s="124"/>
      <c r="D245" s="124"/>
      <c r="E245" s="124"/>
      <c r="F245" s="125">
        <v>0</v>
      </c>
      <c r="G245" s="125">
        <v>0</v>
      </c>
      <c r="H245" s="76"/>
      <c r="I245" s="126">
        <f t="shared" si="17"/>
        <v>0</v>
      </c>
      <c r="J245" s="126"/>
      <c r="K245" s="124"/>
      <c r="L245" s="24"/>
      <c r="M245" s="23">
        <v>0</v>
      </c>
      <c r="N245" s="23">
        <v>0</v>
      </c>
      <c r="O245" s="21"/>
      <c r="P245" s="23">
        <v>388</v>
      </c>
      <c r="Q245" s="23">
        <v>357</v>
      </c>
      <c r="R245" s="21"/>
      <c r="S245" s="21"/>
    </row>
    <row r="246" spans="1:19">
      <c r="A246" s="38">
        <v>1741</v>
      </c>
      <c r="B246" s="124"/>
      <c r="C246" s="124"/>
      <c r="D246" s="124"/>
      <c r="E246" s="124"/>
      <c r="F246" s="125">
        <v>0</v>
      </c>
      <c r="G246" s="125">
        <v>0</v>
      </c>
      <c r="H246" s="76"/>
      <c r="I246" s="126">
        <f t="shared" si="17"/>
        <v>0</v>
      </c>
      <c r="J246" s="126"/>
      <c r="K246" s="124"/>
      <c r="L246" s="24"/>
      <c r="M246" s="23">
        <v>0</v>
      </c>
      <c r="N246" s="23">
        <v>0</v>
      </c>
      <c r="O246" s="21"/>
      <c r="P246" s="23">
        <v>1154.5</v>
      </c>
      <c r="Q246" s="23">
        <v>1051.7</v>
      </c>
      <c r="R246" s="21"/>
      <c r="S246" s="21"/>
    </row>
    <row r="247" spans="1:19">
      <c r="A247" s="38">
        <v>1742</v>
      </c>
      <c r="B247" s="124"/>
      <c r="C247" s="124"/>
      <c r="D247" s="124"/>
      <c r="E247" s="124"/>
      <c r="F247" s="125">
        <v>0</v>
      </c>
      <c r="G247" s="125">
        <v>0</v>
      </c>
      <c r="H247" s="76"/>
      <c r="I247" s="126">
        <f t="shared" si="17"/>
        <v>0</v>
      </c>
      <c r="J247" s="126"/>
      <c r="K247" s="124"/>
      <c r="L247" s="24"/>
      <c r="M247" s="23">
        <v>0</v>
      </c>
      <c r="N247" s="23">
        <v>0</v>
      </c>
      <c r="O247" s="21"/>
      <c r="P247" s="23">
        <v>770.4</v>
      </c>
      <c r="Q247" s="23">
        <v>694.1</v>
      </c>
      <c r="R247" s="21"/>
      <c r="S247" s="21"/>
    </row>
    <row r="248" spans="1:19">
      <c r="A248" s="38">
        <v>1743</v>
      </c>
      <c r="B248" s="124"/>
      <c r="C248" s="124"/>
      <c r="D248" s="124"/>
      <c r="E248" s="124"/>
      <c r="F248" s="125">
        <v>0</v>
      </c>
      <c r="G248" s="125">
        <v>0</v>
      </c>
      <c r="H248" s="76"/>
      <c r="I248" s="126">
        <v>0</v>
      </c>
      <c r="J248" s="126"/>
      <c r="K248" s="124"/>
      <c r="L248" s="24"/>
      <c r="M248" s="23">
        <v>0</v>
      </c>
      <c r="N248" s="23">
        <v>0</v>
      </c>
      <c r="O248" s="21"/>
      <c r="P248" s="23">
        <v>465.2</v>
      </c>
      <c r="Q248" s="23">
        <v>403.3</v>
      </c>
      <c r="R248" s="21"/>
      <c r="S248" s="21"/>
    </row>
    <row r="249" spans="1:19">
      <c r="A249" s="38">
        <v>1744</v>
      </c>
      <c r="B249" s="124"/>
      <c r="C249" s="124"/>
      <c r="D249" s="124"/>
      <c r="E249" s="124"/>
      <c r="F249" s="125">
        <v>0</v>
      </c>
      <c r="G249" s="125">
        <v>0</v>
      </c>
      <c r="H249" s="76"/>
      <c r="I249" s="126">
        <f>F249</f>
        <v>0</v>
      </c>
      <c r="J249" s="126"/>
      <c r="K249" s="124"/>
      <c r="L249" s="24"/>
      <c r="M249" s="23">
        <v>0</v>
      </c>
      <c r="N249" s="23">
        <v>0</v>
      </c>
      <c r="O249" s="21"/>
      <c r="P249" s="23">
        <v>1201.4000000000001</v>
      </c>
      <c r="Q249" s="23">
        <v>1088.8681999999999</v>
      </c>
      <c r="R249" s="21"/>
      <c r="S249" s="21"/>
    </row>
    <row r="250" spans="1:19">
      <c r="A250" s="38">
        <v>1745</v>
      </c>
      <c r="B250" s="124"/>
      <c r="C250" s="124"/>
      <c r="D250" s="124"/>
      <c r="E250" s="124"/>
      <c r="F250" s="125">
        <v>0</v>
      </c>
      <c r="G250" s="125">
        <v>0</v>
      </c>
      <c r="H250" s="76"/>
      <c r="I250" s="126">
        <v>0</v>
      </c>
      <c r="J250" s="126"/>
      <c r="K250" s="124"/>
      <c r="L250" s="24"/>
      <c r="M250" s="23">
        <v>0</v>
      </c>
      <c r="N250" s="23">
        <v>0</v>
      </c>
      <c r="O250" s="21"/>
      <c r="P250" s="23">
        <v>1448.9</v>
      </c>
      <c r="Q250" s="23">
        <v>1299.5999999999999</v>
      </c>
      <c r="R250" s="21"/>
      <c r="S250" s="21"/>
    </row>
    <row r="251" spans="1:19">
      <c r="A251" s="38">
        <v>1746</v>
      </c>
      <c r="B251" s="124"/>
      <c r="C251" s="124"/>
      <c r="D251" s="124"/>
      <c r="E251" s="124"/>
      <c r="F251" s="125">
        <v>0</v>
      </c>
      <c r="G251" s="125">
        <v>0</v>
      </c>
      <c r="H251" s="76"/>
      <c r="I251" s="126">
        <f t="shared" ref="I251:I261" si="18">F251</f>
        <v>0</v>
      </c>
      <c r="J251" s="126"/>
      <c r="K251" s="124"/>
      <c r="L251" s="24"/>
      <c r="M251" s="23">
        <v>0</v>
      </c>
      <c r="N251" s="23">
        <v>0</v>
      </c>
      <c r="O251" s="21"/>
      <c r="P251" s="23">
        <v>1755.7</v>
      </c>
      <c r="Q251" s="23">
        <v>1598.9</v>
      </c>
      <c r="R251" s="21"/>
      <c r="S251" s="21"/>
    </row>
    <row r="252" spans="1:19">
      <c r="A252" s="38">
        <v>1747</v>
      </c>
      <c r="B252" s="124"/>
      <c r="C252" s="124"/>
      <c r="D252" s="124"/>
      <c r="E252" s="124"/>
      <c r="F252" s="125">
        <v>0</v>
      </c>
      <c r="G252" s="125">
        <v>0</v>
      </c>
      <c r="H252" s="76"/>
      <c r="I252" s="126">
        <f t="shared" si="18"/>
        <v>0</v>
      </c>
      <c r="J252" s="126"/>
      <c r="K252" s="124"/>
      <c r="L252" s="24"/>
      <c r="M252" s="23">
        <v>0</v>
      </c>
      <c r="N252" s="23">
        <v>0</v>
      </c>
      <c r="O252" s="21"/>
      <c r="P252" s="23">
        <v>1716.8</v>
      </c>
      <c r="Q252" s="23">
        <v>1566.3</v>
      </c>
      <c r="R252" s="21"/>
      <c r="S252" s="21"/>
    </row>
    <row r="253" spans="1:19">
      <c r="A253" s="38">
        <v>1748</v>
      </c>
      <c r="B253" s="124"/>
      <c r="C253" s="124"/>
      <c r="D253" s="124"/>
      <c r="E253" s="124"/>
      <c r="F253" s="125">
        <v>386</v>
      </c>
      <c r="G253" s="125">
        <v>334.66199999999998</v>
      </c>
      <c r="H253" s="76"/>
      <c r="I253" s="126">
        <f t="shared" si="18"/>
        <v>386</v>
      </c>
      <c r="J253" s="126">
        <v>334.66199999999998</v>
      </c>
      <c r="K253" s="124"/>
      <c r="L253" s="24"/>
      <c r="M253" s="23">
        <v>0</v>
      </c>
      <c r="N253" s="23">
        <v>0</v>
      </c>
      <c r="O253" s="21"/>
      <c r="P253" s="23">
        <v>688.8</v>
      </c>
      <c r="Q253" s="23">
        <v>629.20000000000005</v>
      </c>
      <c r="R253" s="21"/>
      <c r="S253" s="21"/>
    </row>
    <row r="254" spans="1:19">
      <c r="A254" s="38">
        <v>1749</v>
      </c>
      <c r="B254" s="124"/>
      <c r="C254" s="124"/>
      <c r="D254" s="124"/>
      <c r="E254" s="124"/>
      <c r="F254" s="125">
        <v>1388</v>
      </c>
      <c r="G254" s="125">
        <v>1246.317</v>
      </c>
      <c r="H254" s="76"/>
      <c r="I254" s="126">
        <f t="shared" si="18"/>
        <v>1388</v>
      </c>
      <c r="J254" s="126">
        <v>1246.317</v>
      </c>
      <c r="K254" s="124"/>
      <c r="L254" s="24"/>
      <c r="M254" s="23">
        <v>0</v>
      </c>
      <c r="N254" s="23">
        <v>0</v>
      </c>
      <c r="O254" s="21"/>
      <c r="P254" s="23">
        <v>1139.7</v>
      </c>
      <c r="Q254" s="23">
        <v>1015.3</v>
      </c>
      <c r="R254" s="21"/>
      <c r="S254" s="21"/>
    </row>
    <row r="255" spans="1:19">
      <c r="A255" s="38">
        <v>1750</v>
      </c>
      <c r="B255" s="124"/>
      <c r="C255" s="124"/>
      <c r="D255" s="124"/>
      <c r="E255" s="124"/>
      <c r="F255" s="125">
        <v>0</v>
      </c>
      <c r="G255" s="125">
        <v>0</v>
      </c>
      <c r="H255" s="76"/>
      <c r="I255" s="126">
        <f t="shared" si="18"/>
        <v>0</v>
      </c>
      <c r="J255" s="126"/>
      <c r="K255" s="124"/>
      <c r="L255" s="24"/>
      <c r="M255" s="23">
        <v>0</v>
      </c>
      <c r="N255" s="23">
        <v>0</v>
      </c>
      <c r="O255" s="21"/>
      <c r="P255" s="23">
        <v>1529.2</v>
      </c>
      <c r="Q255" s="23">
        <v>1361.8</v>
      </c>
      <c r="R255" s="21"/>
      <c r="S255" s="21"/>
    </row>
    <row r="256" spans="1:19">
      <c r="A256" s="38">
        <v>1751</v>
      </c>
      <c r="B256" s="124"/>
      <c r="C256" s="124"/>
      <c r="D256" s="124"/>
      <c r="E256" s="124"/>
      <c r="F256" s="125">
        <v>0</v>
      </c>
      <c r="G256" s="125">
        <v>0</v>
      </c>
      <c r="H256" s="76"/>
      <c r="I256" s="126">
        <f t="shared" si="18"/>
        <v>0</v>
      </c>
      <c r="J256" s="126"/>
      <c r="K256" s="124"/>
      <c r="L256" s="24"/>
      <c r="M256" s="23">
        <v>0</v>
      </c>
      <c r="N256" s="23">
        <v>0</v>
      </c>
      <c r="O256" s="21"/>
      <c r="P256" s="23">
        <v>1473.5</v>
      </c>
      <c r="Q256" s="23">
        <v>1337.5</v>
      </c>
      <c r="R256" s="21"/>
      <c r="S256" s="21"/>
    </row>
    <row r="257" spans="1:19">
      <c r="A257" s="131">
        <v>1752</v>
      </c>
      <c r="B257" s="124"/>
      <c r="C257" s="124"/>
      <c r="D257" s="124"/>
      <c r="E257" s="124"/>
      <c r="F257" s="125">
        <v>0</v>
      </c>
      <c r="G257" s="125">
        <v>0</v>
      </c>
      <c r="H257" s="76"/>
      <c r="I257" s="126">
        <f t="shared" si="18"/>
        <v>0</v>
      </c>
      <c r="J257" s="126"/>
      <c r="K257" s="124"/>
      <c r="L257" s="24"/>
      <c r="M257" s="23">
        <v>0</v>
      </c>
      <c r="N257" s="23">
        <v>0</v>
      </c>
      <c r="O257" s="21"/>
      <c r="P257" s="23">
        <v>2282.4</v>
      </c>
      <c r="Q257" s="23">
        <v>2053.3000000000002</v>
      </c>
      <c r="R257" s="21"/>
      <c r="S257" s="21"/>
    </row>
    <row r="258" spans="1:19">
      <c r="A258" s="38">
        <v>1753</v>
      </c>
      <c r="B258" s="124"/>
      <c r="C258" s="124"/>
      <c r="D258" s="124"/>
      <c r="E258" s="124"/>
      <c r="F258" s="125">
        <v>0</v>
      </c>
      <c r="G258" s="125">
        <v>0</v>
      </c>
      <c r="H258" s="76"/>
      <c r="I258" s="126">
        <f t="shared" si="18"/>
        <v>0</v>
      </c>
      <c r="J258" s="126"/>
      <c r="K258" s="124"/>
      <c r="L258" s="24"/>
      <c r="M258" s="23">
        <v>0</v>
      </c>
      <c r="N258" s="23">
        <v>0</v>
      </c>
      <c r="O258" s="21"/>
      <c r="P258" s="23">
        <v>2158.4</v>
      </c>
      <c r="Q258" s="23">
        <v>1962.4</v>
      </c>
      <c r="R258" s="21"/>
      <c r="S258" s="21"/>
    </row>
    <row r="259" spans="1:19">
      <c r="A259" s="38">
        <v>1754</v>
      </c>
      <c r="B259" s="124"/>
      <c r="C259" s="124"/>
      <c r="D259" s="124"/>
      <c r="E259" s="124"/>
      <c r="F259" s="125">
        <v>250</v>
      </c>
      <c r="G259" s="125">
        <v>208</v>
      </c>
      <c r="H259" s="76"/>
      <c r="I259" s="126">
        <f t="shared" si="18"/>
        <v>250</v>
      </c>
      <c r="J259" s="126">
        <v>208</v>
      </c>
      <c r="K259" s="124"/>
      <c r="L259" s="24"/>
      <c r="M259" s="23">
        <v>0</v>
      </c>
      <c r="N259" s="23">
        <v>0</v>
      </c>
      <c r="O259" s="21"/>
      <c r="P259" s="23">
        <v>2384.4</v>
      </c>
      <c r="Q259" s="23">
        <v>2181.4</v>
      </c>
      <c r="R259" s="21"/>
      <c r="S259" s="21"/>
    </row>
    <row r="260" spans="1:19">
      <c r="A260" s="38">
        <v>1755</v>
      </c>
      <c r="B260" s="124"/>
      <c r="C260" s="124"/>
      <c r="D260" s="124"/>
      <c r="E260" s="124"/>
      <c r="F260" s="125">
        <v>0</v>
      </c>
      <c r="G260" s="125">
        <v>0</v>
      </c>
      <c r="H260" s="76"/>
      <c r="I260" s="126">
        <f t="shared" si="18"/>
        <v>0</v>
      </c>
      <c r="J260" s="126"/>
      <c r="K260" s="124"/>
      <c r="L260" s="24"/>
      <c r="M260" s="23">
        <v>0</v>
      </c>
      <c r="N260" s="23">
        <v>0</v>
      </c>
      <c r="O260" s="21"/>
      <c r="P260" s="23">
        <v>1800</v>
      </c>
      <c r="Q260" s="23">
        <v>1634.8</v>
      </c>
      <c r="R260" s="21"/>
      <c r="S260" s="21"/>
    </row>
    <row r="261" spans="1:19">
      <c r="A261" s="38">
        <v>1756</v>
      </c>
      <c r="B261" s="124"/>
      <c r="C261" s="124"/>
      <c r="D261" s="124"/>
      <c r="E261" s="124"/>
      <c r="F261" s="125">
        <v>0</v>
      </c>
      <c r="G261" s="125">
        <v>0</v>
      </c>
      <c r="H261" s="76"/>
      <c r="I261" s="126">
        <f t="shared" si="18"/>
        <v>0</v>
      </c>
      <c r="J261" s="126"/>
      <c r="K261" s="124"/>
      <c r="L261" s="24"/>
      <c r="M261" s="23">
        <v>0</v>
      </c>
      <c r="N261" s="23">
        <v>0</v>
      </c>
      <c r="O261" s="21"/>
      <c r="P261" s="23">
        <v>927.7</v>
      </c>
      <c r="Q261" s="23">
        <v>844.5</v>
      </c>
      <c r="R261" s="21"/>
      <c r="S261" s="21"/>
    </row>
    <row r="262" spans="1:19">
      <c r="A262" s="38">
        <v>1757</v>
      </c>
      <c r="B262" s="124"/>
      <c r="C262" s="124"/>
      <c r="D262" s="124"/>
      <c r="E262" s="124"/>
      <c r="F262" s="125">
        <v>0</v>
      </c>
      <c r="G262" s="125">
        <v>0</v>
      </c>
      <c r="H262" s="76"/>
      <c r="I262" s="126">
        <v>0</v>
      </c>
      <c r="J262" s="126"/>
      <c r="K262" s="124"/>
      <c r="L262" s="24"/>
      <c r="M262" s="23">
        <v>0</v>
      </c>
      <c r="N262" s="23">
        <v>0</v>
      </c>
      <c r="O262" s="21"/>
      <c r="P262" s="23">
        <v>865.1</v>
      </c>
      <c r="Q262" s="23">
        <v>784.7</v>
      </c>
      <c r="R262" s="21"/>
      <c r="S262" s="21"/>
    </row>
    <row r="263" spans="1:19">
      <c r="A263" s="38">
        <v>1758</v>
      </c>
      <c r="B263" s="124"/>
      <c r="C263" s="124"/>
      <c r="D263" s="124"/>
      <c r="E263" s="124"/>
      <c r="F263" s="125">
        <v>0</v>
      </c>
      <c r="G263" s="125">
        <v>0</v>
      </c>
      <c r="H263" s="76"/>
      <c r="I263" s="126">
        <v>0</v>
      </c>
      <c r="J263" s="126"/>
      <c r="K263" s="124"/>
      <c r="L263" s="24"/>
      <c r="M263" s="23">
        <v>0</v>
      </c>
      <c r="N263" s="23">
        <v>0</v>
      </c>
      <c r="O263" s="21"/>
      <c r="P263" s="23">
        <v>593.4</v>
      </c>
      <c r="Q263" s="23">
        <v>554.6</v>
      </c>
      <c r="R263" s="21"/>
      <c r="S263" s="21"/>
    </row>
    <row r="264" spans="1:19">
      <c r="A264" s="38">
        <v>1759</v>
      </c>
      <c r="B264" s="124"/>
      <c r="C264" s="124"/>
      <c r="D264" s="124"/>
      <c r="E264" s="124"/>
      <c r="F264" s="125">
        <v>0</v>
      </c>
      <c r="G264" s="125">
        <v>0</v>
      </c>
      <c r="H264" s="76"/>
      <c r="I264" s="126">
        <f t="shared" ref="I264:I307" si="19">F264</f>
        <v>0</v>
      </c>
      <c r="J264" s="126"/>
      <c r="K264" s="124"/>
      <c r="L264" s="24"/>
      <c r="M264" s="23">
        <v>0</v>
      </c>
      <c r="N264" s="23">
        <v>0</v>
      </c>
      <c r="O264" s="21"/>
      <c r="P264" s="23">
        <v>1506.6</v>
      </c>
      <c r="Q264" s="23">
        <v>1383.2055</v>
      </c>
      <c r="R264" s="21"/>
      <c r="S264" s="21"/>
    </row>
    <row r="265" spans="1:19">
      <c r="A265" s="38">
        <v>1760</v>
      </c>
      <c r="B265" s="124"/>
      <c r="C265" s="124"/>
      <c r="D265" s="124"/>
      <c r="E265" s="124"/>
      <c r="F265" s="125">
        <v>0</v>
      </c>
      <c r="G265" s="125">
        <v>0</v>
      </c>
      <c r="H265" s="76"/>
      <c r="I265" s="126">
        <f t="shared" si="19"/>
        <v>0</v>
      </c>
      <c r="J265" s="126"/>
      <c r="K265" s="124"/>
      <c r="L265" s="24"/>
      <c r="M265" s="23">
        <v>106.951871657754</v>
      </c>
      <c r="N265" s="23">
        <v>100</v>
      </c>
      <c r="O265" s="21"/>
      <c r="P265" s="23">
        <v>823.9</v>
      </c>
      <c r="Q265" s="23">
        <v>754.6</v>
      </c>
      <c r="R265" s="21"/>
      <c r="S265" s="21"/>
    </row>
    <row r="266" spans="1:19">
      <c r="A266" s="38">
        <v>1761</v>
      </c>
      <c r="B266" s="124"/>
      <c r="C266" s="124"/>
      <c r="D266" s="124"/>
      <c r="E266" s="124"/>
      <c r="F266" s="125">
        <v>0</v>
      </c>
      <c r="G266" s="125">
        <v>0</v>
      </c>
      <c r="H266" s="76"/>
      <c r="I266" s="126">
        <f t="shared" si="19"/>
        <v>0</v>
      </c>
      <c r="J266" s="126"/>
      <c r="K266" s="124"/>
      <c r="L266" s="24"/>
      <c r="M266" s="23">
        <v>0</v>
      </c>
      <c r="N266" s="23">
        <v>0</v>
      </c>
      <c r="O266" s="21"/>
      <c r="P266" s="23">
        <v>0</v>
      </c>
      <c r="Q266" s="23">
        <v>0</v>
      </c>
      <c r="R266" s="21"/>
      <c r="S266" s="21"/>
    </row>
    <row r="267" spans="1:19">
      <c r="A267" s="38">
        <v>1762</v>
      </c>
      <c r="B267" s="124"/>
      <c r="C267" s="124"/>
      <c r="D267" s="124"/>
      <c r="E267" s="124"/>
      <c r="F267" s="125">
        <v>0</v>
      </c>
      <c r="G267" s="125">
        <v>0</v>
      </c>
      <c r="H267" s="76"/>
      <c r="I267" s="126">
        <f t="shared" si="19"/>
        <v>0</v>
      </c>
      <c r="J267" s="126"/>
      <c r="K267" s="124"/>
      <c r="L267" s="24"/>
      <c r="M267" s="23">
        <v>0</v>
      </c>
      <c r="N267" s="23">
        <v>0</v>
      </c>
      <c r="O267" s="21"/>
      <c r="P267" s="23">
        <v>1190.9000000000001</v>
      </c>
      <c r="Q267" s="23">
        <v>1014.9</v>
      </c>
      <c r="R267" s="21"/>
      <c r="S267" s="21"/>
    </row>
    <row r="268" spans="1:19">
      <c r="A268" s="38">
        <v>1763</v>
      </c>
      <c r="B268" s="124"/>
      <c r="C268" s="124"/>
      <c r="D268" s="124"/>
      <c r="E268" s="124"/>
      <c r="F268" s="125">
        <v>0</v>
      </c>
      <c r="G268" s="125">
        <v>0</v>
      </c>
      <c r="H268" s="76"/>
      <c r="I268" s="126">
        <f t="shared" si="19"/>
        <v>0</v>
      </c>
      <c r="J268" s="126"/>
      <c r="K268" s="124"/>
      <c r="L268" s="24"/>
      <c r="M268" s="23">
        <v>0</v>
      </c>
      <c r="N268" s="23">
        <v>0</v>
      </c>
      <c r="O268" s="21"/>
      <c r="P268" s="23">
        <v>870.2</v>
      </c>
      <c r="Q268" s="23">
        <v>412</v>
      </c>
      <c r="R268" s="21"/>
      <c r="S268" s="21"/>
    </row>
    <row r="269" spans="1:19">
      <c r="A269" s="38">
        <v>1764</v>
      </c>
      <c r="B269" s="124"/>
      <c r="C269" s="124"/>
      <c r="D269" s="124"/>
      <c r="E269" s="124"/>
      <c r="F269" s="125">
        <v>0</v>
      </c>
      <c r="G269" s="125">
        <v>0</v>
      </c>
      <c r="H269" s="76"/>
      <c r="I269" s="126">
        <f t="shared" si="19"/>
        <v>0</v>
      </c>
      <c r="J269" s="126"/>
      <c r="K269" s="124"/>
      <c r="L269" s="24"/>
      <c r="M269" s="23">
        <v>0</v>
      </c>
      <c r="N269" s="23">
        <v>0</v>
      </c>
      <c r="O269" s="21"/>
      <c r="P269" s="23">
        <v>210.7</v>
      </c>
      <c r="Q269" s="23">
        <v>188.4</v>
      </c>
      <c r="R269" s="21"/>
      <c r="S269" s="21"/>
    </row>
    <row r="270" spans="1:19">
      <c r="A270" s="38">
        <v>1765</v>
      </c>
      <c r="B270" s="124"/>
      <c r="C270" s="124"/>
      <c r="D270" s="124"/>
      <c r="E270" s="124"/>
      <c r="F270" s="125">
        <v>0</v>
      </c>
      <c r="G270" s="125">
        <v>0</v>
      </c>
      <c r="H270" s="76"/>
      <c r="I270" s="126">
        <f t="shared" si="19"/>
        <v>0</v>
      </c>
      <c r="J270" s="126"/>
      <c r="K270" s="124"/>
      <c r="L270" s="24"/>
      <c r="M270" s="23">
        <v>0</v>
      </c>
      <c r="N270" s="23">
        <v>0</v>
      </c>
      <c r="O270" s="21"/>
      <c r="P270" s="23">
        <v>296.7</v>
      </c>
      <c r="Q270" s="23">
        <v>277.3</v>
      </c>
      <c r="R270" s="21"/>
      <c r="S270" s="21"/>
    </row>
    <row r="271" spans="1:19">
      <c r="A271" s="38">
        <v>1766</v>
      </c>
      <c r="B271" s="124"/>
      <c r="C271" s="124"/>
      <c r="D271" s="124"/>
      <c r="E271" s="124"/>
      <c r="F271" s="125">
        <v>0</v>
      </c>
      <c r="G271" s="125">
        <v>0</v>
      </c>
      <c r="H271" s="76"/>
      <c r="I271" s="126">
        <f t="shared" si="19"/>
        <v>0</v>
      </c>
      <c r="J271" s="126"/>
      <c r="K271" s="124"/>
      <c r="L271" s="24"/>
      <c r="M271" s="23">
        <v>0</v>
      </c>
      <c r="N271" s="23">
        <v>0</v>
      </c>
      <c r="O271" s="21"/>
      <c r="P271" s="23">
        <v>421.4</v>
      </c>
      <c r="Q271" s="23">
        <v>376.8</v>
      </c>
      <c r="R271" s="21"/>
      <c r="S271" s="21"/>
    </row>
    <row r="272" spans="1:19">
      <c r="A272" s="38">
        <v>1767</v>
      </c>
      <c r="B272" s="124"/>
      <c r="C272" s="124"/>
      <c r="D272" s="124"/>
      <c r="E272" s="124"/>
      <c r="F272" s="125">
        <v>0</v>
      </c>
      <c r="G272" s="125">
        <v>0</v>
      </c>
      <c r="H272" s="76"/>
      <c r="I272" s="126">
        <f t="shared" si="19"/>
        <v>0</v>
      </c>
      <c r="J272" s="126"/>
      <c r="K272" s="124"/>
      <c r="L272" s="24"/>
      <c r="M272" s="23">
        <v>0</v>
      </c>
      <c r="N272" s="23">
        <v>0</v>
      </c>
      <c r="O272" s="21"/>
      <c r="P272" s="23">
        <v>1720.9</v>
      </c>
      <c r="Q272" s="23">
        <v>1576.84</v>
      </c>
      <c r="R272" s="21"/>
      <c r="S272" s="21"/>
    </row>
    <row r="273" spans="1:19">
      <c r="A273" s="38">
        <v>1768</v>
      </c>
      <c r="B273" s="124"/>
      <c r="C273" s="124"/>
      <c r="D273" s="124"/>
      <c r="E273" s="124"/>
      <c r="F273" s="125">
        <v>0</v>
      </c>
      <c r="G273" s="125">
        <v>0</v>
      </c>
      <c r="H273" s="76"/>
      <c r="I273" s="126">
        <f t="shared" si="19"/>
        <v>0</v>
      </c>
      <c r="J273" s="126"/>
      <c r="K273" s="124"/>
      <c r="L273" s="24"/>
      <c r="M273" s="23">
        <v>0</v>
      </c>
      <c r="N273" s="23">
        <v>0</v>
      </c>
      <c r="O273" s="21"/>
      <c r="P273" s="23">
        <v>2093.6</v>
      </c>
      <c r="Q273" s="23">
        <v>1906.3</v>
      </c>
      <c r="R273" s="21"/>
      <c r="S273" s="21"/>
    </row>
    <row r="274" spans="1:19">
      <c r="A274" s="131">
        <v>1769</v>
      </c>
      <c r="B274" s="124"/>
      <c r="C274" s="124"/>
      <c r="D274" s="124"/>
      <c r="E274" s="124"/>
      <c r="F274" s="125">
        <v>0</v>
      </c>
      <c r="G274" s="125">
        <v>0</v>
      </c>
      <c r="H274" s="76"/>
      <c r="I274" s="126">
        <f t="shared" si="19"/>
        <v>0</v>
      </c>
      <c r="J274" s="126"/>
      <c r="K274" s="124"/>
      <c r="L274" s="24"/>
      <c r="M274" s="23">
        <v>0</v>
      </c>
      <c r="N274" s="23">
        <v>0</v>
      </c>
      <c r="O274" s="21"/>
      <c r="P274" s="23">
        <v>296.7</v>
      </c>
      <c r="Q274" s="23">
        <v>277.3</v>
      </c>
      <c r="R274" s="21"/>
      <c r="S274" s="21"/>
    </row>
    <row r="275" spans="1:19">
      <c r="A275" s="41">
        <v>1770</v>
      </c>
      <c r="B275" s="124"/>
      <c r="C275" s="124"/>
      <c r="D275" s="124"/>
      <c r="E275" s="124"/>
      <c r="F275" s="125">
        <v>0</v>
      </c>
      <c r="G275" s="125">
        <v>0</v>
      </c>
      <c r="H275" s="76"/>
      <c r="I275" s="126">
        <f t="shared" si="19"/>
        <v>0</v>
      </c>
      <c r="J275" s="126"/>
      <c r="K275" s="124"/>
      <c r="L275" s="24"/>
      <c r="M275" s="23">
        <v>0</v>
      </c>
      <c r="N275" s="23">
        <v>0</v>
      </c>
      <c r="O275" s="21"/>
      <c r="P275" s="23">
        <v>908.9</v>
      </c>
      <c r="Q275" s="23">
        <v>838.2</v>
      </c>
      <c r="R275" s="21"/>
      <c r="S275" s="21"/>
    </row>
    <row r="276" spans="1:19">
      <c r="A276" s="41">
        <v>1771</v>
      </c>
      <c r="B276" s="124"/>
      <c r="C276" s="124"/>
      <c r="D276" s="124"/>
      <c r="E276" s="124"/>
      <c r="F276" s="125">
        <v>0</v>
      </c>
      <c r="G276" s="125">
        <v>0</v>
      </c>
      <c r="H276" s="76"/>
      <c r="I276" s="126">
        <f t="shared" si="19"/>
        <v>0</v>
      </c>
      <c r="J276" s="126"/>
      <c r="K276" s="124"/>
      <c r="L276" s="24"/>
      <c r="M276" s="23">
        <v>0</v>
      </c>
      <c r="N276" s="23">
        <v>0</v>
      </c>
      <c r="O276" s="21"/>
      <c r="P276" s="23">
        <v>0</v>
      </c>
      <c r="Q276" s="23">
        <v>0</v>
      </c>
      <c r="R276" s="21"/>
      <c r="S276" s="21"/>
    </row>
    <row r="277" spans="1:19">
      <c r="A277" s="41">
        <v>1772</v>
      </c>
      <c r="B277" s="124"/>
      <c r="C277" s="124"/>
      <c r="D277" s="124"/>
      <c r="E277" s="124"/>
      <c r="F277" s="125">
        <v>0</v>
      </c>
      <c r="G277" s="125">
        <v>0</v>
      </c>
      <c r="H277" s="76"/>
      <c r="I277" s="126">
        <f t="shared" si="19"/>
        <v>0</v>
      </c>
      <c r="J277" s="126"/>
      <c r="K277" s="124"/>
      <c r="L277" s="24"/>
      <c r="M277" s="23">
        <v>0</v>
      </c>
      <c r="N277" s="23">
        <v>0</v>
      </c>
      <c r="O277" s="21"/>
      <c r="P277" s="23">
        <v>386</v>
      </c>
      <c r="Q277" s="23">
        <v>351.3</v>
      </c>
      <c r="R277" s="21"/>
      <c r="S277" s="21"/>
    </row>
    <row r="278" spans="1:19">
      <c r="A278" s="41">
        <v>1773</v>
      </c>
      <c r="B278" s="124"/>
      <c r="C278" s="124"/>
      <c r="D278" s="124"/>
      <c r="E278" s="124"/>
      <c r="F278" s="125">
        <v>0</v>
      </c>
      <c r="G278" s="125">
        <v>0</v>
      </c>
      <c r="H278" s="76"/>
      <c r="I278" s="126">
        <f t="shared" si="19"/>
        <v>0</v>
      </c>
      <c r="J278" s="126"/>
      <c r="K278" s="124"/>
      <c r="L278" s="24"/>
      <c r="M278" s="23">
        <v>0</v>
      </c>
      <c r="N278" s="23">
        <v>0</v>
      </c>
      <c r="O278" s="21"/>
      <c r="P278" s="23">
        <v>0</v>
      </c>
      <c r="Q278" s="23">
        <v>0</v>
      </c>
      <c r="R278" s="21"/>
      <c r="S278" s="21"/>
    </row>
    <row r="279" spans="1:19">
      <c r="A279" s="41">
        <v>1774</v>
      </c>
      <c r="B279" s="124"/>
      <c r="C279" s="124"/>
      <c r="D279" s="124"/>
      <c r="E279" s="124"/>
      <c r="F279" s="125">
        <v>0</v>
      </c>
      <c r="G279" s="125">
        <v>0</v>
      </c>
      <c r="H279" s="76"/>
      <c r="I279" s="126">
        <f t="shared" si="19"/>
        <v>0</v>
      </c>
      <c r="J279" s="126"/>
      <c r="K279" s="124"/>
      <c r="L279" s="24"/>
      <c r="M279" s="23">
        <v>0</v>
      </c>
      <c r="N279" s="23">
        <v>0</v>
      </c>
      <c r="O279" s="21"/>
      <c r="P279" s="23">
        <v>1186.8</v>
      </c>
      <c r="Q279" s="23">
        <v>1109.2</v>
      </c>
      <c r="R279" s="21"/>
      <c r="S279" s="21"/>
    </row>
    <row r="280" spans="1:19">
      <c r="A280" s="41">
        <v>1775</v>
      </c>
      <c r="B280" s="124"/>
      <c r="C280" s="124"/>
      <c r="D280" s="124"/>
      <c r="E280" s="124"/>
      <c r="F280" s="125">
        <v>0</v>
      </c>
      <c r="G280" s="125">
        <v>0</v>
      </c>
      <c r="H280" s="76"/>
      <c r="I280" s="126">
        <f t="shared" si="19"/>
        <v>0</v>
      </c>
      <c r="J280" s="126"/>
      <c r="K280" s="124"/>
      <c r="L280" s="24"/>
      <c r="M280" s="23">
        <v>0</v>
      </c>
      <c r="N280" s="23">
        <v>0</v>
      </c>
      <c r="O280" s="21"/>
      <c r="P280" s="23">
        <v>386</v>
      </c>
      <c r="Q280" s="23">
        <v>351.3</v>
      </c>
      <c r="R280" s="21"/>
      <c r="S280" s="21"/>
    </row>
    <row r="281" spans="1:19">
      <c r="A281" s="41">
        <v>1776</v>
      </c>
      <c r="B281" s="124"/>
      <c r="C281" s="124"/>
      <c r="D281" s="124"/>
      <c r="E281" s="124"/>
      <c r="F281" s="125">
        <v>0</v>
      </c>
      <c r="G281" s="125">
        <v>0</v>
      </c>
      <c r="H281" s="76"/>
      <c r="I281" s="126">
        <f t="shared" si="19"/>
        <v>0</v>
      </c>
      <c r="J281" s="126"/>
      <c r="K281" s="124"/>
      <c r="L281" s="24"/>
      <c r="M281" s="23">
        <v>0</v>
      </c>
      <c r="N281" s="23">
        <v>0</v>
      </c>
      <c r="O281" s="21"/>
      <c r="P281" s="23">
        <v>200</v>
      </c>
      <c r="Q281" s="23">
        <v>183.2</v>
      </c>
      <c r="R281" s="21"/>
      <c r="S281" s="21"/>
    </row>
    <row r="282" spans="1:19">
      <c r="A282" s="41">
        <v>1777</v>
      </c>
      <c r="B282" s="124"/>
      <c r="C282" s="124"/>
      <c r="D282" s="124"/>
      <c r="E282" s="124"/>
      <c r="F282" s="125">
        <v>0</v>
      </c>
      <c r="G282" s="125">
        <v>0</v>
      </c>
      <c r="H282" s="76"/>
      <c r="I282" s="126">
        <f t="shared" si="19"/>
        <v>0</v>
      </c>
      <c r="J282" s="126"/>
      <c r="K282" s="124"/>
      <c r="L282" s="24"/>
      <c r="M282" s="23">
        <v>0</v>
      </c>
      <c r="N282" s="23">
        <v>0</v>
      </c>
      <c r="O282" s="21"/>
      <c r="P282" s="23">
        <v>0</v>
      </c>
      <c r="Q282" s="23">
        <v>0</v>
      </c>
      <c r="R282" s="21"/>
      <c r="S282" s="21"/>
    </row>
    <row r="283" spans="1:19">
      <c r="A283" s="41">
        <v>1778</v>
      </c>
      <c r="B283" s="124"/>
      <c r="C283" s="124"/>
      <c r="D283" s="124"/>
      <c r="E283" s="124"/>
      <c r="F283" s="125">
        <v>0</v>
      </c>
      <c r="G283" s="125">
        <v>0</v>
      </c>
      <c r="H283" s="76"/>
      <c r="I283" s="126">
        <f t="shared" si="19"/>
        <v>0</v>
      </c>
      <c r="J283" s="126"/>
      <c r="K283" s="124"/>
      <c r="L283" s="24"/>
      <c r="M283" s="23">
        <v>0</v>
      </c>
      <c r="N283" s="23">
        <v>0</v>
      </c>
      <c r="O283" s="21"/>
      <c r="P283" s="23">
        <v>353.2</v>
      </c>
      <c r="Q283" s="23">
        <v>323.5</v>
      </c>
      <c r="R283" s="21"/>
      <c r="S283" s="21"/>
    </row>
    <row r="284" spans="1:19">
      <c r="A284" s="41">
        <v>1779</v>
      </c>
      <c r="B284" s="124"/>
      <c r="C284" s="124"/>
      <c r="D284" s="124"/>
      <c r="E284" s="124"/>
      <c r="F284" s="125">
        <v>0</v>
      </c>
      <c r="G284" s="125">
        <v>0</v>
      </c>
      <c r="H284" s="76"/>
      <c r="I284" s="126">
        <f t="shared" si="19"/>
        <v>0</v>
      </c>
      <c r="J284" s="126"/>
      <c r="K284" s="124"/>
      <c r="L284" s="24"/>
      <c r="M284" s="23">
        <v>0</v>
      </c>
      <c r="N284" s="23">
        <v>0</v>
      </c>
      <c r="O284" s="21"/>
      <c r="P284" s="23">
        <v>1208.7</v>
      </c>
      <c r="Q284" s="23">
        <v>1071.0999999999999</v>
      </c>
      <c r="R284" s="21"/>
      <c r="S284" s="21"/>
    </row>
    <row r="285" spans="1:19">
      <c r="A285" s="41">
        <v>1780</v>
      </c>
      <c r="B285" s="124"/>
      <c r="C285" s="124"/>
      <c r="D285" s="124"/>
      <c r="E285" s="124"/>
      <c r="F285" s="125">
        <v>0</v>
      </c>
      <c r="G285" s="125">
        <v>0</v>
      </c>
      <c r="H285" s="76"/>
      <c r="I285" s="126">
        <f t="shared" si="19"/>
        <v>0</v>
      </c>
      <c r="J285" s="126"/>
      <c r="K285" s="124"/>
      <c r="L285" s="24"/>
      <c r="M285" s="23">
        <v>0</v>
      </c>
      <c r="N285" s="23">
        <v>0</v>
      </c>
      <c r="O285" s="21"/>
      <c r="P285" s="23">
        <v>716.5</v>
      </c>
      <c r="Q285" s="23">
        <v>659.1</v>
      </c>
      <c r="R285" s="21"/>
      <c r="S285" s="21"/>
    </row>
    <row r="286" spans="1:19">
      <c r="A286" s="41">
        <v>1781</v>
      </c>
      <c r="B286" s="124"/>
      <c r="C286" s="124"/>
      <c r="D286" s="124"/>
      <c r="E286" s="124"/>
      <c r="F286" s="125">
        <v>0</v>
      </c>
      <c r="G286" s="125">
        <v>0</v>
      </c>
      <c r="H286" s="76"/>
      <c r="I286" s="126">
        <f t="shared" si="19"/>
        <v>0</v>
      </c>
      <c r="J286" s="126"/>
      <c r="K286" s="124"/>
      <c r="L286" s="24"/>
      <c r="M286" s="23">
        <v>0</v>
      </c>
      <c r="N286" s="23">
        <v>0</v>
      </c>
      <c r="O286" s="21"/>
      <c r="P286" s="23">
        <v>716.5</v>
      </c>
      <c r="Q286" s="23">
        <v>659.1</v>
      </c>
      <c r="R286" s="21"/>
      <c r="S286" s="21"/>
    </row>
    <row r="287" spans="1:19">
      <c r="A287" s="41">
        <v>1782</v>
      </c>
      <c r="B287" s="124"/>
      <c r="C287" s="124"/>
      <c r="D287" s="124"/>
      <c r="E287" s="124"/>
      <c r="F287" s="125">
        <v>0</v>
      </c>
      <c r="G287" s="125">
        <v>0</v>
      </c>
      <c r="H287" s="76"/>
      <c r="I287" s="126">
        <f t="shared" si="19"/>
        <v>0</v>
      </c>
      <c r="J287" s="126"/>
      <c r="K287" s="124"/>
      <c r="L287" s="24"/>
      <c r="M287" s="23">
        <v>0</v>
      </c>
      <c r="N287" s="23">
        <v>0</v>
      </c>
      <c r="O287" s="21"/>
      <c r="P287" s="23">
        <v>1422.9</v>
      </c>
      <c r="Q287" s="23">
        <v>1306.0999999999999</v>
      </c>
      <c r="R287" s="21"/>
      <c r="S287" s="21"/>
    </row>
    <row r="288" spans="1:19">
      <c r="A288" s="41">
        <v>1783</v>
      </c>
      <c r="B288" s="124"/>
      <c r="C288" s="124"/>
      <c r="D288" s="124"/>
      <c r="E288" s="124"/>
      <c r="F288" s="125">
        <v>0</v>
      </c>
      <c r="G288" s="125">
        <v>0</v>
      </c>
      <c r="H288" s="76"/>
      <c r="I288" s="126">
        <f t="shared" si="19"/>
        <v>0</v>
      </c>
      <c r="J288" s="126"/>
      <c r="K288" s="124"/>
      <c r="L288" s="24"/>
      <c r="M288" s="23">
        <v>0</v>
      </c>
      <c r="N288" s="23">
        <v>0</v>
      </c>
      <c r="O288" s="21"/>
      <c r="P288" s="23">
        <v>1269.7</v>
      </c>
      <c r="Q288" s="23">
        <v>982.6</v>
      </c>
      <c r="R288" s="21"/>
      <c r="S288" s="21"/>
    </row>
    <row r="289" spans="1:19">
      <c r="A289" s="41">
        <v>1784</v>
      </c>
      <c r="B289" s="124"/>
      <c r="C289" s="124"/>
      <c r="D289" s="124"/>
      <c r="E289" s="124"/>
      <c r="F289" s="125">
        <v>0</v>
      </c>
      <c r="G289" s="125">
        <v>0</v>
      </c>
      <c r="H289" s="76"/>
      <c r="I289" s="126">
        <f t="shared" si="19"/>
        <v>0</v>
      </c>
      <c r="J289" s="126"/>
      <c r="K289" s="124"/>
      <c r="L289" s="24"/>
      <c r="M289" s="23">
        <v>0</v>
      </c>
      <c r="N289" s="23">
        <v>0</v>
      </c>
      <c r="O289" s="21"/>
      <c r="P289" s="23">
        <v>2193.4</v>
      </c>
      <c r="Q289" s="23">
        <v>1707.2</v>
      </c>
      <c r="R289" s="21"/>
      <c r="S289" s="21"/>
    </row>
    <row r="290" spans="1:19">
      <c r="A290" s="41">
        <v>1785</v>
      </c>
      <c r="B290" s="124"/>
      <c r="C290" s="124"/>
      <c r="D290" s="124"/>
      <c r="E290" s="124"/>
      <c r="F290" s="125">
        <v>0</v>
      </c>
      <c r="G290" s="125">
        <v>0</v>
      </c>
      <c r="H290" s="76"/>
      <c r="I290" s="126">
        <f t="shared" si="19"/>
        <v>0</v>
      </c>
      <c r="J290" s="126"/>
      <c r="K290" s="124"/>
      <c r="L290" s="24"/>
      <c r="M290" s="23">
        <v>0</v>
      </c>
      <c r="N290" s="23">
        <v>0</v>
      </c>
      <c r="O290" s="21"/>
      <c r="P290" s="23">
        <v>1975.4</v>
      </c>
      <c r="Q290" s="23">
        <v>1821</v>
      </c>
      <c r="R290" s="21"/>
      <c r="S290" s="21"/>
    </row>
    <row r="291" spans="1:19">
      <c r="A291" s="41">
        <v>1786</v>
      </c>
      <c r="B291" s="124"/>
      <c r="C291" s="124"/>
      <c r="D291" s="124"/>
      <c r="E291" s="124"/>
      <c r="F291" s="125">
        <v>0</v>
      </c>
      <c r="G291" s="125">
        <v>0</v>
      </c>
      <c r="H291" s="76"/>
      <c r="I291" s="126">
        <f t="shared" si="19"/>
        <v>0</v>
      </c>
      <c r="J291" s="126"/>
      <c r="K291" s="124"/>
      <c r="L291" s="24"/>
      <c r="M291" s="23">
        <v>0</v>
      </c>
      <c r="N291" s="23">
        <v>0</v>
      </c>
      <c r="O291" s="21"/>
      <c r="P291" s="23">
        <v>2152</v>
      </c>
      <c r="Q291" s="23">
        <v>1968.8</v>
      </c>
      <c r="R291" s="21"/>
      <c r="S291" s="21"/>
    </row>
    <row r="292" spans="1:19">
      <c r="A292" s="41">
        <v>1787</v>
      </c>
      <c r="B292" s="124"/>
      <c r="C292" s="124"/>
      <c r="D292" s="124"/>
      <c r="E292" s="124"/>
      <c r="F292" s="125">
        <v>0</v>
      </c>
      <c r="G292" s="125">
        <v>0</v>
      </c>
      <c r="H292" s="76"/>
      <c r="I292" s="126">
        <f t="shared" si="19"/>
        <v>0</v>
      </c>
      <c r="J292" s="126"/>
      <c r="K292" s="124"/>
      <c r="L292" s="24"/>
      <c r="M292" s="23">
        <v>0</v>
      </c>
      <c r="N292" s="23">
        <v>0</v>
      </c>
      <c r="O292" s="21"/>
      <c r="P292" s="23">
        <v>2773.9</v>
      </c>
      <c r="Q292" s="23">
        <v>2552.1999999999998</v>
      </c>
      <c r="R292" s="21"/>
      <c r="S292" s="21"/>
    </row>
    <row r="293" spans="1:19">
      <c r="A293" s="131">
        <v>1788</v>
      </c>
      <c r="B293" s="124"/>
      <c r="C293" s="124"/>
      <c r="D293" s="124"/>
      <c r="E293" s="124"/>
      <c r="F293" s="125">
        <v>0</v>
      </c>
      <c r="G293" s="125">
        <v>0</v>
      </c>
      <c r="H293" s="76"/>
      <c r="I293" s="126">
        <f t="shared" si="19"/>
        <v>0</v>
      </c>
      <c r="J293" s="126"/>
      <c r="K293" s="124"/>
      <c r="L293" s="24"/>
      <c r="M293" s="23">
        <v>0</v>
      </c>
      <c r="N293" s="23">
        <v>0</v>
      </c>
      <c r="O293" s="21"/>
      <c r="P293" s="23">
        <v>1694.1</v>
      </c>
      <c r="Q293" s="23">
        <v>1557.5</v>
      </c>
      <c r="R293" s="21"/>
      <c r="S293" s="21"/>
    </row>
    <row r="294" spans="1:19">
      <c r="A294" s="131">
        <v>1789</v>
      </c>
      <c r="B294" s="124"/>
      <c r="C294" s="124"/>
      <c r="D294" s="124"/>
      <c r="E294" s="124"/>
      <c r="F294" s="125">
        <v>0</v>
      </c>
      <c r="G294" s="125">
        <v>0</v>
      </c>
      <c r="H294" s="76"/>
      <c r="I294" s="126">
        <f t="shared" si="19"/>
        <v>0</v>
      </c>
      <c r="J294" s="126"/>
      <c r="K294" s="124"/>
      <c r="L294" s="24"/>
      <c r="M294" s="23">
        <v>0</v>
      </c>
      <c r="N294" s="23">
        <v>0</v>
      </c>
      <c r="O294" s="21"/>
      <c r="P294" s="23">
        <v>3023.8</v>
      </c>
      <c r="Q294" s="23">
        <v>2699.0640000000008</v>
      </c>
      <c r="R294" s="21"/>
      <c r="S294" s="21"/>
    </row>
    <row r="295" spans="1:19">
      <c r="A295" s="131">
        <v>1790</v>
      </c>
      <c r="B295" s="124"/>
      <c r="C295" s="124"/>
      <c r="D295" s="124"/>
      <c r="E295" s="124"/>
      <c r="F295" s="125">
        <v>0</v>
      </c>
      <c r="G295" s="125">
        <v>0</v>
      </c>
      <c r="H295" s="76"/>
      <c r="I295" s="126">
        <f t="shared" si="19"/>
        <v>0</v>
      </c>
      <c r="J295" s="126"/>
      <c r="K295" s="124"/>
      <c r="L295" s="24"/>
      <c r="M295" s="23">
        <v>0</v>
      </c>
      <c r="N295" s="23">
        <v>0</v>
      </c>
      <c r="O295" s="21"/>
      <c r="P295" s="23">
        <v>936.1</v>
      </c>
      <c r="Q295" s="23">
        <v>903.6</v>
      </c>
      <c r="R295" s="21"/>
      <c r="S295" s="21"/>
    </row>
    <row r="296" spans="1:19">
      <c r="A296" s="131">
        <v>1791</v>
      </c>
      <c r="B296" s="124"/>
      <c r="C296" s="124"/>
      <c r="D296" s="124"/>
      <c r="E296" s="124"/>
      <c r="F296" s="125">
        <v>345.97156398104266</v>
      </c>
      <c r="G296" s="125">
        <v>292</v>
      </c>
      <c r="H296" s="76"/>
      <c r="I296" s="126">
        <f t="shared" si="19"/>
        <v>345.97156398104266</v>
      </c>
      <c r="J296" s="126">
        <v>292</v>
      </c>
      <c r="K296" s="124"/>
      <c r="L296" s="24"/>
      <c r="M296" s="23">
        <v>0</v>
      </c>
      <c r="N296" s="23">
        <v>0</v>
      </c>
      <c r="O296" s="21"/>
      <c r="P296" s="23">
        <v>1258.9000000000001</v>
      </c>
      <c r="Q296" s="23">
        <v>1161.9000000000001</v>
      </c>
      <c r="R296" s="21"/>
      <c r="S296" s="21"/>
    </row>
    <row r="297" spans="1:19">
      <c r="A297" s="131">
        <v>1792</v>
      </c>
      <c r="B297" s="124"/>
      <c r="C297" s="124"/>
      <c r="D297" s="124"/>
      <c r="E297" s="124"/>
      <c r="F297" s="125">
        <v>0</v>
      </c>
      <c r="G297" s="125">
        <v>0</v>
      </c>
      <c r="H297" s="76"/>
      <c r="I297" s="126">
        <f t="shared" si="19"/>
        <v>0</v>
      </c>
      <c r="J297" s="126"/>
      <c r="K297" s="124"/>
      <c r="L297" s="24"/>
      <c r="M297" s="23">
        <v>0</v>
      </c>
      <c r="N297" s="23">
        <v>0</v>
      </c>
      <c r="O297" s="21"/>
      <c r="P297" s="23">
        <v>1087.4000000000001</v>
      </c>
      <c r="Q297" s="23">
        <v>647</v>
      </c>
      <c r="R297" s="21"/>
      <c r="S297" s="21"/>
    </row>
    <row r="298" spans="1:19">
      <c r="A298" s="131">
        <v>1793</v>
      </c>
      <c r="B298" s="124"/>
      <c r="C298" s="124"/>
      <c r="D298" s="124"/>
      <c r="E298" s="124"/>
      <c r="F298" s="125">
        <v>271.2</v>
      </c>
      <c r="G298" s="125">
        <v>251.4024</v>
      </c>
      <c r="H298" s="76"/>
      <c r="I298" s="126">
        <f t="shared" si="19"/>
        <v>271.2</v>
      </c>
      <c r="J298" s="126">
        <v>251.4024</v>
      </c>
      <c r="K298" s="124"/>
      <c r="L298" s="24"/>
      <c r="M298" s="23">
        <v>0</v>
      </c>
      <c r="N298" s="23">
        <v>0</v>
      </c>
      <c r="O298" s="21"/>
      <c r="P298" s="23">
        <v>716.5</v>
      </c>
      <c r="Q298" s="23">
        <v>659.1</v>
      </c>
      <c r="R298" s="21"/>
      <c r="S298" s="21"/>
    </row>
    <row r="299" spans="1:19">
      <c r="A299" s="131">
        <v>1794</v>
      </c>
      <c r="B299" s="124"/>
      <c r="C299" s="124"/>
      <c r="D299" s="124"/>
      <c r="E299" s="124"/>
      <c r="F299" s="125">
        <v>0</v>
      </c>
      <c r="G299" s="125">
        <v>0</v>
      </c>
      <c r="H299" s="76"/>
      <c r="I299" s="126">
        <f t="shared" si="19"/>
        <v>0</v>
      </c>
      <c r="J299" s="126"/>
      <c r="K299" s="124"/>
      <c r="L299" s="24"/>
      <c r="M299" s="23">
        <v>0</v>
      </c>
      <c r="N299" s="23">
        <v>0</v>
      </c>
      <c r="O299" s="21"/>
      <c r="P299" s="23">
        <v>1147.2018299246502</v>
      </c>
      <c r="Q299" s="23">
        <v>1049.3</v>
      </c>
      <c r="R299" s="21"/>
      <c r="S299" s="21"/>
    </row>
    <row r="300" spans="1:19">
      <c r="A300" s="131">
        <v>1795</v>
      </c>
      <c r="B300" s="124"/>
      <c r="C300" s="124"/>
      <c r="D300" s="124"/>
      <c r="E300" s="124"/>
      <c r="F300" s="125">
        <v>369.66824644549763</v>
      </c>
      <c r="G300" s="125">
        <v>312</v>
      </c>
      <c r="H300" s="76"/>
      <c r="I300" s="126">
        <f t="shared" si="19"/>
        <v>369.66824644549763</v>
      </c>
      <c r="J300" s="126">
        <v>312</v>
      </c>
      <c r="K300" s="124"/>
      <c r="L300" s="24"/>
      <c r="M300" s="23">
        <v>0</v>
      </c>
      <c r="N300" s="23">
        <v>0</v>
      </c>
      <c r="O300" s="21"/>
      <c r="P300" s="23">
        <v>1231.4000000000001</v>
      </c>
      <c r="Q300" s="23">
        <v>1086.8</v>
      </c>
      <c r="R300" s="21"/>
      <c r="S300" s="21"/>
    </row>
    <row r="301" spans="1:19">
      <c r="A301" s="131">
        <v>1796</v>
      </c>
      <c r="B301" s="124"/>
      <c r="C301" s="124"/>
      <c r="D301" s="124"/>
      <c r="E301" s="124"/>
      <c r="F301" s="125">
        <v>166</v>
      </c>
      <c r="G301" s="125">
        <v>166</v>
      </c>
      <c r="H301" s="76"/>
      <c r="I301" s="126">
        <f t="shared" si="19"/>
        <v>166</v>
      </c>
      <c r="J301" s="126">
        <v>166</v>
      </c>
      <c r="K301" s="124"/>
      <c r="L301" s="24"/>
      <c r="M301" s="23">
        <v>0</v>
      </c>
      <c r="N301" s="23">
        <v>0</v>
      </c>
      <c r="O301" s="21"/>
      <c r="P301" s="23">
        <v>1590.7</v>
      </c>
      <c r="Q301" s="23">
        <v>1508.4</v>
      </c>
      <c r="R301" s="21"/>
      <c r="S301" s="21"/>
    </row>
    <row r="302" spans="1:19">
      <c r="A302" s="131">
        <v>1797</v>
      </c>
      <c r="B302" s="124"/>
      <c r="C302" s="124"/>
      <c r="D302" s="124"/>
      <c r="E302" s="124"/>
      <c r="F302" s="125">
        <v>0</v>
      </c>
      <c r="G302" s="125">
        <v>0</v>
      </c>
      <c r="H302" s="76"/>
      <c r="I302" s="126">
        <f t="shared" si="19"/>
        <v>0</v>
      </c>
      <c r="J302" s="126"/>
      <c r="K302" s="124"/>
      <c r="L302" s="24"/>
      <c r="M302" s="23">
        <v>0</v>
      </c>
      <c r="N302" s="23">
        <v>0</v>
      </c>
      <c r="O302" s="21"/>
      <c r="P302" s="23">
        <v>997.7</v>
      </c>
      <c r="Q302" s="23">
        <v>916.2</v>
      </c>
      <c r="R302" s="21"/>
      <c r="S302" s="21"/>
    </row>
    <row r="303" spans="1:19">
      <c r="A303" s="131">
        <v>1798</v>
      </c>
      <c r="B303" s="124"/>
      <c r="C303" s="124"/>
      <c r="D303" s="124"/>
      <c r="E303" s="124"/>
      <c r="F303" s="125">
        <v>0</v>
      </c>
      <c r="G303" s="125">
        <v>0</v>
      </c>
      <c r="H303" s="76"/>
      <c r="I303" s="126">
        <f t="shared" si="19"/>
        <v>0</v>
      </c>
      <c r="J303" s="126"/>
      <c r="K303" s="124"/>
      <c r="L303" s="24"/>
      <c r="M303" s="23">
        <v>0</v>
      </c>
      <c r="N303" s="23">
        <v>0</v>
      </c>
      <c r="O303" s="21"/>
      <c r="P303" s="23">
        <v>0</v>
      </c>
      <c r="Q303" s="23">
        <v>0</v>
      </c>
      <c r="R303" s="21"/>
      <c r="S303" s="21"/>
    </row>
    <row r="304" spans="1:19">
      <c r="A304" s="131">
        <v>1799</v>
      </c>
      <c r="B304" s="124"/>
      <c r="C304" s="124"/>
      <c r="D304" s="124"/>
      <c r="E304" s="124"/>
      <c r="F304" s="125">
        <v>1006</v>
      </c>
      <c r="G304" s="125">
        <v>796.78800000000001</v>
      </c>
      <c r="H304" s="76"/>
      <c r="I304" s="126">
        <f t="shared" si="19"/>
        <v>1006</v>
      </c>
      <c r="J304" s="126">
        <v>796.78800000000001</v>
      </c>
      <c r="K304" s="124"/>
      <c r="L304" s="24"/>
      <c r="M304" s="23">
        <v>0</v>
      </c>
      <c r="N304" s="23">
        <v>0</v>
      </c>
      <c r="O304" s="21"/>
      <c r="P304" s="23">
        <v>363.3</v>
      </c>
      <c r="Q304" s="23">
        <v>335.6</v>
      </c>
      <c r="R304" s="21"/>
      <c r="S304" s="21"/>
    </row>
    <row r="305" spans="1:19">
      <c r="A305" s="131">
        <v>1800</v>
      </c>
      <c r="B305" s="124"/>
      <c r="C305" s="124"/>
      <c r="D305" s="124"/>
      <c r="E305" s="124"/>
      <c r="F305" s="125">
        <v>0</v>
      </c>
      <c r="G305" s="125">
        <v>0</v>
      </c>
      <c r="H305" s="76"/>
      <c r="I305" s="126">
        <f t="shared" si="19"/>
        <v>0</v>
      </c>
      <c r="J305" s="126"/>
      <c r="K305" s="124"/>
      <c r="L305" s="24"/>
      <c r="M305" s="23">
        <v>0</v>
      </c>
      <c r="N305" s="23">
        <v>0</v>
      </c>
      <c r="O305" s="21"/>
      <c r="P305" s="23">
        <v>864</v>
      </c>
      <c r="Q305" s="23">
        <v>709.88900000000001</v>
      </c>
      <c r="R305" s="21"/>
      <c r="S305" s="21"/>
    </row>
    <row r="306" spans="1:19">
      <c r="A306" s="131">
        <v>1801</v>
      </c>
      <c r="B306" s="124"/>
      <c r="C306" s="124"/>
      <c r="D306" s="124"/>
      <c r="E306" s="124"/>
      <c r="F306" s="125">
        <v>189</v>
      </c>
      <c r="G306" s="125">
        <v>189</v>
      </c>
      <c r="H306" s="76"/>
      <c r="I306" s="126">
        <f t="shared" si="19"/>
        <v>189</v>
      </c>
      <c r="J306" s="126">
        <v>189</v>
      </c>
      <c r="K306" s="124"/>
      <c r="L306" s="24"/>
      <c r="M306" s="23">
        <v>0</v>
      </c>
      <c r="N306" s="23">
        <v>0</v>
      </c>
      <c r="O306" s="21"/>
      <c r="P306" s="23">
        <v>1075.2</v>
      </c>
      <c r="Q306" s="23">
        <v>940.9</v>
      </c>
      <c r="R306" s="21"/>
      <c r="S306" s="21"/>
    </row>
    <row r="307" spans="1:19">
      <c r="A307" s="131">
        <v>1802</v>
      </c>
      <c r="B307" s="124"/>
      <c r="C307" s="124"/>
      <c r="D307" s="124"/>
      <c r="E307" s="124"/>
      <c r="F307" s="125">
        <v>520</v>
      </c>
      <c r="G307" s="125">
        <v>450</v>
      </c>
      <c r="H307" s="76"/>
      <c r="I307" s="126">
        <f t="shared" si="19"/>
        <v>520</v>
      </c>
      <c r="J307" s="126">
        <v>450</v>
      </c>
      <c r="K307" s="124"/>
      <c r="L307" s="24"/>
      <c r="M307" s="23">
        <v>0</v>
      </c>
      <c r="N307" s="23">
        <v>0</v>
      </c>
      <c r="O307" s="21"/>
      <c r="P307" s="23">
        <v>1233.8</v>
      </c>
      <c r="Q307" s="23">
        <v>1100.0999999999999</v>
      </c>
      <c r="R307" s="21"/>
      <c r="S307" s="21"/>
    </row>
    <row r="308" spans="1:19">
      <c r="A308" s="131">
        <v>1803</v>
      </c>
      <c r="B308" s="124"/>
      <c r="C308" s="124"/>
      <c r="D308" s="124"/>
      <c r="E308" s="124"/>
      <c r="F308" s="125">
        <v>492.2</v>
      </c>
      <c r="G308" s="125">
        <v>412</v>
      </c>
      <c r="H308" s="76"/>
      <c r="I308" s="126">
        <v>492.2</v>
      </c>
      <c r="J308" s="126">
        <v>412</v>
      </c>
      <c r="K308" s="124"/>
      <c r="L308" s="24"/>
      <c r="M308" s="23">
        <v>233.8</v>
      </c>
      <c r="N308" s="23">
        <v>192.41739999999999</v>
      </c>
      <c r="O308" s="21"/>
      <c r="P308" s="23">
        <v>1146.4000000000001</v>
      </c>
      <c r="Q308" s="23">
        <v>976.9</v>
      </c>
      <c r="R308" s="21"/>
      <c r="S308" s="21"/>
    </row>
    <row r="309" spans="1:19">
      <c r="A309" s="131">
        <v>1804</v>
      </c>
      <c r="B309" s="124"/>
      <c r="C309" s="124"/>
      <c r="D309" s="124"/>
      <c r="E309" s="124"/>
      <c r="F309" s="125">
        <v>2664.9166666666665</v>
      </c>
      <c r="G309" s="125">
        <v>1757.4079999999999</v>
      </c>
      <c r="H309" s="76"/>
      <c r="I309" s="126">
        <f t="shared" ref="I309:I317" si="20">F309</f>
        <v>2664.9166666666665</v>
      </c>
      <c r="J309" s="126">
        <v>1757.4079999999999</v>
      </c>
      <c r="K309" s="124"/>
      <c r="L309" s="24"/>
      <c r="M309" s="23">
        <v>0</v>
      </c>
      <c r="N309" s="23">
        <v>0</v>
      </c>
      <c r="O309" s="21"/>
      <c r="P309" s="23">
        <v>485.4</v>
      </c>
      <c r="Q309" s="23">
        <v>429.084</v>
      </c>
      <c r="R309" s="21"/>
      <c r="S309" s="21"/>
    </row>
    <row r="310" spans="1:19">
      <c r="A310" s="131">
        <v>1805</v>
      </c>
      <c r="B310" s="124"/>
      <c r="C310" s="124"/>
      <c r="D310" s="124"/>
      <c r="E310" s="124"/>
      <c r="F310" s="125">
        <v>378.47222222222223</v>
      </c>
      <c r="G310" s="125">
        <v>327</v>
      </c>
      <c r="H310" s="76"/>
      <c r="I310" s="126">
        <f t="shared" si="20"/>
        <v>378.47222222222223</v>
      </c>
      <c r="J310" s="126">
        <f>G310</f>
        <v>327</v>
      </c>
      <c r="K310" s="124"/>
      <c r="L310" s="24"/>
      <c r="M310" s="23">
        <v>135.28748590755356</v>
      </c>
      <c r="N310" s="23">
        <v>120</v>
      </c>
      <c r="O310" s="21"/>
      <c r="P310" s="23">
        <v>1941.2</v>
      </c>
      <c r="Q310" s="23">
        <v>1711</v>
      </c>
      <c r="R310" s="21"/>
      <c r="S310" s="21"/>
    </row>
    <row r="311" spans="1:19">
      <c r="A311" s="131">
        <v>1806</v>
      </c>
      <c r="B311" s="124"/>
      <c r="C311" s="124"/>
      <c r="D311" s="124"/>
      <c r="E311" s="124"/>
      <c r="F311" s="125">
        <v>248.11328826901683</v>
      </c>
      <c r="G311" s="125">
        <v>231</v>
      </c>
      <c r="H311" s="76"/>
      <c r="I311" s="126">
        <f t="shared" si="20"/>
        <v>248.11328826901683</v>
      </c>
      <c r="J311" s="126">
        <v>231</v>
      </c>
      <c r="K311" s="124"/>
      <c r="L311" s="24"/>
      <c r="M311" s="23">
        <v>0</v>
      </c>
      <c r="N311" s="23">
        <v>0</v>
      </c>
      <c r="O311" s="21"/>
      <c r="P311" s="23">
        <v>1309.2</v>
      </c>
      <c r="Q311" s="23">
        <v>1179.3</v>
      </c>
      <c r="R311" s="21"/>
      <c r="S311" s="21"/>
    </row>
    <row r="312" spans="1:19">
      <c r="A312" s="131">
        <v>1807</v>
      </c>
      <c r="B312" s="124"/>
      <c r="C312" s="124"/>
      <c r="D312" s="124"/>
      <c r="E312" s="124"/>
      <c r="F312" s="125">
        <v>280.2690582959641</v>
      </c>
      <c r="G312" s="125">
        <v>250</v>
      </c>
      <c r="H312" s="76"/>
      <c r="I312" s="126">
        <f t="shared" si="20"/>
        <v>280.2690582959641</v>
      </c>
      <c r="J312" s="126">
        <v>250</v>
      </c>
      <c r="K312" s="124"/>
      <c r="L312" s="24"/>
      <c r="M312" s="23">
        <v>0</v>
      </c>
      <c r="N312" s="23">
        <v>0</v>
      </c>
      <c r="O312" s="21"/>
      <c r="P312" s="23">
        <v>2342.5</v>
      </c>
      <c r="Q312" s="23">
        <v>2078.1999999999998</v>
      </c>
      <c r="R312" s="21"/>
      <c r="S312" s="21"/>
    </row>
    <row r="313" spans="1:19">
      <c r="A313" s="131">
        <v>1808</v>
      </c>
      <c r="B313" s="124"/>
      <c r="C313" s="124"/>
      <c r="D313" s="124"/>
      <c r="E313" s="124"/>
      <c r="F313" s="125">
        <v>0</v>
      </c>
      <c r="G313" s="125">
        <v>0</v>
      </c>
      <c r="H313" s="76"/>
      <c r="I313" s="126">
        <f t="shared" si="20"/>
        <v>0</v>
      </c>
      <c r="J313" s="126"/>
      <c r="K313" s="124"/>
      <c r="L313" s="24"/>
      <c r="M313" s="23">
        <v>0</v>
      </c>
      <c r="N313" s="23">
        <v>0</v>
      </c>
      <c r="O313" s="21"/>
      <c r="P313" s="23">
        <v>1309.4000000000001</v>
      </c>
      <c r="Q313" s="23">
        <v>1179.44</v>
      </c>
      <c r="R313" s="21"/>
      <c r="S313" s="21"/>
    </row>
    <row r="314" spans="1:19">
      <c r="A314" s="131">
        <v>1809</v>
      </c>
      <c r="B314" s="17"/>
      <c r="C314" s="129"/>
      <c r="D314" s="129"/>
      <c r="E314" s="129"/>
      <c r="F314" s="125">
        <v>773</v>
      </c>
      <c r="G314" s="125">
        <v>661.91399999999999</v>
      </c>
      <c r="H314" s="76"/>
      <c r="I314" s="126">
        <f t="shared" si="20"/>
        <v>773</v>
      </c>
      <c r="J314" s="126">
        <f>G314</f>
        <v>661.91399999999999</v>
      </c>
      <c r="K314" s="78"/>
      <c r="L314" s="110"/>
      <c r="M314" s="23">
        <v>475.1</v>
      </c>
      <c r="N314" s="23">
        <v>435.7</v>
      </c>
      <c r="O314" s="21"/>
      <c r="P314" s="23">
        <v>1969.4</v>
      </c>
      <c r="Q314" s="23">
        <v>1498.6</v>
      </c>
      <c r="R314" s="21"/>
      <c r="S314" s="21"/>
    </row>
    <row r="315" spans="1:19">
      <c r="A315" s="131">
        <v>1810</v>
      </c>
      <c r="B315" s="17"/>
      <c r="C315" s="124"/>
      <c r="D315" s="124"/>
      <c r="E315" s="124"/>
      <c r="F315" s="125">
        <v>1039.9881709719382</v>
      </c>
      <c r="G315" s="125">
        <v>943</v>
      </c>
      <c r="H315" s="76"/>
      <c r="I315" s="126">
        <f t="shared" si="20"/>
        <v>1039.9881709719382</v>
      </c>
      <c r="J315" s="126">
        <v>943</v>
      </c>
      <c r="K315" s="124"/>
      <c r="L315" s="24"/>
      <c r="M315" s="23">
        <v>970.19074074074092</v>
      </c>
      <c r="N315" s="23">
        <v>855.94140000000004</v>
      </c>
      <c r="O315" s="21"/>
      <c r="P315" s="23">
        <v>183.35246842709529</v>
      </c>
      <c r="Q315" s="23">
        <v>159.69999999999999</v>
      </c>
      <c r="R315" s="21"/>
      <c r="S315" s="21"/>
    </row>
    <row r="316" spans="1:19">
      <c r="A316" s="131">
        <v>1811</v>
      </c>
      <c r="B316" s="52"/>
      <c r="C316" s="124"/>
      <c r="D316" s="124"/>
      <c r="E316" s="124"/>
      <c r="F316" s="125">
        <v>1259.6278649183309</v>
      </c>
      <c r="G316" s="125">
        <v>1116.1504</v>
      </c>
      <c r="H316" s="76"/>
      <c r="I316" s="126">
        <f t="shared" si="20"/>
        <v>1259.6278649183309</v>
      </c>
      <c r="J316" s="126">
        <v>1116.1504</v>
      </c>
      <c r="K316" s="124"/>
      <c r="L316" s="24"/>
      <c r="M316" s="23">
        <v>613.87938334312173</v>
      </c>
      <c r="N316" s="23">
        <v>519</v>
      </c>
      <c r="O316" s="21"/>
      <c r="P316" s="23">
        <v>2478.6</v>
      </c>
      <c r="Q316" s="23">
        <v>2238.9</v>
      </c>
      <c r="R316" s="21"/>
      <c r="S316" s="21"/>
    </row>
    <row r="317" spans="1:19">
      <c r="A317" s="131">
        <v>1812</v>
      </c>
      <c r="B317" s="17"/>
      <c r="C317" s="124"/>
      <c r="D317" s="124"/>
      <c r="E317" s="124"/>
      <c r="F317" s="125">
        <v>0</v>
      </c>
      <c r="G317" s="125">
        <v>0</v>
      </c>
      <c r="H317" s="76"/>
      <c r="I317" s="126">
        <f t="shared" si="20"/>
        <v>0</v>
      </c>
      <c r="J317" s="126"/>
      <c r="K317" s="124"/>
      <c r="L317" s="24"/>
      <c r="M317" s="23">
        <v>0</v>
      </c>
      <c r="N317" s="23">
        <v>0</v>
      </c>
      <c r="O317" s="21"/>
      <c r="P317" s="23">
        <v>1309.2454746136866</v>
      </c>
      <c r="Q317" s="23">
        <v>1179.3</v>
      </c>
      <c r="R317" s="21"/>
      <c r="S317" s="21"/>
    </row>
    <row r="318" spans="1:19">
      <c r="A318" s="131">
        <v>1813</v>
      </c>
      <c r="B318" s="17"/>
      <c r="C318" s="124"/>
      <c r="D318" s="124"/>
      <c r="E318" s="124"/>
      <c r="F318" s="125">
        <v>270.3003337041157</v>
      </c>
      <c r="G318" s="125">
        <v>243</v>
      </c>
      <c r="H318" s="76"/>
      <c r="I318" s="126">
        <v>270.3003337041157</v>
      </c>
      <c r="J318" s="126">
        <v>243</v>
      </c>
      <c r="K318" s="124"/>
      <c r="L318" s="24"/>
      <c r="M318" s="23">
        <v>0</v>
      </c>
      <c r="N318" s="23">
        <v>0</v>
      </c>
      <c r="O318" s="21"/>
      <c r="P318" s="23">
        <v>919.4</v>
      </c>
      <c r="Q318" s="23">
        <v>353.2</v>
      </c>
      <c r="R318" s="21"/>
      <c r="S318" s="21"/>
    </row>
    <row r="319" spans="1:19">
      <c r="A319" s="131">
        <v>1814</v>
      </c>
      <c r="B319" s="17"/>
      <c r="C319" s="124"/>
      <c r="D319" s="124"/>
      <c r="E319" s="124"/>
      <c r="F319" s="125">
        <v>144.8058761804827</v>
      </c>
      <c r="G319" s="125">
        <v>138</v>
      </c>
      <c r="H319" s="76"/>
      <c r="I319" s="126">
        <f>F319</f>
        <v>144.8058761804827</v>
      </c>
      <c r="J319" s="126">
        <v>138</v>
      </c>
      <c r="K319" s="124"/>
      <c r="L319" s="24"/>
      <c r="M319" s="23">
        <v>0</v>
      </c>
      <c r="N319" s="23">
        <v>0</v>
      </c>
      <c r="O319" s="21"/>
      <c r="P319" s="23">
        <v>602</v>
      </c>
      <c r="Q319" s="23">
        <v>377</v>
      </c>
      <c r="R319" s="21"/>
      <c r="S319" s="21"/>
    </row>
    <row r="320" spans="1:19">
      <c r="A320" s="131">
        <v>1815</v>
      </c>
      <c r="B320" s="17"/>
      <c r="C320" s="124"/>
      <c r="D320" s="124"/>
      <c r="E320" s="124"/>
      <c r="F320" s="125">
        <v>563.36572153999907</v>
      </c>
      <c r="G320" s="125">
        <v>509</v>
      </c>
      <c r="H320" s="76"/>
      <c r="I320" s="126">
        <f>F320</f>
        <v>563.36572153999907</v>
      </c>
      <c r="J320" s="126">
        <v>319</v>
      </c>
      <c r="K320" s="124"/>
      <c r="L320" s="24"/>
      <c r="M320" s="23">
        <v>0</v>
      </c>
      <c r="N320" s="23">
        <v>0</v>
      </c>
      <c r="O320" s="21"/>
      <c r="P320" s="23">
        <v>512.1</v>
      </c>
      <c r="Q320" s="23">
        <v>250</v>
      </c>
      <c r="R320" s="21"/>
      <c r="S320" s="21"/>
    </row>
    <row r="321" spans="1:19">
      <c r="A321" s="131">
        <v>1816</v>
      </c>
      <c r="B321" s="17"/>
      <c r="C321" s="129"/>
      <c r="D321" s="129"/>
      <c r="E321" s="129"/>
      <c r="F321" s="125">
        <v>369</v>
      </c>
      <c r="G321" s="125">
        <v>319</v>
      </c>
      <c r="H321" s="76"/>
      <c r="I321" s="126">
        <f>F321</f>
        <v>369</v>
      </c>
      <c r="J321" s="126">
        <f>G321</f>
        <v>319</v>
      </c>
      <c r="K321" s="124"/>
      <c r="L321" s="24"/>
      <c r="M321" s="23">
        <v>289.30131004366814</v>
      </c>
      <c r="N321" s="23">
        <v>265</v>
      </c>
      <c r="O321" s="21"/>
      <c r="P321" s="23">
        <v>272.8</v>
      </c>
      <c r="Q321" s="23">
        <v>250</v>
      </c>
      <c r="R321" s="21"/>
      <c r="S321" s="21"/>
    </row>
    <row r="322" spans="1:19">
      <c r="A322" s="131">
        <v>1817</v>
      </c>
      <c r="B322" s="17"/>
      <c r="C322" s="124"/>
      <c r="D322" s="124"/>
      <c r="E322" s="124"/>
      <c r="F322" s="125">
        <v>700.07735469228192</v>
      </c>
      <c r="G322" s="125">
        <v>628</v>
      </c>
      <c r="H322" s="76"/>
      <c r="I322" s="126">
        <f>F322</f>
        <v>700.07735469228192</v>
      </c>
      <c r="J322" s="126">
        <v>628</v>
      </c>
      <c r="K322" s="124"/>
      <c r="L322" s="24"/>
      <c r="M322" s="23">
        <v>95</v>
      </c>
      <c r="N322" s="23">
        <v>95</v>
      </c>
      <c r="O322" s="21"/>
      <c r="P322" s="23">
        <v>0</v>
      </c>
      <c r="Q322" s="23">
        <v>0</v>
      </c>
      <c r="R322" s="21"/>
      <c r="S322" s="21"/>
    </row>
    <row r="323" spans="1:19">
      <c r="A323" s="131">
        <v>1818</v>
      </c>
      <c r="B323" s="17"/>
      <c r="C323" s="124"/>
      <c r="D323" s="124"/>
      <c r="E323" s="124"/>
      <c r="F323" s="125">
        <v>195.18014069497764</v>
      </c>
      <c r="G323" s="125">
        <v>180</v>
      </c>
      <c r="H323" s="76"/>
      <c r="I323" s="126">
        <f>F323</f>
        <v>195.18014069497764</v>
      </c>
      <c r="J323" s="126">
        <v>180</v>
      </c>
      <c r="K323" s="124"/>
      <c r="L323" s="24"/>
      <c r="M323" s="23">
        <v>112</v>
      </c>
      <c r="N323" s="23">
        <v>95</v>
      </c>
      <c r="O323" s="21"/>
      <c r="P323" s="23">
        <v>1075.2</v>
      </c>
      <c r="Q323" s="23">
        <v>972.9</v>
      </c>
      <c r="R323" s="21"/>
      <c r="S323" s="21"/>
    </row>
    <row r="324" spans="1:19">
      <c r="A324" s="131">
        <v>1819</v>
      </c>
      <c r="B324" s="17"/>
      <c r="C324" s="124"/>
      <c r="D324" s="124"/>
      <c r="E324" s="124"/>
      <c r="F324" s="125">
        <v>586.53200883002205</v>
      </c>
      <c r="G324" s="125">
        <v>528</v>
      </c>
      <c r="H324" s="76"/>
      <c r="I324" s="126">
        <v>586.53200883002205</v>
      </c>
      <c r="J324" s="126">
        <v>528</v>
      </c>
      <c r="K324" s="124"/>
      <c r="L324" s="24"/>
      <c r="M324" s="23">
        <v>0</v>
      </c>
      <c r="N324" s="23">
        <v>0</v>
      </c>
      <c r="O324" s="21"/>
      <c r="P324" s="23">
        <v>1862.3</v>
      </c>
      <c r="Q324" s="23">
        <v>1405.6</v>
      </c>
      <c r="R324" s="21"/>
      <c r="S324" s="21"/>
    </row>
    <row r="325" spans="1:19">
      <c r="A325" s="131">
        <v>1820</v>
      </c>
      <c r="B325" s="8"/>
      <c r="C325" s="124"/>
      <c r="D325" s="124"/>
      <c r="E325" s="124"/>
      <c r="F325" s="125">
        <v>933.01188743328476</v>
      </c>
      <c r="G325" s="125">
        <v>842</v>
      </c>
      <c r="H325" s="76"/>
      <c r="I325" s="126">
        <v>933.01188743328476</v>
      </c>
      <c r="J325" s="126">
        <v>842</v>
      </c>
      <c r="K325" s="124"/>
      <c r="L325" s="24"/>
      <c r="M325" s="23">
        <v>0</v>
      </c>
      <c r="N325" s="23">
        <v>0</v>
      </c>
      <c r="O325" s="21"/>
      <c r="P325" s="23">
        <v>1207.727679623086</v>
      </c>
      <c r="Q325" s="23">
        <v>599</v>
      </c>
      <c r="R325" s="21"/>
      <c r="S325" s="21"/>
    </row>
    <row r="326" spans="1:19">
      <c r="A326" s="131">
        <v>1821</v>
      </c>
      <c r="B326" s="8"/>
      <c r="C326" s="124"/>
      <c r="D326" s="124"/>
      <c r="E326" s="124"/>
      <c r="F326" s="125">
        <v>765.15807860261998</v>
      </c>
      <c r="G326" s="125">
        <v>700.88480000000004</v>
      </c>
      <c r="H326" s="76"/>
      <c r="I326" s="126">
        <f t="shared" ref="I326:I334" si="21">F326</f>
        <v>765.15807860261998</v>
      </c>
      <c r="J326" s="126">
        <v>701</v>
      </c>
      <c r="K326" s="124"/>
      <c r="L326" s="24"/>
      <c r="M326" s="23">
        <v>0</v>
      </c>
      <c r="N326" s="23">
        <v>0</v>
      </c>
      <c r="O326" s="21"/>
      <c r="P326" s="23">
        <v>0</v>
      </c>
      <c r="Q326" s="23">
        <v>0</v>
      </c>
      <c r="R326" s="21"/>
      <c r="S326" s="21"/>
    </row>
    <row r="327" spans="1:19">
      <c r="A327" s="131">
        <v>1822</v>
      </c>
      <c r="B327" s="8"/>
      <c r="C327" s="129"/>
      <c r="D327" s="129"/>
      <c r="E327" s="129"/>
      <c r="F327" s="125">
        <v>600.57885783718109</v>
      </c>
      <c r="G327" s="125">
        <v>511.88279999999997</v>
      </c>
      <c r="H327" s="76"/>
      <c r="I327" s="126">
        <f t="shared" si="21"/>
        <v>600.57885783718109</v>
      </c>
      <c r="J327" s="126">
        <f>G327</f>
        <v>511.88279999999997</v>
      </c>
      <c r="K327" s="124"/>
      <c r="L327" s="24"/>
      <c r="M327" s="23">
        <v>556.17352614015567</v>
      </c>
      <c r="N327" s="23">
        <v>500</v>
      </c>
      <c r="O327" s="21"/>
      <c r="P327" s="23">
        <v>389.8</v>
      </c>
      <c r="Q327" s="23">
        <v>353.2</v>
      </c>
      <c r="R327" s="21"/>
      <c r="S327" s="21"/>
    </row>
    <row r="328" spans="1:19">
      <c r="A328" s="131">
        <v>1823</v>
      </c>
      <c r="B328" s="124"/>
      <c r="C328" s="124"/>
      <c r="D328" s="124"/>
      <c r="E328" s="124"/>
      <c r="F328" s="125">
        <v>0</v>
      </c>
      <c r="G328" s="125">
        <v>0</v>
      </c>
      <c r="H328" s="76"/>
      <c r="I328" s="126">
        <f t="shared" si="21"/>
        <v>0</v>
      </c>
      <c r="J328" s="126">
        <v>0</v>
      </c>
      <c r="K328" s="124"/>
      <c r="L328" s="24"/>
      <c r="M328" s="23">
        <v>0</v>
      </c>
      <c r="N328" s="23">
        <v>0</v>
      </c>
      <c r="O328" s="21"/>
      <c r="P328" s="23">
        <v>529.6</v>
      </c>
      <c r="Q328" s="23">
        <v>472.9</v>
      </c>
      <c r="R328" s="21"/>
      <c r="S328" s="21"/>
    </row>
    <row r="329" spans="1:19">
      <c r="A329" s="131">
        <v>1824</v>
      </c>
      <c r="B329" s="8"/>
      <c r="C329" s="124"/>
      <c r="D329" s="124"/>
      <c r="E329" s="124"/>
      <c r="F329" s="125">
        <v>0</v>
      </c>
      <c r="G329" s="125">
        <v>0</v>
      </c>
      <c r="H329" s="76"/>
      <c r="I329" s="126">
        <f t="shared" si="21"/>
        <v>0</v>
      </c>
      <c r="J329" s="126">
        <v>0</v>
      </c>
      <c r="K329" s="124"/>
      <c r="L329" s="24"/>
      <c r="M329" s="23">
        <v>0</v>
      </c>
      <c r="N329" s="23">
        <v>0</v>
      </c>
      <c r="O329" s="21"/>
      <c r="P329" s="23">
        <v>500</v>
      </c>
      <c r="Q329" s="23">
        <v>476</v>
      </c>
      <c r="R329" s="21"/>
      <c r="S329" s="21"/>
    </row>
    <row r="330" spans="1:19">
      <c r="A330" s="131">
        <v>1825</v>
      </c>
      <c r="B330" s="8"/>
      <c r="C330" s="124"/>
      <c r="D330" s="124"/>
      <c r="E330" s="124"/>
      <c r="F330" s="125">
        <v>367.2612801678909</v>
      </c>
      <c r="G330" s="125">
        <v>350</v>
      </c>
      <c r="H330" s="76"/>
      <c r="I330" s="126">
        <f t="shared" si="21"/>
        <v>367.2612801678909</v>
      </c>
      <c r="J330" s="126">
        <v>350</v>
      </c>
      <c r="K330" s="124"/>
      <c r="L330" s="24"/>
      <c r="M330" s="23">
        <v>0</v>
      </c>
      <c r="N330" s="23">
        <v>0</v>
      </c>
      <c r="O330" s="21"/>
      <c r="P330" s="23">
        <v>0</v>
      </c>
      <c r="Q330" s="23">
        <v>0</v>
      </c>
      <c r="R330" s="21"/>
      <c r="S330" s="21"/>
    </row>
    <row r="331" spans="1:19">
      <c r="A331" s="131">
        <v>1826</v>
      </c>
      <c r="B331" s="124"/>
      <c r="C331" s="124"/>
      <c r="D331" s="124"/>
      <c r="E331" s="124"/>
      <c r="F331" s="125">
        <v>412</v>
      </c>
      <c r="G331" s="125">
        <v>380</v>
      </c>
      <c r="H331" s="76"/>
      <c r="I331" s="126">
        <f t="shared" si="21"/>
        <v>412</v>
      </c>
      <c r="J331" s="126">
        <v>380</v>
      </c>
      <c r="K331" s="124"/>
      <c r="L331" s="24"/>
      <c r="M331" s="23">
        <v>0</v>
      </c>
      <c r="N331" s="23">
        <v>0</v>
      </c>
      <c r="O331" s="21"/>
      <c r="P331" s="23">
        <v>170</v>
      </c>
      <c r="Q331" s="23">
        <v>150.79</v>
      </c>
      <c r="R331" s="21"/>
      <c r="S331" s="21"/>
    </row>
    <row r="332" spans="1:19">
      <c r="A332" s="131">
        <v>1827</v>
      </c>
      <c r="B332" s="124"/>
      <c r="C332" s="124"/>
      <c r="D332" s="124"/>
      <c r="E332" s="124"/>
      <c r="F332" s="125">
        <v>0</v>
      </c>
      <c r="G332" s="125">
        <v>0</v>
      </c>
      <c r="H332" s="76"/>
      <c r="I332" s="126">
        <f t="shared" si="21"/>
        <v>0</v>
      </c>
      <c r="J332" s="126">
        <v>0</v>
      </c>
      <c r="K332" s="124"/>
      <c r="L332" s="24"/>
      <c r="M332" s="23">
        <v>0</v>
      </c>
      <c r="N332" s="23">
        <v>0</v>
      </c>
      <c r="O332" s="21"/>
      <c r="P332" s="23">
        <v>807.4</v>
      </c>
      <c r="Q332" s="23">
        <v>739</v>
      </c>
      <c r="R332" s="21"/>
      <c r="S332" s="21"/>
    </row>
    <row r="333" spans="1:19">
      <c r="A333" s="131">
        <v>1828</v>
      </c>
      <c r="B333" s="124"/>
      <c r="C333" s="124"/>
      <c r="D333" s="124"/>
      <c r="E333" s="124"/>
      <c r="F333" s="125">
        <v>1126.8</v>
      </c>
      <c r="G333" s="125">
        <v>1057</v>
      </c>
      <c r="H333" s="76"/>
      <c r="I333" s="126">
        <f t="shared" si="21"/>
        <v>1126.8</v>
      </c>
      <c r="J333" s="126">
        <v>1057</v>
      </c>
      <c r="K333" s="124"/>
      <c r="L333" s="24"/>
      <c r="M333" s="23">
        <v>0</v>
      </c>
      <c r="N333" s="23">
        <v>0</v>
      </c>
      <c r="O333" s="21"/>
      <c r="P333" s="23">
        <v>246</v>
      </c>
      <c r="Q333" s="23">
        <v>238</v>
      </c>
      <c r="R333" s="21"/>
      <c r="S333" s="21"/>
    </row>
    <row r="334" spans="1:19">
      <c r="A334" s="131">
        <v>1829</v>
      </c>
      <c r="B334" s="124"/>
      <c r="C334" s="124"/>
      <c r="D334" s="124"/>
      <c r="E334" s="124"/>
      <c r="F334" s="125">
        <v>0</v>
      </c>
      <c r="G334" s="125">
        <v>0</v>
      </c>
      <c r="H334" s="76"/>
      <c r="I334" s="126">
        <f t="shared" si="21"/>
        <v>0</v>
      </c>
      <c r="J334" s="126">
        <v>0</v>
      </c>
      <c r="K334" s="124"/>
      <c r="L334" s="24"/>
      <c r="M334" s="23">
        <v>0</v>
      </c>
      <c r="N334" s="23">
        <v>0</v>
      </c>
      <c r="O334" s="21"/>
      <c r="P334" s="23">
        <v>0</v>
      </c>
      <c r="Q334" s="23">
        <v>0</v>
      </c>
      <c r="R334" s="21"/>
      <c r="S334" s="21"/>
    </row>
    <row r="335" spans="1:19">
      <c r="A335" s="131">
        <v>1830</v>
      </c>
      <c r="B335" s="124"/>
      <c r="C335" s="124"/>
      <c r="D335" s="124"/>
      <c r="E335" s="124"/>
      <c r="F335" s="125">
        <v>0</v>
      </c>
      <c r="G335" s="125">
        <v>0</v>
      </c>
      <c r="H335" s="76"/>
      <c r="I335" s="126">
        <v>0</v>
      </c>
      <c r="J335" s="126">
        <v>0</v>
      </c>
      <c r="K335" s="124"/>
      <c r="L335" s="24"/>
      <c r="M335" s="23">
        <v>285</v>
      </c>
      <c r="N335" s="23">
        <v>251.37</v>
      </c>
      <c r="O335" s="21"/>
      <c r="P335" s="23">
        <v>756.1</v>
      </c>
      <c r="Q335" s="23">
        <v>420.22399999999999</v>
      </c>
      <c r="R335" s="21"/>
      <c r="S335" s="21"/>
    </row>
    <row r="336" spans="1:19">
      <c r="A336" s="131">
        <v>1831</v>
      </c>
      <c r="B336" s="124"/>
      <c r="C336" s="124"/>
      <c r="D336" s="124"/>
      <c r="E336" s="124"/>
      <c r="F336" s="124"/>
      <c r="G336" s="124"/>
      <c r="H336" s="76"/>
      <c r="I336" s="129"/>
      <c r="J336" s="129"/>
      <c r="K336" s="124"/>
      <c r="L336" s="24"/>
      <c r="M336" s="23">
        <v>174.44444444444443</v>
      </c>
      <c r="N336" s="23">
        <v>157</v>
      </c>
      <c r="O336" s="21"/>
      <c r="P336" s="23">
        <v>650</v>
      </c>
      <c r="Q336" s="23">
        <v>594.75</v>
      </c>
      <c r="R336" s="21"/>
      <c r="S336" s="21"/>
    </row>
    <row r="337" spans="1:19">
      <c r="A337" s="131">
        <v>1832</v>
      </c>
      <c r="B337" s="124"/>
      <c r="C337" s="124"/>
      <c r="D337" s="124"/>
      <c r="E337" s="124"/>
      <c r="F337" s="124"/>
      <c r="G337" s="124"/>
      <c r="H337" s="76"/>
      <c r="I337" s="129"/>
      <c r="J337" s="129"/>
      <c r="K337" s="124"/>
      <c r="L337" s="24"/>
      <c r="M337" s="23">
        <v>432</v>
      </c>
      <c r="N337" s="23">
        <v>385</v>
      </c>
      <c r="O337" s="21"/>
      <c r="P337" s="23">
        <v>307.39999999999998</v>
      </c>
      <c r="Q337" s="23">
        <v>276.66000000000003</v>
      </c>
      <c r="R337" s="21"/>
      <c r="S337" s="21"/>
    </row>
    <row r="338" spans="1:19">
      <c r="A338" s="131">
        <v>1833</v>
      </c>
      <c r="B338" s="124"/>
      <c r="C338" s="124"/>
      <c r="D338" s="124"/>
      <c r="E338" s="124"/>
      <c r="F338" s="124"/>
      <c r="G338" s="124"/>
      <c r="H338" s="76"/>
      <c r="I338" s="129"/>
      <c r="J338" s="129"/>
      <c r="K338" s="124"/>
      <c r="L338" s="24"/>
      <c r="M338" s="23">
        <v>303</v>
      </c>
      <c r="N338" s="23">
        <v>232</v>
      </c>
      <c r="O338" s="21"/>
      <c r="P338" s="23">
        <v>891.1</v>
      </c>
      <c r="Q338" s="23">
        <v>810.9588</v>
      </c>
      <c r="R338" s="21"/>
      <c r="S338" s="21"/>
    </row>
    <row r="339" spans="1:19">
      <c r="A339" s="43">
        <v>1834</v>
      </c>
      <c r="B339" s="124"/>
      <c r="C339" s="124"/>
      <c r="D339" s="124"/>
      <c r="E339" s="124"/>
      <c r="F339" s="129"/>
      <c r="G339" s="129"/>
      <c r="H339" s="123"/>
      <c r="I339" s="129"/>
      <c r="J339" s="129"/>
      <c r="K339" s="124"/>
      <c r="L339" s="24"/>
      <c r="M339" s="23">
        <v>412.88888888888891</v>
      </c>
      <c r="N339" s="23">
        <v>368</v>
      </c>
      <c r="O339" s="21"/>
      <c r="P339" s="23">
        <v>489.8</v>
      </c>
      <c r="Q339" s="23">
        <v>443.8</v>
      </c>
      <c r="R339" s="21"/>
      <c r="S339" s="21"/>
    </row>
    <row r="340" spans="1:19">
      <c r="A340" s="43">
        <v>1835</v>
      </c>
      <c r="B340" s="76"/>
      <c r="C340" s="76"/>
      <c r="D340" s="76"/>
      <c r="E340" s="76"/>
      <c r="F340" s="76"/>
      <c r="G340" s="76"/>
      <c r="H340" s="76"/>
      <c r="I340" s="124"/>
      <c r="J340" s="76"/>
      <c r="K340" s="76"/>
      <c r="L340" s="21"/>
      <c r="M340" s="23">
        <v>0</v>
      </c>
      <c r="N340" s="23">
        <v>0</v>
      </c>
      <c r="O340" s="21"/>
      <c r="P340" s="23">
        <v>0</v>
      </c>
      <c r="Q340" s="23">
        <v>0</v>
      </c>
      <c r="R340" s="21"/>
      <c r="S340" s="21"/>
    </row>
    <row r="341" spans="1:19">
      <c r="A341" s="43">
        <v>1836</v>
      </c>
      <c r="B341" s="76"/>
      <c r="C341" s="76"/>
      <c r="D341" s="76"/>
      <c r="E341" s="76"/>
      <c r="F341" s="76"/>
      <c r="G341" s="76"/>
      <c r="H341" s="76"/>
      <c r="I341" s="76"/>
      <c r="J341" s="76"/>
      <c r="K341" s="76"/>
      <c r="L341" s="21"/>
      <c r="M341" s="23">
        <v>854</v>
      </c>
      <c r="N341" s="23">
        <v>741</v>
      </c>
      <c r="O341" s="21"/>
      <c r="P341" s="23">
        <v>968.1</v>
      </c>
      <c r="Q341" s="23">
        <v>852.86060000000009</v>
      </c>
      <c r="R341" s="21"/>
      <c r="S341" s="21"/>
    </row>
    <row r="342" spans="1:19">
      <c r="A342" s="43">
        <v>1837</v>
      </c>
      <c r="B342" s="76"/>
      <c r="C342" s="76"/>
      <c r="D342" s="76"/>
      <c r="E342" s="76"/>
      <c r="F342" s="76"/>
      <c r="G342" s="130"/>
      <c r="H342" s="128"/>
      <c r="I342" s="128"/>
      <c r="J342" s="128"/>
      <c r="K342" s="128"/>
      <c r="L342" s="21"/>
      <c r="M342" s="23">
        <v>2415.7704918032787</v>
      </c>
      <c r="N342" s="23">
        <v>2103</v>
      </c>
      <c r="O342" s="21"/>
      <c r="P342" s="23">
        <v>489.8</v>
      </c>
      <c r="Q342" s="23">
        <v>443.75880000000001</v>
      </c>
      <c r="R342" s="21"/>
      <c r="S342" s="21"/>
    </row>
    <row r="343" spans="1:19">
      <c r="A343" s="43">
        <v>1838</v>
      </c>
      <c r="B343" s="76"/>
      <c r="C343" s="76"/>
      <c r="D343" s="76"/>
      <c r="E343" s="76"/>
      <c r="F343" s="76"/>
      <c r="G343" s="130"/>
      <c r="H343" s="128"/>
      <c r="I343" s="128"/>
      <c r="J343" s="128"/>
      <c r="K343" s="128"/>
      <c r="L343" s="21"/>
      <c r="M343" s="23">
        <v>2529.5614936132411</v>
      </c>
      <c r="N343" s="23">
        <v>2221.1999999999998</v>
      </c>
      <c r="O343" s="21"/>
      <c r="P343" s="23">
        <v>328</v>
      </c>
      <c r="Q343" s="23">
        <v>279</v>
      </c>
      <c r="R343" s="21"/>
      <c r="S343" s="21"/>
    </row>
    <row r="344" spans="1:19">
      <c r="A344" s="43">
        <v>1839</v>
      </c>
      <c r="B344" s="76"/>
      <c r="C344" s="76"/>
      <c r="D344" s="76"/>
      <c r="E344" s="76"/>
      <c r="F344" s="76"/>
      <c r="G344" s="130"/>
      <c r="H344" s="128"/>
      <c r="I344" s="128"/>
      <c r="J344" s="128"/>
      <c r="K344" s="128"/>
      <c r="L344" s="21"/>
      <c r="M344" s="23">
        <v>647.63061968408272</v>
      </c>
      <c r="N344" s="23">
        <v>533</v>
      </c>
      <c r="O344" s="21"/>
      <c r="P344" s="23">
        <v>1903.4454746136864</v>
      </c>
      <c r="Q344" s="23">
        <v>1739</v>
      </c>
      <c r="R344" s="21"/>
      <c r="S344" s="21"/>
    </row>
    <row r="345" spans="1:19">
      <c r="A345" s="43">
        <v>1840</v>
      </c>
      <c r="B345" s="76"/>
      <c r="C345" s="76"/>
      <c r="D345" s="76"/>
      <c r="E345" s="76"/>
      <c r="F345" s="76"/>
      <c r="G345" s="76"/>
      <c r="H345" s="76"/>
      <c r="I345" s="76"/>
      <c r="J345" s="76"/>
      <c r="K345" s="76"/>
      <c r="L345" s="21"/>
      <c r="M345" s="23">
        <v>314.54340473506198</v>
      </c>
      <c r="N345" s="23">
        <v>279</v>
      </c>
      <c r="O345" s="21"/>
      <c r="P345" s="23">
        <v>1071.2699266503666</v>
      </c>
      <c r="Q345" s="23">
        <v>912</v>
      </c>
      <c r="R345" s="21"/>
      <c r="S345" s="21"/>
    </row>
    <row r="346" spans="1:19">
      <c r="A346" s="43">
        <v>1841</v>
      </c>
      <c r="B346" s="76"/>
      <c r="C346" s="76"/>
      <c r="D346" s="76"/>
      <c r="E346" s="76"/>
      <c r="F346" s="76"/>
      <c r="G346" s="76"/>
      <c r="H346" s="76"/>
      <c r="I346" s="76"/>
      <c r="J346" s="76"/>
      <c r="K346" s="76"/>
      <c r="L346" s="21"/>
      <c r="M346" s="23">
        <v>0</v>
      </c>
      <c r="N346" s="23">
        <v>0</v>
      </c>
      <c r="O346" s="21"/>
      <c r="P346" s="23">
        <v>1223.9991058986027</v>
      </c>
      <c r="Q346" s="23">
        <v>1091</v>
      </c>
      <c r="R346" s="21"/>
      <c r="S346" s="21"/>
    </row>
    <row r="347" spans="1:19">
      <c r="A347" s="43">
        <v>1842</v>
      </c>
      <c r="B347" s="76"/>
      <c r="C347" s="76"/>
      <c r="D347" s="76"/>
      <c r="E347" s="76"/>
      <c r="F347" s="76"/>
      <c r="G347" s="76"/>
      <c r="H347" s="76"/>
      <c r="I347" s="76"/>
      <c r="J347" s="76"/>
      <c r="K347" s="76"/>
      <c r="L347" s="21"/>
      <c r="M347" s="23">
        <v>377</v>
      </c>
      <c r="N347" s="23">
        <v>314</v>
      </c>
      <c r="O347" s="21"/>
      <c r="P347" s="23">
        <v>1767.6597638152748</v>
      </c>
      <c r="Q347" s="23">
        <v>1513.9</v>
      </c>
      <c r="R347" s="21"/>
      <c r="S347" s="21"/>
    </row>
    <row r="348" spans="1:19">
      <c r="A348" s="43">
        <v>1843</v>
      </c>
      <c r="B348" s="76"/>
      <c r="C348" s="76"/>
      <c r="D348" s="76"/>
      <c r="E348" s="76"/>
      <c r="F348" s="76"/>
      <c r="G348" s="76"/>
      <c r="H348" s="76"/>
      <c r="I348" s="76"/>
      <c r="J348" s="76"/>
      <c r="K348" s="76"/>
      <c r="L348" s="21"/>
      <c r="M348" s="21"/>
      <c r="N348" s="21"/>
      <c r="O348" s="21"/>
      <c r="P348" s="23">
        <v>0</v>
      </c>
      <c r="Q348" s="23">
        <v>0</v>
      </c>
      <c r="R348" s="21"/>
      <c r="S348" s="21"/>
    </row>
    <row r="349" spans="1:19">
      <c r="A349" s="43">
        <v>1844</v>
      </c>
      <c r="B349" s="76"/>
      <c r="C349" s="76"/>
      <c r="D349" s="76"/>
      <c r="E349" s="76"/>
      <c r="F349" s="76"/>
      <c r="G349" s="76"/>
      <c r="H349" s="76"/>
      <c r="I349" s="76"/>
      <c r="J349" s="76"/>
      <c r="K349" s="76"/>
      <c r="L349" s="21"/>
      <c r="M349" s="21"/>
      <c r="N349" s="21"/>
      <c r="O349" s="21"/>
      <c r="P349" s="23">
        <v>410.90100111234699</v>
      </c>
      <c r="Q349" s="23">
        <v>369.4</v>
      </c>
      <c r="R349" s="21"/>
      <c r="S349" s="21"/>
    </row>
    <row r="350" spans="1:19">
      <c r="A350" s="43">
        <v>1845</v>
      </c>
      <c r="B350" s="76"/>
      <c r="C350" s="76"/>
      <c r="D350" s="76"/>
      <c r="E350" s="76"/>
      <c r="F350" s="76"/>
      <c r="G350" s="76"/>
      <c r="H350" s="76"/>
      <c r="I350" s="76"/>
      <c r="J350" s="76"/>
      <c r="K350" s="76"/>
      <c r="L350" s="21"/>
      <c r="M350" s="21"/>
      <c r="N350" s="21"/>
      <c r="O350" s="21"/>
      <c r="P350" s="23">
        <v>489.8</v>
      </c>
      <c r="Q350" s="23">
        <v>443.8</v>
      </c>
      <c r="R350" s="21"/>
      <c r="S350" s="21"/>
    </row>
    <row r="351" spans="1:19">
      <c r="A351" s="43">
        <v>1846</v>
      </c>
      <c r="B351" s="76"/>
      <c r="C351" s="76"/>
      <c r="D351" s="76"/>
      <c r="E351" s="76"/>
      <c r="F351" s="76"/>
      <c r="G351" s="76"/>
      <c r="H351" s="76"/>
      <c r="I351" s="76"/>
      <c r="J351" s="76"/>
      <c r="K351" s="76"/>
      <c r="L351" s="21"/>
      <c r="M351" s="21"/>
      <c r="N351" s="21"/>
      <c r="O351" s="21"/>
      <c r="P351" s="23">
        <v>489.84547461368652</v>
      </c>
      <c r="Q351" s="23">
        <v>443.8</v>
      </c>
      <c r="R351" s="21"/>
      <c r="S351" s="21"/>
    </row>
    <row r="352" spans="1:19">
      <c r="A352" s="43">
        <v>1847</v>
      </c>
      <c r="B352" s="76"/>
      <c r="C352" s="76"/>
      <c r="D352" s="76"/>
      <c r="E352" s="76"/>
      <c r="F352" s="76"/>
      <c r="G352" s="76"/>
      <c r="H352" s="76"/>
      <c r="I352" s="76"/>
      <c r="J352" s="76"/>
      <c r="K352" s="76"/>
      <c r="L352" s="21"/>
      <c r="M352" s="21"/>
      <c r="N352" s="21"/>
      <c r="O352" s="21"/>
      <c r="P352" s="23">
        <v>1148.1782266192672</v>
      </c>
      <c r="Q352" s="23">
        <v>1052.5999999999999</v>
      </c>
      <c r="R352" s="21"/>
      <c r="S352" s="21"/>
    </row>
    <row r="353" spans="1:19">
      <c r="A353" s="43">
        <v>1848</v>
      </c>
      <c r="B353" s="76"/>
      <c r="C353" s="76"/>
      <c r="D353" s="76"/>
      <c r="E353" s="76"/>
      <c r="F353" s="76"/>
      <c r="G353" s="76"/>
      <c r="H353" s="76"/>
      <c r="I353" s="76"/>
      <c r="J353" s="76"/>
      <c r="K353" s="76"/>
      <c r="L353" s="21"/>
      <c r="M353" s="21"/>
      <c r="N353" s="21"/>
      <c r="O353" s="21"/>
      <c r="P353" s="23">
        <v>401.31147540983602</v>
      </c>
      <c r="Q353" s="23">
        <v>367.2</v>
      </c>
      <c r="R353" s="21"/>
      <c r="S353" s="21"/>
    </row>
    <row r="354" spans="1:19">
      <c r="A354" s="43">
        <v>1849</v>
      </c>
      <c r="B354" s="76"/>
      <c r="C354" s="76"/>
      <c r="D354" s="76"/>
      <c r="E354" s="76"/>
      <c r="F354" s="76"/>
      <c r="G354" s="76"/>
      <c r="H354" s="76"/>
      <c r="I354" s="76"/>
      <c r="J354" s="76"/>
      <c r="K354" s="76"/>
      <c r="L354" s="21"/>
      <c r="M354" s="21"/>
      <c r="N354" s="21"/>
      <c r="O354" s="21"/>
      <c r="P354" s="23">
        <v>718.54304635761582</v>
      </c>
      <c r="Q354" s="23">
        <v>651</v>
      </c>
      <c r="R354" s="21"/>
      <c r="S354" s="21"/>
    </row>
    <row r="355" spans="1:19">
      <c r="A355" s="43">
        <v>1850</v>
      </c>
      <c r="B355" s="76"/>
      <c r="C355" s="76"/>
      <c r="D355" s="76"/>
      <c r="E355" s="76"/>
      <c r="F355" s="76"/>
      <c r="G355" s="76"/>
      <c r="H355" s="76"/>
      <c r="I355" s="76"/>
      <c r="J355" s="76"/>
      <c r="K355" s="76"/>
      <c r="L355" s="21"/>
      <c r="M355" s="21"/>
      <c r="N355" s="21"/>
      <c r="O355" s="21"/>
      <c r="P355" s="23">
        <v>307.4444444444444</v>
      </c>
      <c r="Q355" s="23">
        <v>276.7</v>
      </c>
      <c r="R355" s="21"/>
      <c r="S355" s="21"/>
    </row>
    <row r="356" spans="1:19">
      <c r="A356" s="51">
        <v>1851</v>
      </c>
      <c r="B356" s="76"/>
      <c r="C356" s="76"/>
      <c r="D356" s="76"/>
      <c r="E356" s="76"/>
      <c r="F356" s="76"/>
      <c r="G356" s="76"/>
      <c r="H356" s="76"/>
      <c r="I356" s="76"/>
      <c r="J356" s="76"/>
      <c r="K356" s="76"/>
      <c r="L356" s="21"/>
      <c r="M356" s="21"/>
      <c r="N356" s="21"/>
      <c r="O356" s="21"/>
      <c r="P356" s="21"/>
      <c r="Q356" s="21"/>
      <c r="R356" s="21"/>
      <c r="S356" s="21"/>
    </row>
    <row r="357" spans="1:19">
      <c r="A357" s="43">
        <v>1852</v>
      </c>
      <c r="B357" s="76"/>
      <c r="C357" s="76"/>
      <c r="D357" s="76"/>
      <c r="E357" s="76"/>
      <c r="F357" s="76"/>
      <c r="G357" s="76"/>
      <c r="H357" s="76"/>
      <c r="I357" s="76"/>
      <c r="J357" s="76"/>
      <c r="K357" s="76"/>
      <c r="L357" s="21"/>
      <c r="M357" s="21"/>
      <c r="N357" s="21"/>
      <c r="O357" s="21"/>
      <c r="P357" s="21"/>
      <c r="Q357" s="21"/>
      <c r="R357" s="21"/>
      <c r="S357" s="21"/>
    </row>
    <row r="358" spans="1:19">
      <c r="A358" s="43">
        <v>1853</v>
      </c>
      <c r="B358" s="76"/>
      <c r="C358" s="76"/>
      <c r="D358" s="76"/>
      <c r="E358" s="76"/>
      <c r="F358" s="76"/>
      <c r="G358" s="76"/>
      <c r="H358" s="76"/>
      <c r="I358" s="76"/>
      <c r="J358" s="76"/>
      <c r="K358" s="76"/>
      <c r="L358" s="21"/>
      <c r="M358" s="21"/>
      <c r="N358" s="21"/>
      <c r="O358" s="21"/>
      <c r="P358" s="21"/>
      <c r="Q358" s="21"/>
      <c r="R358" s="21"/>
      <c r="S358" s="21"/>
    </row>
    <row r="359" spans="1:19">
      <c r="A359" s="43">
        <v>1854</v>
      </c>
      <c r="B359" s="76"/>
      <c r="C359" s="76"/>
      <c r="D359" s="76"/>
      <c r="E359" s="76"/>
      <c r="F359" s="76"/>
      <c r="G359" s="76"/>
      <c r="H359" s="76"/>
      <c r="I359" s="76"/>
      <c r="J359" s="76"/>
      <c r="K359" s="76"/>
      <c r="L359" s="21"/>
      <c r="M359" s="21"/>
      <c r="N359" s="21"/>
      <c r="O359" s="21"/>
      <c r="P359" s="21"/>
      <c r="Q359" s="21"/>
      <c r="R359" s="21"/>
      <c r="S359" s="21"/>
    </row>
    <row r="360" spans="1:19">
      <c r="A360" s="43">
        <v>1855</v>
      </c>
      <c r="B360" s="76"/>
      <c r="C360" s="76"/>
      <c r="D360" s="76"/>
      <c r="E360" s="76"/>
      <c r="F360" s="76"/>
      <c r="G360" s="76"/>
      <c r="H360" s="76"/>
      <c r="I360" s="76"/>
      <c r="J360" s="76"/>
      <c r="K360" s="76"/>
      <c r="L360" s="21"/>
      <c r="M360" s="21"/>
      <c r="N360" s="21"/>
      <c r="O360" s="21"/>
      <c r="P360" s="21"/>
      <c r="Q360" s="21"/>
      <c r="R360" s="21"/>
      <c r="S360" s="21"/>
    </row>
    <row r="361" spans="1:19">
      <c r="A361" s="43">
        <v>1856</v>
      </c>
      <c r="B361" s="76"/>
      <c r="C361" s="76"/>
      <c r="D361" s="76"/>
      <c r="E361" s="76"/>
      <c r="F361" s="76"/>
      <c r="G361" s="76"/>
      <c r="H361" s="76"/>
      <c r="I361" s="76"/>
      <c r="J361" s="76"/>
      <c r="K361" s="76"/>
      <c r="L361" s="21"/>
      <c r="M361" s="21"/>
      <c r="N361" s="21"/>
      <c r="O361" s="21"/>
      <c r="P361" s="21"/>
      <c r="Q361" s="21"/>
      <c r="R361" s="21"/>
      <c r="S361" s="21"/>
    </row>
    <row r="362" spans="1:19">
      <c r="A362" s="43">
        <v>1857</v>
      </c>
      <c r="B362" s="76"/>
      <c r="C362" s="76"/>
      <c r="D362" s="76"/>
      <c r="E362" s="76"/>
      <c r="F362" s="76"/>
      <c r="G362" s="76"/>
      <c r="H362" s="76"/>
      <c r="I362" s="76"/>
      <c r="J362" s="76"/>
      <c r="K362" s="76"/>
      <c r="L362" s="21"/>
      <c r="M362" s="21"/>
      <c r="N362" s="21"/>
      <c r="O362" s="21"/>
      <c r="P362" s="21"/>
      <c r="Q362" s="21"/>
      <c r="R362" s="21"/>
      <c r="S362" s="21"/>
    </row>
    <row r="363" spans="1:19">
      <c r="A363" s="43">
        <v>1858</v>
      </c>
      <c r="B363" s="76"/>
      <c r="C363" s="76"/>
      <c r="D363" s="76"/>
      <c r="E363" s="76"/>
      <c r="F363" s="76"/>
      <c r="G363" s="76"/>
      <c r="H363" s="76"/>
      <c r="I363" s="76"/>
      <c r="J363" s="76"/>
      <c r="K363" s="76"/>
      <c r="L363" s="21"/>
      <c r="M363" s="21"/>
      <c r="N363" s="21"/>
      <c r="O363" s="21"/>
      <c r="P363" s="21"/>
      <c r="Q363" s="21"/>
      <c r="R363" s="21"/>
      <c r="S363" s="21"/>
    </row>
    <row r="364" spans="1:19">
      <c r="A364" s="43">
        <v>1859</v>
      </c>
      <c r="B364" s="76"/>
      <c r="C364" s="76"/>
      <c r="D364" s="76"/>
      <c r="E364" s="76"/>
      <c r="F364" s="76"/>
      <c r="G364" s="76"/>
      <c r="H364" s="76"/>
      <c r="I364" s="76"/>
      <c r="J364" s="76"/>
      <c r="K364" s="76"/>
      <c r="L364" s="21"/>
      <c r="M364" s="21"/>
      <c r="N364" s="21"/>
      <c r="O364" s="21"/>
      <c r="P364" s="21"/>
      <c r="Q364" s="21"/>
      <c r="R364" s="21"/>
      <c r="S364" s="21"/>
    </row>
    <row r="365" spans="1:19">
      <c r="A365" s="43">
        <v>1860</v>
      </c>
      <c r="B365" s="76"/>
      <c r="C365" s="76"/>
      <c r="D365" s="76"/>
      <c r="E365" s="76"/>
      <c r="F365" s="76"/>
      <c r="G365" s="76"/>
      <c r="H365" s="76"/>
      <c r="I365" s="76"/>
      <c r="J365" s="76"/>
      <c r="K365" s="76"/>
      <c r="L365" s="21"/>
      <c r="M365" s="21"/>
      <c r="N365" s="21"/>
      <c r="O365" s="21"/>
      <c r="P365" s="21"/>
      <c r="Q365" s="21"/>
      <c r="R365" s="21"/>
      <c r="S365" s="21"/>
    </row>
    <row r="366" spans="1:19">
      <c r="A366" s="43">
        <v>1861</v>
      </c>
      <c r="B366" s="76"/>
      <c r="C366" s="76"/>
      <c r="D366" s="76"/>
      <c r="E366" s="76"/>
      <c r="F366" s="76"/>
      <c r="G366" s="76"/>
      <c r="H366" s="76"/>
      <c r="I366" s="76"/>
      <c r="J366" s="76"/>
      <c r="K366" s="76"/>
      <c r="L366" s="21"/>
      <c r="M366" s="21"/>
      <c r="N366" s="21"/>
      <c r="O366" s="21"/>
      <c r="P366" s="21"/>
      <c r="Q366" s="21"/>
      <c r="R366" s="21"/>
      <c r="S366" s="21"/>
    </row>
    <row r="367" spans="1:19">
      <c r="A367" s="43">
        <v>1862</v>
      </c>
      <c r="B367" s="76"/>
      <c r="C367" s="76"/>
      <c r="D367" s="76"/>
      <c r="E367" s="76"/>
      <c r="F367" s="76"/>
      <c r="G367" s="76"/>
      <c r="H367" s="76"/>
      <c r="I367" s="76"/>
      <c r="J367" s="76"/>
      <c r="K367" s="76"/>
      <c r="L367" s="21"/>
      <c r="M367" s="21"/>
      <c r="N367" s="21"/>
      <c r="O367" s="21"/>
      <c r="P367" s="21"/>
      <c r="Q367" s="21"/>
      <c r="R367" s="21"/>
      <c r="S367" s="21"/>
    </row>
    <row r="368" spans="1:19">
      <c r="A368" s="43">
        <v>1863</v>
      </c>
      <c r="B368" s="76"/>
      <c r="C368" s="76"/>
      <c r="D368" s="76"/>
      <c r="E368" s="76"/>
      <c r="F368" s="76"/>
      <c r="G368" s="76"/>
      <c r="H368" s="76"/>
      <c r="I368" s="76"/>
      <c r="J368" s="76"/>
      <c r="K368" s="76"/>
      <c r="L368" s="21"/>
      <c r="M368" s="21"/>
      <c r="N368" s="21"/>
      <c r="O368" s="21"/>
      <c r="P368" s="21"/>
      <c r="Q368" s="21"/>
      <c r="R368" s="21"/>
      <c r="S368" s="21"/>
    </row>
    <row r="369" spans="1:19">
      <c r="A369" s="43">
        <v>1864</v>
      </c>
      <c r="B369" s="76"/>
      <c r="C369" s="76"/>
      <c r="D369" s="76"/>
      <c r="E369" s="76"/>
      <c r="F369" s="76"/>
      <c r="G369" s="76"/>
      <c r="H369" s="76"/>
      <c r="I369" s="76"/>
      <c r="J369" s="76"/>
      <c r="K369" s="76"/>
      <c r="L369" s="21"/>
      <c r="M369" s="21"/>
      <c r="N369" s="21"/>
      <c r="O369" s="21"/>
      <c r="P369" s="21"/>
      <c r="Q369" s="21"/>
      <c r="R369" s="21"/>
      <c r="S369" s="21"/>
    </row>
    <row r="370" spans="1:19">
      <c r="A370" s="76"/>
      <c r="B370" s="76"/>
      <c r="C370" s="76"/>
      <c r="D370" s="76"/>
      <c r="E370" s="76"/>
      <c r="F370" s="76"/>
      <c r="G370" s="76"/>
      <c r="H370" s="76"/>
      <c r="I370" s="76"/>
      <c r="J370" s="76"/>
      <c r="K370" s="76"/>
      <c r="L370" s="21"/>
      <c r="M370" s="21"/>
      <c r="N370" s="21"/>
      <c r="O370" s="21"/>
      <c r="P370" s="21"/>
      <c r="Q370" s="21"/>
      <c r="R370" s="21"/>
      <c r="S370" s="21"/>
    </row>
    <row r="371" spans="1:19">
      <c r="A371" s="45" t="s">
        <v>83</v>
      </c>
      <c r="B371" s="124">
        <f>SUM(B6:B370)</f>
        <v>335641</v>
      </c>
      <c r="C371" s="124">
        <f>SUM(C6:C370)</f>
        <v>335640.99999999994</v>
      </c>
      <c r="D371" s="124">
        <f>SUM(D6:D370)</f>
        <v>479487.14285714249</v>
      </c>
      <c r="E371" s="76"/>
      <c r="F371" s="125">
        <f>SUM(F6:F370)</f>
        <v>189845.10711094239</v>
      </c>
      <c r="G371" s="125">
        <f>SUM(G6:G370)</f>
        <v>138316.42509999996</v>
      </c>
      <c r="H371" s="76"/>
      <c r="I371" s="126">
        <f>SUM(I6:I370)</f>
        <v>273602.54199745425</v>
      </c>
      <c r="J371" s="126">
        <f>SUM(J6:J370)</f>
        <v>195458.53229999996</v>
      </c>
      <c r="K371" s="76"/>
      <c r="L371" s="21"/>
      <c r="M371" s="23">
        <f>SUM(M6:M370)</f>
        <v>13078.243379311851</v>
      </c>
      <c r="N371" s="23">
        <f>SUM(N6:N370)</f>
        <v>11363.8328</v>
      </c>
      <c r="O371" s="21"/>
      <c r="P371" s="23">
        <f>SUM(P6:P370)</f>
        <v>137981.59121082196</v>
      </c>
      <c r="Q371" s="23">
        <f>SUM(Q6:Q370)</f>
        <v>119086.69909999998</v>
      </c>
      <c r="R371" s="21"/>
      <c r="S371" s="21"/>
    </row>
    <row r="372" spans="1:19">
      <c r="A372" s="76"/>
      <c r="B372" s="76"/>
      <c r="C372" s="76"/>
      <c r="D372" s="76"/>
      <c r="E372" s="76"/>
      <c r="F372" s="76"/>
      <c r="G372" s="76"/>
      <c r="H372" s="76"/>
      <c r="I372" s="76"/>
      <c r="J372" s="76"/>
      <c r="K372" s="76"/>
      <c r="L372" s="21"/>
      <c r="M372" s="21"/>
      <c r="N372" s="21"/>
      <c r="O372" s="21"/>
      <c r="P372" s="21"/>
      <c r="Q372" s="21"/>
      <c r="R372" s="21"/>
      <c r="S372" s="21"/>
    </row>
    <row r="373" spans="1:19">
      <c r="A373" s="76"/>
      <c r="B373" s="76"/>
      <c r="C373" s="76"/>
      <c r="D373" s="76"/>
      <c r="E373" s="76"/>
      <c r="F373" s="76"/>
      <c r="G373" s="76"/>
      <c r="H373" s="76"/>
      <c r="I373" s="76"/>
      <c r="J373" s="76"/>
      <c r="K373" s="76"/>
      <c r="L373" s="21"/>
      <c r="M373" s="21"/>
      <c r="N373" s="21"/>
      <c r="O373" s="21"/>
      <c r="P373" s="21"/>
      <c r="Q373" s="21"/>
      <c r="R373" s="21"/>
      <c r="S373" s="21"/>
    </row>
    <row r="374" spans="1:19">
      <c r="A374" s="76"/>
      <c r="B374" s="14"/>
      <c r="C374" s="76"/>
      <c r="D374" s="76"/>
      <c r="E374" s="76"/>
      <c r="F374" s="76"/>
      <c r="G374" s="76"/>
      <c r="H374" s="76"/>
      <c r="I374" s="76"/>
      <c r="J374" s="76"/>
      <c r="K374" s="76"/>
      <c r="L374" s="21"/>
      <c r="M374" s="21"/>
      <c r="N374" s="21"/>
      <c r="O374" s="21"/>
      <c r="P374" s="21"/>
      <c r="Q374" s="21"/>
      <c r="R374" s="21"/>
      <c r="S374" s="21"/>
    </row>
    <row r="375" spans="1:19">
      <c r="A375" s="76"/>
      <c r="B375" s="76"/>
      <c r="C375" s="76"/>
      <c r="D375" s="76"/>
      <c r="E375" s="76"/>
      <c r="F375" s="76"/>
      <c r="G375" s="76"/>
      <c r="H375" s="76"/>
      <c r="I375" s="76"/>
      <c r="J375" s="76"/>
      <c r="K375" s="76"/>
      <c r="L375" s="21"/>
      <c r="M375" s="21"/>
      <c r="N375" s="21"/>
      <c r="O375" s="21"/>
      <c r="P375" s="21"/>
      <c r="Q375" s="21"/>
      <c r="R375" s="21"/>
      <c r="S375" s="21"/>
    </row>
    <row r="376" spans="1:19">
      <c r="A376" s="76"/>
      <c r="B376" s="14"/>
      <c r="C376" s="14"/>
      <c r="D376" s="76"/>
      <c r="E376" s="76"/>
      <c r="F376" s="76"/>
      <c r="G376" s="76"/>
      <c r="H376" s="76"/>
      <c r="I376" s="76"/>
      <c r="J376" s="76"/>
      <c r="K376" s="76"/>
      <c r="L376" s="21"/>
      <c r="M376" s="21"/>
      <c r="N376" s="21"/>
      <c r="O376" s="21"/>
      <c r="P376" s="21"/>
      <c r="Q376" s="21"/>
      <c r="R376" s="21"/>
      <c r="S376" s="21"/>
    </row>
    <row r="377" spans="1:19">
      <c r="A377" s="76"/>
      <c r="B377" s="14"/>
      <c r="C377" s="14"/>
      <c r="D377" s="76"/>
      <c r="E377" s="76"/>
      <c r="F377" s="76"/>
      <c r="G377" s="76"/>
      <c r="H377" s="76"/>
      <c r="I377" s="76"/>
      <c r="J377" s="76"/>
      <c r="K377" s="76"/>
      <c r="L377" s="21"/>
      <c r="M377" s="21"/>
      <c r="N377" s="21"/>
      <c r="O377" s="21"/>
      <c r="P377" s="21"/>
      <c r="Q377" s="21"/>
      <c r="R377" s="21"/>
      <c r="S377" s="21"/>
    </row>
    <row r="378" spans="1:19">
      <c r="A378" s="76"/>
      <c r="B378" s="14"/>
      <c r="C378" s="14"/>
      <c r="D378" s="76"/>
      <c r="E378" s="76"/>
      <c r="F378" s="76"/>
      <c r="G378" s="76"/>
      <c r="H378" s="76"/>
      <c r="I378" s="76"/>
      <c r="J378" s="76"/>
      <c r="K378" s="76"/>
      <c r="L378" s="21"/>
      <c r="M378" s="21"/>
      <c r="N378" s="21"/>
      <c r="O378" s="21"/>
      <c r="P378" s="21"/>
      <c r="Q378" s="21"/>
      <c r="R378" s="21"/>
      <c r="S378" s="21"/>
    </row>
    <row r="379" spans="1:19">
      <c r="A379" s="76"/>
      <c r="B379" s="14"/>
      <c r="C379" s="14"/>
      <c r="D379" s="76"/>
      <c r="E379" s="76"/>
      <c r="F379" s="76"/>
      <c r="G379" s="76"/>
      <c r="H379" s="76"/>
      <c r="I379" s="76"/>
      <c r="J379" s="76"/>
      <c r="K379" s="76"/>
      <c r="L379" s="21"/>
      <c r="M379" s="21"/>
      <c r="N379" s="21"/>
      <c r="O379" s="21"/>
      <c r="P379" s="21"/>
      <c r="Q379" s="21"/>
      <c r="R379" s="21"/>
      <c r="S379" s="21"/>
    </row>
    <row r="380" spans="1:19">
      <c r="A380" s="76"/>
      <c r="B380" s="14"/>
      <c r="C380" s="14"/>
      <c r="D380" s="76"/>
      <c r="E380" s="76"/>
      <c r="F380" s="76"/>
      <c r="G380" s="76"/>
      <c r="H380" s="76"/>
      <c r="I380" s="76"/>
      <c r="J380" s="76"/>
      <c r="K380" s="76"/>
      <c r="L380" s="21"/>
      <c r="M380" s="21"/>
      <c r="N380" s="21"/>
      <c r="O380" s="21"/>
      <c r="P380" s="21"/>
      <c r="Q380" s="21"/>
      <c r="R380" s="21"/>
      <c r="S380" s="21"/>
    </row>
    <row r="381" spans="1:19">
      <c r="A381" s="76"/>
      <c r="B381" s="14"/>
      <c r="C381" s="14"/>
      <c r="D381" s="76"/>
      <c r="E381" s="76"/>
      <c r="F381" s="76"/>
      <c r="G381" s="76"/>
      <c r="H381" s="76"/>
      <c r="I381" s="76"/>
      <c r="J381" s="76"/>
      <c r="K381" s="76"/>
      <c r="L381" s="21"/>
      <c r="M381" s="21"/>
      <c r="N381" s="21"/>
      <c r="O381" s="21"/>
      <c r="P381" s="21"/>
      <c r="Q381" s="21"/>
      <c r="R381" s="21"/>
      <c r="S381" s="21"/>
    </row>
    <row r="382" spans="1:19">
      <c r="A382" s="76"/>
      <c r="B382" s="14"/>
      <c r="C382" s="14"/>
      <c r="D382" s="76"/>
      <c r="E382" s="76"/>
      <c r="F382" s="76"/>
      <c r="G382" s="76"/>
      <c r="H382" s="76"/>
      <c r="I382" s="76"/>
      <c r="J382" s="76"/>
      <c r="K382" s="76"/>
      <c r="L382" s="21"/>
      <c r="M382" s="21"/>
      <c r="N382" s="21"/>
      <c r="O382" s="21"/>
      <c r="P382" s="21"/>
      <c r="Q382" s="21"/>
      <c r="R382" s="21"/>
      <c r="S382" s="21"/>
    </row>
    <row r="383" spans="1:19">
      <c r="A383" s="76"/>
      <c r="B383" s="14"/>
      <c r="C383" s="14"/>
      <c r="D383" s="76"/>
      <c r="E383" s="76"/>
      <c r="F383" s="76"/>
      <c r="G383" s="76"/>
      <c r="H383" s="76"/>
      <c r="I383" s="76"/>
      <c r="J383" s="76"/>
      <c r="K383" s="76"/>
      <c r="L383" s="21"/>
      <c r="M383" s="21"/>
      <c r="N383" s="21"/>
      <c r="O383" s="21"/>
      <c r="P383" s="21"/>
      <c r="Q383" s="21"/>
      <c r="R383" s="21"/>
      <c r="S383" s="21"/>
    </row>
    <row r="384" spans="1:19">
      <c r="A384" s="76"/>
      <c r="B384" s="14"/>
      <c r="C384" s="76"/>
      <c r="D384" s="76"/>
      <c r="E384" s="76"/>
      <c r="F384" s="76"/>
      <c r="G384" s="76"/>
      <c r="H384" s="76"/>
      <c r="I384" s="76"/>
      <c r="J384" s="76"/>
      <c r="K384" s="76"/>
      <c r="L384" s="21"/>
      <c r="M384" s="21"/>
      <c r="N384" s="21"/>
      <c r="O384" s="21"/>
      <c r="P384" s="21"/>
      <c r="Q384" s="21"/>
      <c r="R384" s="21"/>
      <c r="S384" s="21"/>
    </row>
    <row r="385" spans="1:19">
      <c r="A385" s="76"/>
      <c r="B385" s="14"/>
      <c r="C385" s="76"/>
      <c r="D385" s="76"/>
      <c r="E385" s="76"/>
      <c r="F385" s="76"/>
      <c r="G385" s="76"/>
      <c r="H385" s="76"/>
      <c r="I385" s="76"/>
      <c r="J385" s="76"/>
      <c r="K385" s="76"/>
      <c r="L385" s="21"/>
      <c r="M385" s="21"/>
      <c r="N385" s="21"/>
      <c r="O385" s="21"/>
      <c r="P385" s="21"/>
      <c r="Q385" s="21"/>
      <c r="R385" s="21"/>
      <c r="S385" s="21"/>
    </row>
    <row r="386" spans="1:19">
      <c r="A386" s="76"/>
      <c r="B386" s="14"/>
      <c r="C386" s="76"/>
      <c r="D386" s="76"/>
      <c r="E386" s="76"/>
      <c r="F386" s="76"/>
      <c r="G386" s="76"/>
      <c r="H386" s="76"/>
      <c r="I386" s="76"/>
      <c r="J386" s="76"/>
      <c r="K386" s="76"/>
      <c r="L386" s="21"/>
      <c r="M386" s="21"/>
      <c r="N386" s="21"/>
      <c r="O386" s="21"/>
      <c r="P386" s="21"/>
      <c r="Q386" s="21"/>
      <c r="R386" s="21"/>
      <c r="S386" s="21"/>
    </row>
    <row r="387" spans="1:19">
      <c r="A387" s="76"/>
      <c r="B387" s="76"/>
      <c r="C387" s="76"/>
      <c r="D387" s="76"/>
      <c r="E387" s="76"/>
      <c r="F387" s="76"/>
      <c r="G387" s="76"/>
      <c r="H387" s="76"/>
      <c r="I387" s="76"/>
      <c r="J387" s="76"/>
      <c r="K387" s="76"/>
      <c r="L387" s="21"/>
      <c r="M387" s="21"/>
      <c r="N387" s="21"/>
      <c r="O387" s="21"/>
      <c r="P387" s="21"/>
      <c r="Q387" s="21"/>
      <c r="R387" s="21"/>
      <c r="S387" s="21"/>
    </row>
    <row r="388" spans="1:19">
      <c r="A388" s="76"/>
      <c r="B388" s="76"/>
      <c r="C388" s="76"/>
      <c r="D388" s="76"/>
      <c r="E388" s="76"/>
      <c r="F388" s="76"/>
      <c r="G388" s="76"/>
      <c r="H388" s="76"/>
      <c r="I388" s="76"/>
      <c r="J388" s="76"/>
      <c r="K388" s="76"/>
      <c r="L388" s="21"/>
      <c r="M388" s="21"/>
      <c r="N388" s="21"/>
      <c r="O388" s="21"/>
      <c r="P388" s="21"/>
      <c r="Q388" s="21"/>
      <c r="R388" s="21"/>
      <c r="S388" s="21"/>
    </row>
  </sheetData>
  <phoneticPr fontId="0" type="noConversion"/>
  <pageMargins left="0.75" right="0.75" top="1" bottom="1" header="0.5" footer="0.5"/>
  <pageSetup orientation="portrait" horizontalDpi="4294967293" verticalDpi="36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O184"/>
  <sheetViews>
    <sheetView workbookViewId="0">
      <pane xSplit="1" ySplit="3" topLeftCell="B142" activePane="bottomRight" state="frozen"/>
      <selection pane="topRight" activeCell="B1" sqref="B1"/>
      <selection pane="bottomLeft" activeCell="A4" sqref="A4"/>
      <selection pane="bottomRight" activeCell="B174" sqref="B174"/>
    </sheetView>
  </sheetViews>
  <sheetFormatPr defaultRowHeight="12.75"/>
  <cols>
    <col min="1" max="1" width="13.85546875" customWidth="1"/>
    <col min="3" max="3" width="9.140625" style="13"/>
    <col min="6" max="6" width="9.140625" style="2"/>
    <col min="8" max="8" width="9.140625" style="2"/>
    <col min="9" max="9" width="9.28515625" bestFit="1" customWidth="1"/>
    <col min="10" max="10" width="15.7109375" customWidth="1"/>
    <col min="12" max="12" width="16.42578125" customWidth="1"/>
    <col min="13" max="13" width="13.28515625" customWidth="1"/>
  </cols>
  <sheetData>
    <row r="1" spans="1:14" ht="29.25" customHeight="1">
      <c r="A1" s="160" t="s">
        <v>17</v>
      </c>
      <c r="C1" s="69"/>
      <c r="D1" s="132"/>
      <c r="E1" s="132"/>
      <c r="F1" s="42"/>
      <c r="G1" s="85"/>
      <c r="H1" s="85"/>
      <c r="I1" s="238" t="s">
        <v>55</v>
      </c>
      <c r="J1" s="238"/>
      <c r="K1" s="238"/>
      <c r="L1" s="32"/>
      <c r="M1" s="32"/>
      <c r="N1" s="32"/>
    </row>
    <row r="2" spans="1:14">
      <c r="A2" s="132"/>
      <c r="B2" s="32" t="s">
        <v>55</v>
      </c>
      <c r="C2" s="133"/>
      <c r="D2" s="32"/>
      <c r="E2" s="32" t="s">
        <v>52</v>
      </c>
      <c r="F2" s="34"/>
      <c r="G2" s="32"/>
      <c r="H2" s="34"/>
      <c r="I2" s="32" t="s">
        <v>293</v>
      </c>
      <c r="J2" s="32" t="s">
        <v>294</v>
      </c>
      <c r="K2" s="72" t="s">
        <v>19</v>
      </c>
      <c r="L2" s="32" t="s">
        <v>19</v>
      </c>
      <c r="M2" s="32" t="s">
        <v>19</v>
      </c>
      <c r="N2" s="32"/>
    </row>
    <row r="3" spans="1:14">
      <c r="A3" s="4"/>
      <c r="B3" s="1" t="s">
        <v>259</v>
      </c>
      <c r="C3" s="70" t="s">
        <v>20</v>
      </c>
      <c r="D3" s="32" t="s">
        <v>253</v>
      </c>
      <c r="E3" s="1" t="s">
        <v>259</v>
      </c>
      <c r="F3" s="34" t="s">
        <v>20</v>
      </c>
      <c r="G3" s="32" t="s">
        <v>34</v>
      </c>
      <c r="H3" s="34"/>
      <c r="I3" s="32" t="s">
        <v>19</v>
      </c>
      <c r="J3" s="32" t="s">
        <v>295</v>
      </c>
      <c r="K3" s="72" t="s">
        <v>20</v>
      </c>
      <c r="L3" s="32" t="s">
        <v>55</v>
      </c>
      <c r="M3" s="32" t="s">
        <v>52</v>
      </c>
      <c r="N3" s="32"/>
    </row>
    <row r="4" spans="1:14">
      <c r="A4" s="56">
        <v>1680</v>
      </c>
      <c r="B4" s="40"/>
      <c r="C4" s="71"/>
      <c r="D4" s="167">
        <v>250</v>
      </c>
      <c r="E4" s="24"/>
      <c r="F4" s="48"/>
      <c r="G4" s="167">
        <v>283.2</v>
      </c>
      <c r="H4" s="64"/>
      <c r="I4" s="21"/>
      <c r="J4" s="89"/>
      <c r="K4" s="46"/>
      <c r="L4" s="21"/>
      <c r="M4" s="21"/>
      <c r="N4" s="21"/>
    </row>
    <row r="5" spans="1:14">
      <c r="A5" s="56">
        <v>1691</v>
      </c>
      <c r="B5" s="40"/>
      <c r="C5" s="71"/>
      <c r="D5" s="167">
        <v>73</v>
      </c>
      <c r="E5" s="10"/>
      <c r="F5" s="64"/>
      <c r="G5" s="167">
        <v>82.7</v>
      </c>
      <c r="H5" s="64"/>
      <c r="I5" s="21"/>
      <c r="J5" s="21"/>
      <c r="K5" s="46"/>
      <c r="L5" s="21"/>
      <c r="M5" s="21"/>
      <c r="N5" s="21"/>
    </row>
    <row r="6" spans="1:14">
      <c r="A6" s="56">
        <v>1692</v>
      </c>
      <c r="B6" s="40"/>
      <c r="C6" s="71"/>
      <c r="D6" s="167">
        <v>73</v>
      </c>
      <c r="E6" s="10"/>
      <c r="F6" s="64"/>
      <c r="G6" s="167">
        <v>82.7</v>
      </c>
      <c r="H6" s="64"/>
      <c r="I6" s="21"/>
      <c r="J6" s="21"/>
      <c r="K6" s="46"/>
      <c r="L6" s="21"/>
      <c r="M6" s="21"/>
      <c r="N6" s="21"/>
    </row>
    <row r="7" spans="1:14">
      <c r="A7" s="26">
        <v>1693</v>
      </c>
      <c r="B7" s="23">
        <v>140</v>
      </c>
      <c r="C7" s="61">
        <v>1</v>
      </c>
      <c r="D7" s="9">
        <f>B7</f>
        <v>140</v>
      </c>
      <c r="E7" s="23">
        <v>158.55039637599094</v>
      </c>
      <c r="F7" s="61">
        <v>1</v>
      </c>
      <c r="G7" s="9">
        <v>158.55039637599094</v>
      </c>
      <c r="H7" s="64"/>
      <c r="I7" s="46"/>
      <c r="J7" s="46"/>
      <c r="K7" s="21"/>
      <c r="L7" s="46"/>
      <c r="M7" s="46"/>
      <c r="N7" s="21"/>
    </row>
    <row r="8" spans="1:14">
      <c r="A8" s="26">
        <v>1694</v>
      </c>
      <c r="B8" s="23">
        <v>0</v>
      </c>
      <c r="C8" s="61"/>
      <c r="D8" s="167">
        <v>100</v>
      </c>
      <c r="E8" s="23">
        <v>0</v>
      </c>
      <c r="F8" s="61"/>
      <c r="G8" s="167">
        <v>110</v>
      </c>
      <c r="H8" s="64"/>
      <c r="I8" s="46"/>
      <c r="J8" s="46"/>
      <c r="K8" s="21"/>
      <c r="L8" s="46"/>
      <c r="M8" s="46"/>
      <c r="N8" s="21"/>
    </row>
    <row r="9" spans="1:14">
      <c r="A9" s="26">
        <v>1695</v>
      </c>
      <c r="B9" s="23">
        <v>102</v>
      </c>
      <c r="C9" s="61">
        <v>1</v>
      </c>
      <c r="D9" s="9">
        <f>B9</f>
        <v>102</v>
      </c>
      <c r="E9" s="23">
        <v>115.51528878822197</v>
      </c>
      <c r="F9" s="61">
        <v>1</v>
      </c>
      <c r="G9" s="9">
        <v>115.51528878822197</v>
      </c>
      <c r="H9" s="64"/>
      <c r="I9" s="46"/>
      <c r="J9" s="46"/>
      <c r="K9" s="21"/>
      <c r="L9" s="46"/>
      <c r="M9" s="46"/>
      <c r="N9" s="21"/>
    </row>
    <row r="10" spans="1:14">
      <c r="A10" s="26">
        <v>1696</v>
      </c>
      <c r="B10" s="23">
        <v>157.80000000000001</v>
      </c>
      <c r="C10" s="61">
        <v>1</v>
      </c>
      <c r="D10" s="9">
        <f>B10</f>
        <v>157.80000000000001</v>
      </c>
      <c r="E10" s="23">
        <v>178.7</v>
      </c>
      <c r="F10" s="61">
        <v>1</v>
      </c>
      <c r="G10" s="9">
        <v>178.7</v>
      </c>
      <c r="H10" s="64"/>
      <c r="I10" s="46"/>
      <c r="J10" s="46"/>
      <c r="K10" s="21"/>
      <c r="L10" s="46"/>
      <c r="M10" s="46"/>
      <c r="N10" s="21"/>
    </row>
    <row r="11" spans="1:14">
      <c r="A11" s="26">
        <v>1697</v>
      </c>
      <c r="B11" s="23">
        <v>0</v>
      </c>
      <c r="C11" s="61"/>
      <c r="D11" s="167">
        <v>100</v>
      </c>
      <c r="E11" s="23">
        <v>0</v>
      </c>
      <c r="F11" s="61"/>
      <c r="G11" s="167">
        <v>110</v>
      </c>
      <c r="H11" s="64"/>
      <c r="I11" s="46"/>
      <c r="J11" s="46"/>
      <c r="K11" s="21"/>
      <c r="L11" s="46"/>
      <c r="M11" s="46"/>
      <c r="N11" s="21"/>
    </row>
    <row r="12" spans="1:14">
      <c r="A12" s="26">
        <v>1698</v>
      </c>
      <c r="B12" s="23">
        <v>0</v>
      </c>
      <c r="C12" s="61"/>
      <c r="D12" s="167">
        <v>100</v>
      </c>
      <c r="E12" s="23">
        <v>0</v>
      </c>
      <c r="F12" s="61"/>
      <c r="G12" s="167">
        <v>110</v>
      </c>
      <c r="H12" s="64"/>
      <c r="I12" s="46"/>
      <c r="J12" s="46"/>
      <c r="K12" s="21"/>
      <c r="L12" s="46"/>
      <c r="M12" s="46"/>
      <c r="N12" s="21"/>
    </row>
    <row r="13" spans="1:14">
      <c r="A13" s="26">
        <v>1699</v>
      </c>
      <c r="B13" s="23">
        <v>0</v>
      </c>
      <c r="C13" s="61"/>
      <c r="D13" s="167">
        <v>100</v>
      </c>
      <c r="E13" s="23">
        <v>0</v>
      </c>
      <c r="F13" s="61"/>
      <c r="G13" s="167">
        <v>110</v>
      </c>
      <c r="H13" s="64"/>
      <c r="I13" s="46"/>
      <c r="J13" s="46"/>
      <c r="K13" s="21"/>
      <c r="L13" s="46"/>
      <c r="M13" s="46"/>
      <c r="N13" s="21"/>
    </row>
    <row r="14" spans="1:14">
      <c r="A14" s="26">
        <v>1700</v>
      </c>
      <c r="B14" s="23">
        <v>0</v>
      </c>
      <c r="C14" s="61"/>
      <c r="D14" s="167">
        <v>100</v>
      </c>
      <c r="E14" s="23">
        <v>0</v>
      </c>
      <c r="F14" s="61"/>
      <c r="G14" s="167">
        <v>110</v>
      </c>
      <c r="H14" s="64"/>
      <c r="I14" s="46"/>
      <c r="J14" s="46"/>
      <c r="K14" s="21"/>
      <c r="L14" s="46"/>
      <c r="M14" s="46"/>
      <c r="N14" s="21"/>
    </row>
    <row r="15" spans="1:14">
      <c r="A15" s="26">
        <v>1701</v>
      </c>
      <c r="B15" s="23">
        <v>115</v>
      </c>
      <c r="C15" s="61">
        <v>1</v>
      </c>
      <c r="D15" s="9">
        <f>B15</f>
        <v>115</v>
      </c>
      <c r="E15" s="23">
        <v>129.65050732807214</v>
      </c>
      <c r="F15" s="61">
        <v>1</v>
      </c>
      <c r="G15" s="9">
        <v>130</v>
      </c>
      <c r="H15" s="64"/>
      <c r="I15" s="46"/>
      <c r="J15" s="46"/>
      <c r="K15" s="21"/>
      <c r="L15" s="46"/>
      <c r="M15" s="46"/>
      <c r="N15" s="21"/>
    </row>
    <row r="16" spans="1:14">
      <c r="A16" s="26">
        <v>1702</v>
      </c>
      <c r="B16" s="23">
        <v>0</v>
      </c>
      <c r="C16" s="61"/>
      <c r="D16" s="167">
        <v>100</v>
      </c>
      <c r="E16" s="23">
        <v>0</v>
      </c>
      <c r="F16" s="61"/>
      <c r="G16" s="167">
        <v>110</v>
      </c>
      <c r="H16" s="64"/>
      <c r="I16" s="46"/>
      <c r="J16" s="46"/>
      <c r="K16" s="21"/>
      <c r="L16" s="46"/>
      <c r="M16" s="46"/>
      <c r="N16" s="21"/>
    </row>
    <row r="17" spans="1:14">
      <c r="A17" s="26">
        <v>1703</v>
      </c>
      <c r="B17" s="23">
        <v>170</v>
      </c>
      <c r="C17" s="61">
        <v>1</v>
      </c>
      <c r="D17" s="9">
        <f>B17</f>
        <v>170</v>
      </c>
      <c r="E17" s="23">
        <v>199.53051643192489</v>
      </c>
      <c r="F17" s="61">
        <v>1</v>
      </c>
      <c r="G17" s="9">
        <v>200</v>
      </c>
      <c r="H17" s="64"/>
      <c r="I17" s="46"/>
      <c r="J17" s="46"/>
      <c r="K17" s="21"/>
      <c r="L17" s="46"/>
      <c r="M17" s="46"/>
      <c r="N17" s="21"/>
    </row>
    <row r="18" spans="1:14">
      <c r="A18" s="26">
        <v>1704</v>
      </c>
      <c r="B18" s="23">
        <v>0</v>
      </c>
      <c r="C18" s="61"/>
      <c r="D18" s="167">
        <v>100</v>
      </c>
      <c r="E18" s="23">
        <v>0</v>
      </c>
      <c r="F18" s="61"/>
      <c r="G18" s="167">
        <v>110</v>
      </c>
      <c r="H18" s="64"/>
      <c r="I18" s="46"/>
      <c r="J18" s="46"/>
      <c r="K18" s="21"/>
      <c r="L18" s="46"/>
      <c r="M18" s="46"/>
      <c r="N18" s="21"/>
    </row>
    <row r="19" spans="1:14">
      <c r="A19" s="26">
        <v>1705</v>
      </c>
      <c r="B19" s="23">
        <v>0</v>
      </c>
      <c r="C19" s="61"/>
      <c r="D19" s="167">
        <v>100</v>
      </c>
      <c r="E19" s="23">
        <v>0</v>
      </c>
      <c r="F19" s="61"/>
      <c r="G19" s="167">
        <v>110</v>
      </c>
      <c r="H19" s="64"/>
      <c r="I19" s="46"/>
      <c r="J19" s="46"/>
      <c r="K19" s="21"/>
      <c r="L19" s="46"/>
      <c r="M19" s="46"/>
      <c r="N19" s="21"/>
    </row>
    <row r="20" spans="1:14">
      <c r="A20" s="26">
        <v>1706</v>
      </c>
      <c r="B20" s="23">
        <v>0</v>
      </c>
      <c r="C20" s="61"/>
      <c r="D20" s="167">
        <v>100</v>
      </c>
      <c r="E20" s="23">
        <v>0</v>
      </c>
      <c r="F20" s="61"/>
      <c r="G20" s="167">
        <v>110</v>
      </c>
      <c r="H20" s="64"/>
      <c r="I20" s="46"/>
      <c r="J20" s="46"/>
      <c r="K20" s="21"/>
      <c r="L20" s="46"/>
      <c r="M20" s="46"/>
      <c r="N20" s="21"/>
    </row>
    <row r="21" spans="1:14">
      <c r="A21" s="26">
        <v>1707</v>
      </c>
      <c r="B21" s="23">
        <v>0</v>
      </c>
      <c r="C21" s="61"/>
      <c r="D21" s="167">
        <v>100</v>
      </c>
      <c r="E21" s="23">
        <v>0</v>
      </c>
      <c r="F21" s="61"/>
      <c r="G21" s="167">
        <v>110</v>
      </c>
      <c r="H21" s="64"/>
      <c r="I21" s="46"/>
      <c r="J21" s="46"/>
      <c r="K21" s="21"/>
      <c r="L21" s="46"/>
      <c r="M21" s="46"/>
      <c r="N21" s="21"/>
    </row>
    <row r="22" spans="1:14">
      <c r="A22" s="26">
        <v>1708</v>
      </c>
      <c r="B22" s="23">
        <v>87</v>
      </c>
      <c r="C22" s="61">
        <v>1</v>
      </c>
      <c r="D22" s="9">
        <f>B22</f>
        <v>87</v>
      </c>
      <c r="E22" s="23">
        <v>102.11267605633803</v>
      </c>
      <c r="F22" s="61">
        <v>1</v>
      </c>
      <c r="G22" s="9">
        <v>102</v>
      </c>
      <c r="H22" s="64"/>
      <c r="I22" s="46"/>
      <c r="J22" s="46"/>
      <c r="K22" s="21"/>
      <c r="L22" s="46"/>
      <c r="M22" s="46"/>
      <c r="N22" s="21"/>
    </row>
    <row r="23" spans="1:14">
      <c r="A23" s="26">
        <v>1709</v>
      </c>
      <c r="B23" s="23">
        <v>0</v>
      </c>
      <c r="C23" s="61"/>
      <c r="D23" s="167">
        <v>100</v>
      </c>
      <c r="E23" s="23">
        <v>0</v>
      </c>
      <c r="F23" s="61"/>
      <c r="G23" s="167">
        <v>110</v>
      </c>
      <c r="H23" s="64"/>
      <c r="I23" s="46"/>
      <c r="J23" s="46"/>
      <c r="K23" s="21"/>
      <c r="L23" s="46"/>
      <c r="M23" s="46"/>
      <c r="N23" s="21"/>
    </row>
    <row r="24" spans="1:14">
      <c r="A24" s="26">
        <v>1710</v>
      </c>
      <c r="B24" s="23">
        <v>0</v>
      </c>
      <c r="C24" s="61"/>
      <c r="D24" s="167">
        <v>100</v>
      </c>
      <c r="E24" s="23">
        <v>0</v>
      </c>
      <c r="F24" s="61"/>
      <c r="G24" s="167">
        <v>110</v>
      </c>
      <c r="H24" s="64"/>
      <c r="I24" s="46"/>
      <c r="J24" s="46"/>
      <c r="K24" s="21"/>
      <c r="L24" s="46"/>
      <c r="M24" s="46"/>
      <c r="N24" s="21"/>
    </row>
    <row r="25" spans="1:14">
      <c r="A25" s="26">
        <v>1711</v>
      </c>
      <c r="B25" s="23">
        <v>0</v>
      </c>
      <c r="C25" s="61"/>
      <c r="D25" s="167">
        <v>100</v>
      </c>
      <c r="E25" s="23">
        <v>0</v>
      </c>
      <c r="F25" s="61"/>
      <c r="G25" s="167">
        <v>110</v>
      </c>
      <c r="H25" s="64"/>
      <c r="I25" s="46"/>
      <c r="J25" s="46"/>
      <c r="K25" s="21"/>
      <c r="L25" s="46"/>
      <c r="M25" s="46"/>
      <c r="N25" s="21"/>
    </row>
    <row r="26" spans="1:14">
      <c r="A26" s="26">
        <v>1712</v>
      </c>
      <c r="B26" s="23">
        <v>0</v>
      </c>
      <c r="C26" s="61"/>
      <c r="D26" s="167">
        <v>100</v>
      </c>
      <c r="E26" s="23">
        <v>0</v>
      </c>
      <c r="F26" s="61"/>
      <c r="G26" s="167">
        <v>110</v>
      </c>
      <c r="H26" s="64"/>
      <c r="I26" s="46"/>
      <c r="J26" s="46"/>
      <c r="K26" s="21"/>
      <c r="L26" s="46"/>
      <c r="M26" s="46"/>
      <c r="N26" s="21"/>
    </row>
    <row r="27" spans="1:14">
      <c r="A27" s="26">
        <v>1713</v>
      </c>
      <c r="B27" s="23">
        <v>0</v>
      </c>
      <c r="C27" s="61"/>
      <c r="D27" s="167">
        <v>100</v>
      </c>
      <c r="E27" s="23">
        <v>0</v>
      </c>
      <c r="F27" s="61"/>
      <c r="G27" s="167">
        <v>110</v>
      </c>
      <c r="H27" s="64"/>
      <c r="I27" s="46"/>
      <c r="J27" s="46"/>
      <c r="K27" s="21"/>
      <c r="L27" s="46"/>
      <c r="M27" s="46"/>
      <c r="N27" s="21"/>
    </row>
    <row r="28" spans="1:14">
      <c r="A28" s="26">
        <v>1714</v>
      </c>
      <c r="B28" s="23">
        <v>355.7</v>
      </c>
      <c r="C28" s="61">
        <v>1</v>
      </c>
      <c r="D28" s="9">
        <f>B28</f>
        <v>355.7</v>
      </c>
      <c r="E28" s="23">
        <v>405.6</v>
      </c>
      <c r="F28" s="61">
        <v>1</v>
      </c>
      <c r="G28" s="9">
        <v>406</v>
      </c>
      <c r="H28" s="64"/>
      <c r="I28" s="46"/>
      <c r="J28" s="46"/>
      <c r="K28" s="21"/>
      <c r="L28" s="46"/>
      <c r="M28" s="46"/>
      <c r="N28" s="21"/>
    </row>
    <row r="29" spans="1:14">
      <c r="A29" s="26">
        <v>1715</v>
      </c>
      <c r="B29" s="23">
        <v>85</v>
      </c>
      <c r="C29" s="61">
        <v>1</v>
      </c>
      <c r="D29" s="9">
        <f>B29</f>
        <v>85</v>
      </c>
      <c r="E29" s="23">
        <v>99.765258215962447</v>
      </c>
      <c r="F29" s="61">
        <v>1</v>
      </c>
      <c r="G29" s="9">
        <v>100</v>
      </c>
      <c r="H29" s="64"/>
      <c r="I29" s="46"/>
      <c r="J29" s="46"/>
      <c r="K29" s="21"/>
      <c r="L29" s="46"/>
      <c r="M29" s="46"/>
      <c r="N29" s="21"/>
    </row>
    <row r="30" spans="1:14">
      <c r="A30" s="26">
        <v>1716</v>
      </c>
      <c r="B30" s="23">
        <v>0</v>
      </c>
      <c r="C30" s="61"/>
      <c r="D30" s="167">
        <v>100</v>
      </c>
      <c r="E30" s="23">
        <v>0</v>
      </c>
      <c r="F30" s="61"/>
      <c r="G30" s="167">
        <v>110</v>
      </c>
      <c r="H30" s="64"/>
      <c r="I30" s="46"/>
      <c r="J30" s="46"/>
      <c r="K30" s="21"/>
      <c r="L30" s="46"/>
      <c r="M30" s="46"/>
      <c r="N30" s="21"/>
    </row>
    <row r="31" spans="1:14">
      <c r="A31" s="26">
        <v>1717</v>
      </c>
      <c r="B31" s="23">
        <v>0</v>
      </c>
      <c r="C31" s="61"/>
      <c r="D31" s="167">
        <v>100</v>
      </c>
      <c r="E31" s="23">
        <v>0</v>
      </c>
      <c r="F31" s="61"/>
      <c r="G31" s="167">
        <v>110</v>
      </c>
      <c r="H31" s="64"/>
      <c r="I31" s="46"/>
      <c r="J31" s="46"/>
      <c r="K31" s="21"/>
      <c r="L31" s="46"/>
      <c r="M31" s="46"/>
      <c r="N31" s="21"/>
    </row>
    <row r="32" spans="1:14">
      <c r="A32" s="26">
        <v>1718</v>
      </c>
      <c r="B32" s="23">
        <v>0</v>
      </c>
      <c r="C32" s="61"/>
      <c r="D32" s="167">
        <v>100</v>
      </c>
      <c r="E32" s="23">
        <v>0</v>
      </c>
      <c r="F32" s="61"/>
      <c r="G32" s="167">
        <v>110</v>
      </c>
      <c r="H32" s="79"/>
      <c r="I32" s="46"/>
      <c r="J32" s="46"/>
      <c r="K32" s="21"/>
      <c r="L32" s="46"/>
      <c r="M32" s="46"/>
      <c r="N32" s="21"/>
    </row>
    <row r="33" spans="1:14">
      <c r="A33" s="26">
        <v>1719</v>
      </c>
      <c r="B33" s="23">
        <v>0</v>
      </c>
      <c r="C33" s="61"/>
      <c r="D33" s="167">
        <v>100</v>
      </c>
      <c r="E33" s="23">
        <v>0</v>
      </c>
      <c r="F33" s="61"/>
      <c r="G33" s="167">
        <v>110</v>
      </c>
      <c r="H33" s="64"/>
      <c r="I33" s="46"/>
      <c r="J33" s="46"/>
      <c r="K33" s="21"/>
      <c r="L33" s="46"/>
      <c r="M33" s="46"/>
      <c r="N33" s="21"/>
    </row>
    <row r="34" spans="1:14">
      <c r="A34" s="26">
        <v>1720</v>
      </c>
      <c r="B34" s="23">
        <v>0</v>
      </c>
      <c r="C34" s="61"/>
      <c r="D34" s="167">
        <v>100</v>
      </c>
      <c r="E34" s="23">
        <v>0</v>
      </c>
      <c r="F34" s="61"/>
      <c r="G34" s="167">
        <v>110</v>
      </c>
      <c r="H34" s="79"/>
      <c r="I34" s="46"/>
      <c r="J34" s="46"/>
      <c r="K34" s="21"/>
      <c r="L34" s="46"/>
      <c r="M34" s="46"/>
      <c r="N34" s="21"/>
    </row>
    <row r="35" spans="1:14">
      <c r="A35" s="26">
        <v>1721</v>
      </c>
      <c r="B35" s="23">
        <v>0</v>
      </c>
      <c r="C35" s="61"/>
      <c r="D35" s="167">
        <v>100</v>
      </c>
      <c r="E35" s="23">
        <v>0</v>
      </c>
      <c r="F35" s="61"/>
      <c r="G35" s="167">
        <v>110</v>
      </c>
      <c r="H35" s="64"/>
      <c r="I35" s="46"/>
      <c r="J35" s="46"/>
      <c r="K35" s="21"/>
      <c r="L35" s="46"/>
      <c r="M35" s="46"/>
      <c r="N35" s="21"/>
    </row>
    <row r="36" spans="1:14">
      <c r="A36" s="26">
        <v>1722</v>
      </c>
      <c r="B36" s="23">
        <v>0</v>
      </c>
      <c r="C36" s="61"/>
      <c r="D36" s="167">
        <v>100</v>
      </c>
      <c r="E36" s="23">
        <v>0</v>
      </c>
      <c r="F36" s="61"/>
      <c r="G36" s="167">
        <v>110</v>
      </c>
      <c r="H36" s="64"/>
      <c r="I36" s="46"/>
      <c r="J36" s="46"/>
      <c r="K36" s="21"/>
      <c r="L36" s="46"/>
      <c r="M36" s="46"/>
      <c r="N36" s="21"/>
    </row>
    <row r="37" spans="1:14">
      <c r="A37" s="26">
        <v>1723</v>
      </c>
      <c r="B37" s="23">
        <v>0</v>
      </c>
      <c r="C37" s="61"/>
      <c r="D37" s="167">
        <v>100</v>
      </c>
      <c r="E37" s="23">
        <v>0</v>
      </c>
      <c r="F37" s="61"/>
      <c r="G37" s="167">
        <v>110</v>
      </c>
      <c r="H37" s="64"/>
      <c r="I37" s="46"/>
      <c r="J37" s="46"/>
      <c r="K37" s="21"/>
      <c r="L37" s="46"/>
      <c r="M37" s="46"/>
      <c r="N37" s="21"/>
    </row>
    <row r="38" spans="1:14">
      <c r="A38" s="26">
        <v>1724</v>
      </c>
      <c r="B38" s="23">
        <v>0</v>
      </c>
      <c r="C38" s="61"/>
      <c r="D38" s="167">
        <v>100</v>
      </c>
      <c r="E38" s="23">
        <v>0</v>
      </c>
      <c r="F38" s="61"/>
      <c r="G38" s="167">
        <v>110</v>
      </c>
      <c r="H38" s="64"/>
      <c r="I38" s="46"/>
      <c r="J38" s="46"/>
      <c r="K38" s="21"/>
      <c r="L38" s="46"/>
      <c r="M38" s="46"/>
      <c r="N38" s="21"/>
    </row>
    <row r="39" spans="1:14">
      <c r="A39" s="26">
        <v>1725</v>
      </c>
      <c r="B39" s="23">
        <v>0</v>
      </c>
      <c r="C39" s="61"/>
      <c r="D39" s="167">
        <v>100</v>
      </c>
      <c r="E39" s="23">
        <v>0</v>
      </c>
      <c r="F39" s="61"/>
      <c r="G39" s="167">
        <v>110</v>
      </c>
      <c r="H39" s="79"/>
      <c r="I39" s="46"/>
      <c r="J39" s="46"/>
      <c r="K39" s="21"/>
      <c r="L39" s="46"/>
      <c r="M39" s="46"/>
      <c r="N39" s="21"/>
    </row>
    <row r="40" spans="1:14">
      <c r="A40" s="26">
        <v>1726</v>
      </c>
      <c r="B40" s="23">
        <v>0</v>
      </c>
      <c r="C40" s="61"/>
      <c r="D40" s="167">
        <v>100</v>
      </c>
      <c r="E40" s="23">
        <v>0</v>
      </c>
      <c r="F40" s="61"/>
      <c r="G40" s="167">
        <v>110</v>
      </c>
      <c r="H40" s="64"/>
      <c r="I40" s="46"/>
      <c r="J40" s="46"/>
      <c r="K40" s="21"/>
      <c r="L40" s="46"/>
      <c r="M40" s="46"/>
      <c r="N40" s="21"/>
    </row>
    <row r="41" spans="1:14">
      <c r="A41" s="26">
        <v>1727</v>
      </c>
      <c r="B41" s="23">
        <v>0</v>
      </c>
      <c r="C41" s="61"/>
      <c r="D41" s="167">
        <v>100</v>
      </c>
      <c r="E41" s="23">
        <v>0</v>
      </c>
      <c r="F41" s="61"/>
      <c r="G41" s="167">
        <v>110</v>
      </c>
      <c r="H41" s="79"/>
      <c r="I41" s="46"/>
      <c r="J41" s="46"/>
      <c r="K41" s="21"/>
      <c r="L41" s="46"/>
      <c r="M41" s="46"/>
      <c r="N41" s="21"/>
    </row>
    <row r="42" spans="1:14">
      <c r="A42" s="26">
        <v>1728</v>
      </c>
      <c r="B42" s="23">
        <v>0</v>
      </c>
      <c r="C42" s="61"/>
      <c r="D42" s="167">
        <v>100</v>
      </c>
      <c r="E42" s="23">
        <v>0</v>
      </c>
      <c r="F42" s="61"/>
      <c r="G42" s="167">
        <v>110</v>
      </c>
      <c r="H42" s="79"/>
      <c r="I42" s="46"/>
      <c r="J42" s="46"/>
      <c r="K42" s="21"/>
      <c r="L42" s="46"/>
      <c r="M42" s="46"/>
      <c r="N42" s="21"/>
    </row>
    <row r="43" spans="1:14">
      <c r="A43" s="26">
        <v>1729</v>
      </c>
      <c r="B43" s="23">
        <v>0</v>
      </c>
      <c r="C43" s="61"/>
      <c r="D43" s="167">
        <v>100</v>
      </c>
      <c r="E43" s="23">
        <v>0</v>
      </c>
      <c r="F43" s="61"/>
      <c r="G43" s="167">
        <v>110</v>
      </c>
      <c r="H43" s="79"/>
      <c r="I43" s="46"/>
      <c r="J43" s="46"/>
      <c r="K43" s="21"/>
      <c r="L43" s="46"/>
      <c r="M43" s="46"/>
      <c r="N43" s="21"/>
    </row>
    <row r="44" spans="1:14">
      <c r="A44" s="26">
        <v>1730</v>
      </c>
      <c r="B44" s="23">
        <v>0</v>
      </c>
      <c r="C44" s="61"/>
      <c r="D44" s="167">
        <v>100</v>
      </c>
      <c r="E44" s="23">
        <v>0</v>
      </c>
      <c r="F44" s="61"/>
      <c r="G44" s="167">
        <v>110</v>
      </c>
      <c r="H44" s="64"/>
      <c r="I44" s="46"/>
      <c r="J44" s="46"/>
      <c r="K44" s="21"/>
      <c r="L44" s="46"/>
      <c r="M44" s="46"/>
      <c r="N44" s="21"/>
    </row>
    <row r="45" spans="1:14">
      <c r="A45" s="26">
        <v>1731</v>
      </c>
      <c r="B45" s="23">
        <v>0</v>
      </c>
      <c r="C45" s="61"/>
      <c r="D45" s="167">
        <v>100</v>
      </c>
      <c r="E45" s="23">
        <v>0</v>
      </c>
      <c r="F45" s="61"/>
      <c r="G45" s="167">
        <v>110</v>
      </c>
      <c r="H45" s="64"/>
      <c r="I45" s="46"/>
      <c r="J45" s="46"/>
      <c r="K45" s="21"/>
      <c r="L45" s="46"/>
      <c r="M45" s="46"/>
      <c r="N45" s="21"/>
    </row>
    <row r="46" spans="1:14">
      <c r="A46" s="26">
        <v>1732</v>
      </c>
      <c r="B46" s="23">
        <v>0</v>
      </c>
      <c r="C46" s="61"/>
      <c r="D46" s="167">
        <v>100</v>
      </c>
      <c r="E46" s="23">
        <v>0</v>
      </c>
      <c r="F46" s="61"/>
      <c r="G46" s="167">
        <v>110</v>
      </c>
      <c r="H46" s="64"/>
      <c r="I46" s="46"/>
      <c r="J46" s="46"/>
      <c r="K46" s="21"/>
      <c r="L46" s="46"/>
      <c r="M46" s="46"/>
      <c r="N46" s="21"/>
    </row>
    <row r="47" spans="1:14">
      <c r="A47" s="26">
        <v>1733</v>
      </c>
      <c r="B47" s="23">
        <v>0</v>
      </c>
      <c r="C47" s="61"/>
      <c r="D47" s="167">
        <v>100</v>
      </c>
      <c r="E47" s="23">
        <v>0</v>
      </c>
      <c r="F47" s="61"/>
      <c r="G47" s="167">
        <v>110</v>
      </c>
      <c r="H47" s="79"/>
      <c r="I47" s="46"/>
      <c r="J47" s="46"/>
      <c r="K47" s="21"/>
      <c r="L47" s="46"/>
      <c r="M47" s="46"/>
      <c r="N47" s="21"/>
    </row>
    <row r="48" spans="1:14">
      <c r="A48" s="26">
        <v>1734</v>
      </c>
      <c r="B48" s="23">
        <v>0</v>
      </c>
      <c r="C48" s="61"/>
      <c r="D48" s="167">
        <v>100</v>
      </c>
      <c r="E48" s="23">
        <v>0</v>
      </c>
      <c r="F48" s="61"/>
      <c r="G48" s="167">
        <v>110</v>
      </c>
      <c r="H48" s="79"/>
      <c r="I48" s="46"/>
      <c r="J48" s="46"/>
      <c r="K48" s="21"/>
      <c r="L48" s="46"/>
      <c r="M48" s="46"/>
      <c r="N48" s="21"/>
    </row>
    <row r="49" spans="1:14">
      <c r="A49" s="26">
        <v>1735</v>
      </c>
      <c r="B49" s="23">
        <v>0</v>
      </c>
      <c r="C49" s="61"/>
      <c r="D49" s="167">
        <v>100</v>
      </c>
      <c r="E49" s="23">
        <v>0</v>
      </c>
      <c r="F49" s="61"/>
      <c r="G49" s="167">
        <v>110</v>
      </c>
      <c r="H49" s="79"/>
      <c r="I49" s="46"/>
      <c r="J49" s="46"/>
      <c r="K49" s="21"/>
      <c r="L49" s="46"/>
      <c r="M49" s="46"/>
      <c r="N49" s="21"/>
    </row>
    <row r="50" spans="1:14">
      <c r="A50" s="26">
        <v>1736</v>
      </c>
      <c r="B50" s="23">
        <v>0</v>
      </c>
      <c r="C50" s="61"/>
      <c r="D50" s="167">
        <v>100</v>
      </c>
      <c r="E50" s="23">
        <v>0</v>
      </c>
      <c r="F50" s="61"/>
      <c r="G50" s="167">
        <v>110</v>
      </c>
      <c r="H50" s="64"/>
      <c r="I50" s="46"/>
      <c r="J50" s="46"/>
      <c r="K50" s="21"/>
      <c r="L50" s="46"/>
      <c r="M50" s="46"/>
      <c r="N50" s="21"/>
    </row>
    <row r="51" spans="1:14">
      <c r="A51" s="26">
        <v>1737</v>
      </c>
      <c r="B51" s="23">
        <v>0</v>
      </c>
      <c r="C51" s="61"/>
      <c r="D51" s="167">
        <v>100</v>
      </c>
      <c r="E51" s="23">
        <v>0</v>
      </c>
      <c r="F51" s="61"/>
      <c r="G51" s="167">
        <v>110</v>
      </c>
      <c r="H51" s="64"/>
      <c r="I51" s="46"/>
      <c r="J51" s="46"/>
      <c r="K51" s="21"/>
      <c r="L51" s="46"/>
      <c r="M51" s="46"/>
      <c r="N51" s="21"/>
    </row>
    <row r="52" spans="1:14">
      <c r="A52" s="26">
        <v>1738</v>
      </c>
      <c r="B52" s="23">
        <v>0</v>
      </c>
      <c r="C52" s="61"/>
      <c r="D52" s="167">
        <v>100</v>
      </c>
      <c r="E52" s="23">
        <v>0</v>
      </c>
      <c r="F52" s="61"/>
      <c r="G52" s="167">
        <v>110</v>
      </c>
      <c r="H52" s="64"/>
      <c r="I52" s="46"/>
      <c r="J52" s="46"/>
      <c r="K52" s="21"/>
      <c r="L52" s="46"/>
      <c r="M52" s="46"/>
      <c r="N52" s="21"/>
    </row>
    <row r="53" spans="1:14">
      <c r="A53" s="26">
        <v>1739</v>
      </c>
      <c r="B53" s="23">
        <v>0</v>
      </c>
      <c r="C53" s="61"/>
      <c r="D53" s="167">
        <v>100</v>
      </c>
      <c r="E53" s="23">
        <v>0</v>
      </c>
      <c r="F53" s="61"/>
      <c r="G53" s="167">
        <v>110</v>
      </c>
      <c r="H53" s="64"/>
      <c r="I53" s="46"/>
      <c r="J53" s="46"/>
      <c r="K53" s="21"/>
      <c r="L53" s="46"/>
      <c r="M53" s="46"/>
      <c r="N53" s="21"/>
    </row>
    <row r="54" spans="1:14">
      <c r="A54" s="26">
        <v>1740</v>
      </c>
      <c r="B54" s="23">
        <v>69</v>
      </c>
      <c r="C54" s="61">
        <v>1</v>
      </c>
      <c r="D54" s="9">
        <f>B54</f>
        <v>69</v>
      </c>
      <c r="E54" s="23">
        <v>77.181208053691279</v>
      </c>
      <c r="F54" s="61">
        <v>1</v>
      </c>
      <c r="G54" s="9">
        <v>77</v>
      </c>
      <c r="H54" s="64"/>
      <c r="I54" s="46"/>
      <c r="J54" s="46"/>
      <c r="K54" s="21"/>
      <c r="L54" s="46"/>
      <c r="M54" s="46"/>
      <c r="N54" s="21"/>
    </row>
    <row r="55" spans="1:14">
      <c r="A55" s="26">
        <v>1741</v>
      </c>
      <c r="B55" s="23">
        <v>7</v>
      </c>
      <c r="C55" s="61">
        <v>1</v>
      </c>
      <c r="D55" s="9">
        <f>B55</f>
        <v>7</v>
      </c>
      <c r="E55" s="23">
        <v>100</v>
      </c>
      <c r="F55" s="61">
        <v>1</v>
      </c>
      <c r="G55" s="9">
        <v>100</v>
      </c>
      <c r="H55" s="64"/>
      <c r="I55" s="46"/>
      <c r="J55" s="46"/>
      <c r="K55" s="21"/>
      <c r="L55" s="46"/>
      <c r="M55" s="46"/>
      <c r="N55" s="21"/>
    </row>
    <row r="56" spans="1:14">
      <c r="A56" s="26">
        <v>1742</v>
      </c>
      <c r="B56" s="23">
        <v>0</v>
      </c>
      <c r="C56" s="61"/>
      <c r="D56" s="167">
        <v>100</v>
      </c>
      <c r="E56" s="23">
        <v>0</v>
      </c>
      <c r="F56" s="61"/>
      <c r="G56" s="167">
        <v>110</v>
      </c>
      <c r="H56" s="64"/>
      <c r="I56" s="46"/>
      <c r="J56" s="46"/>
      <c r="K56" s="21"/>
      <c r="L56" s="46"/>
      <c r="M56" s="46"/>
      <c r="N56" s="21"/>
    </row>
    <row r="57" spans="1:14">
      <c r="A57" s="26">
        <v>1743</v>
      </c>
      <c r="B57" s="23">
        <v>92</v>
      </c>
      <c r="C57" s="61">
        <v>1</v>
      </c>
      <c r="D57" s="9">
        <f>B57</f>
        <v>92</v>
      </c>
      <c r="E57" s="23">
        <v>100.54644808743168</v>
      </c>
      <c r="F57" s="61">
        <v>1</v>
      </c>
      <c r="G57" s="9">
        <v>101</v>
      </c>
      <c r="H57" s="64"/>
      <c r="I57" s="46"/>
      <c r="J57" s="46"/>
      <c r="K57" s="21"/>
      <c r="L57" s="46"/>
      <c r="M57" s="46"/>
      <c r="N57" s="21"/>
    </row>
    <row r="58" spans="1:14">
      <c r="A58" s="26">
        <v>1744</v>
      </c>
      <c r="B58" s="23">
        <v>0</v>
      </c>
      <c r="C58" s="61"/>
      <c r="D58" s="167">
        <v>100</v>
      </c>
      <c r="E58" s="23">
        <v>0</v>
      </c>
      <c r="F58" s="61"/>
      <c r="G58" s="167">
        <v>110</v>
      </c>
      <c r="H58" s="79"/>
      <c r="I58" s="46"/>
      <c r="J58" s="46"/>
      <c r="K58" s="21"/>
      <c r="L58" s="46"/>
      <c r="M58" s="46"/>
      <c r="N58" s="21"/>
    </row>
    <row r="59" spans="1:14">
      <c r="A59" s="26">
        <v>1745</v>
      </c>
      <c r="B59" s="23">
        <v>0</v>
      </c>
      <c r="C59" s="61"/>
      <c r="D59" s="167">
        <v>100</v>
      </c>
      <c r="E59" s="23">
        <v>0</v>
      </c>
      <c r="F59" s="61"/>
      <c r="G59" s="167">
        <v>110</v>
      </c>
      <c r="H59" s="64"/>
      <c r="I59" s="46"/>
      <c r="J59" s="46"/>
      <c r="K59" s="21"/>
      <c r="L59" s="207"/>
      <c r="M59" s="207"/>
      <c r="N59" s="21"/>
    </row>
    <row r="60" spans="1:14">
      <c r="A60" s="26">
        <v>1746</v>
      </c>
      <c r="B60" s="23">
        <v>0</v>
      </c>
      <c r="C60" s="61"/>
      <c r="D60" s="167">
        <v>100</v>
      </c>
      <c r="E60" s="23">
        <v>0</v>
      </c>
      <c r="F60" s="61"/>
      <c r="G60" s="167">
        <v>110</v>
      </c>
      <c r="H60" s="64"/>
      <c r="I60" s="46"/>
      <c r="J60" s="46"/>
      <c r="K60" s="21"/>
      <c r="L60" s="207"/>
      <c r="M60" s="207"/>
      <c r="N60" s="21"/>
    </row>
    <row r="61" spans="1:14">
      <c r="A61" s="26">
        <v>1747</v>
      </c>
      <c r="B61" s="23">
        <v>0</v>
      </c>
      <c r="C61" s="61"/>
      <c r="D61" s="167">
        <v>100</v>
      </c>
      <c r="E61" s="23">
        <v>0</v>
      </c>
      <c r="F61" s="61"/>
      <c r="G61" s="167">
        <v>110</v>
      </c>
      <c r="H61" s="64"/>
      <c r="I61" s="46"/>
      <c r="J61" s="46"/>
      <c r="K61" s="21"/>
      <c r="L61" s="207"/>
      <c r="M61" s="207"/>
      <c r="N61" s="21"/>
    </row>
    <row r="62" spans="1:14">
      <c r="A62" s="26">
        <v>1748</v>
      </c>
      <c r="B62" s="23">
        <v>0</v>
      </c>
      <c r="C62" s="61"/>
      <c r="D62" s="167">
        <v>100</v>
      </c>
      <c r="E62" s="23">
        <v>0</v>
      </c>
      <c r="F62" s="61"/>
      <c r="G62" s="167">
        <v>110</v>
      </c>
      <c r="H62" s="64"/>
      <c r="I62" s="46"/>
      <c r="J62" s="46"/>
      <c r="K62" s="21"/>
      <c r="L62" s="207"/>
      <c r="M62" s="207"/>
      <c r="N62" s="21"/>
    </row>
    <row r="63" spans="1:14">
      <c r="A63" s="26">
        <v>1749</v>
      </c>
      <c r="B63" s="23">
        <v>0</v>
      </c>
      <c r="C63" s="61"/>
      <c r="D63" s="167">
        <v>100</v>
      </c>
      <c r="E63" s="23">
        <v>0</v>
      </c>
      <c r="F63" s="61"/>
      <c r="G63" s="167">
        <v>110</v>
      </c>
      <c r="H63" s="64"/>
      <c r="I63" s="46"/>
      <c r="J63" s="46"/>
      <c r="K63" s="21"/>
      <c r="L63" s="207"/>
      <c r="M63" s="207"/>
      <c r="N63" s="21"/>
    </row>
    <row r="64" spans="1:14">
      <c r="A64" s="26">
        <v>1750</v>
      </c>
      <c r="B64" s="23">
        <v>0</v>
      </c>
      <c r="C64" s="61"/>
      <c r="D64" s="167">
        <v>100</v>
      </c>
      <c r="E64" s="23">
        <v>0</v>
      </c>
      <c r="F64" s="61"/>
      <c r="G64" s="167">
        <v>110</v>
      </c>
      <c r="H64" s="64"/>
      <c r="I64" s="46"/>
      <c r="J64" s="46"/>
      <c r="K64" s="21"/>
      <c r="L64" s="207"/>
      <c r="M64" s="207"/>
      <c r="N64" s="21"/>
    </row>
    <row r="65" spans="1:14">
      <c r="A65" s="26">
        <v>1751</v>
      </c>
      <c r="B65" s="23">
        <v>0</v>
      </c>
      <c r="C65" s="61"/>
      <c r="D65" s="167">
        <v>100</v>
      </c>
      <c r="E65" s="23">
        <v>0</v>
      </c>
      <c r="F65" s="61"/>
      <c r="G65" s="167">
        <v>110</v>
      </c>
      <c r="H65" s="64"/>
      <c r="I65" s="46"/>
      <c r="J65" s="46"/>
      <c r="K65" s="21"/>
      <c r="L65" s="207"/>
      <c r="M65" s="207"/>
      <c r="N65" s="21"/>
    </row>
    <row r="66" spans="1:14">
      <c r="A66" s="26">
        <v>1752</v>
      </c>
      <c r="B66" s="23">
        <v>432.14020000000005</v>
      </c>
      <c r="C66" s="61"/>
      <c r="D66" s="9">
        <f>B66</f>
        <v>432.14020000000005</v>
      </c>
      <c r="E66" s="23">
        <v>484.7</v>
      </c>
      <c r="F66" s="61"/>
      <c r="G66" s="9">
        <v>485</v>
      </c>
      <c r="H66" s="64"/>
      <c r="I66" s="46"/>
      <c r="J66" s="46"/>
      <c r="K66" s="136"/>
      <c r="L66" s="207"/>
      <c r="M66" s="207"/>
      <c r="N66" s="21"/>
    </row>
    <row r="67" spans="1:14">
      <c r="A67" s="26">
        <v>1753</v>
      </c>
      <c r="B67" s="23">
        <v>427.14010000000007</v>
      </c>
      <c r="C67" s="61"/>
      <c r="D67" s="9">
        <f>B67</f>
        <v>427.14010000000007</v>
      </c>
      <c r="E67" s="23">
        <v>465.5</v>
      </c>
      <c r="F67" s="61"/>
      <c r="G67" s="9">
        <v>466</v>
      </c>
      <c r="H67" s="64"/>
      <c r="I67" s="46"/>
      <c r="J67" s="46"/>
      <c r="K67" s="136"/>
      <c r="L67" s="207"/>
      <c r="M67" s="207"/>
      <c r="N67" s="21"/>
    </row>
    <row r="68" spans="1:14">
      <c r="A68" s="26">
        <v>1754</v>
      </c>
      <c r="B68" s="23">
        <v>0</v>
      </c>
      <c r="C68" s="61"/>
      <c r="D68" s="167">
        <v>100</v>
      </c>
      <c r="E68" s="23">
        <v>0</v>
      </c>
      <c r="F68" s="61"/>
      <c r="G68" s="167">
        <v>110</v>
      </c>
      <c r="H68" s="64"/>
      <c r="I68" s="46"/>
      <c r="J68" s="46"/>
      <c r="K68" s="136"/>
      <c r="L68" s="207"/>
      <c r="M68" s="207"/>
      <c r="N68" s="21"/>
    </row>
    <row r="69" spans="1:14">
      <c r="A69" s="26">
        <v>1755</v>
      </c>
      <c r="B69" s="23">
        <v>433.36009999999999</v>
      </c>
      <c r="C69" s="61"/>
      <c r="D69" s="9">
        <f t="shared" ref="D69:D92" si="0">B69</f>
        <v>433.36009999999999</v>
      </c>
      <c r="E69" s="23">
        <v>484.3</v>
      </c>
      <c r="F69" s="61"/>
      <c r="G69" s="9">
        <v>484.3</v>
      </c>
      <c r="H69" s="64"/>
      <c r="I69" s="46"/>
      <c r="J69" s="46"/>
      <c r="K69" s="136"/>
      <c r="L69" s="207"/>
      <c r="M69" s="207"/>
      <c r="N69" s="21"/>
    </row>
    <row r="70" spans="1:14">
      <c r="A70" s="26">
        <v>1756</v>
      </c>
      <c r="B70" s="23">
        <v>249</v>
      </c>
      <c r="C70" s="61"/>
      <c r="D70" s="9">
        <f t="shared" si="0"/>
        <v>249</v>
      </c>
      <c r="E70" s="23">
        <v>442</v>
      </c>
      <c r="F70" s="61"/>
      <c r="G70" s="9">
        <v>442</v>
      </c>
      <c r="H70" s="64"/>
      <c r="I70" s="207">
        <v>155</v>
      </c>
      <c r="J70" s="207">
        <v>249</v>
      </c>
      <c r="K70" s="136">
        <f t="shared" ref="K70:K99" si="1">I70/J70</f>
        <v>0.6224899598393574</v>
      </c>
      <c r="L70" s="207">
        <f>D70*K70</f>
        <v>155</v>
      </c>
      <c r="M70" s="207">
        <f>L70/(1-0.091)</f>
        <v>170.5170517051705</v>
      </c>
      <c r="N70" s="21"/>
    </row>
    <row r="71" spans="1:14">
      <c r="A71" s="26">
        <v>1757</v>
      </c>
      <c r="B71" s="23">
        <v>697</v>
      </c>
      <c r="C71" s="61"/>
      <c r="D71" s="9">
        <f t="shared" si="0"/>
        <v>697</v>
      </c>
      <c r="E71" s="23">
        <v>892</v>
      </c>
      <c r="F71" s="61"/>
      <c r="G71" s="9">
        <v>892</v>
      </c>
      <c r="H71" s="64"/>
      <c r="I71" s="207">
        <v>379</v>
      </c>
      <c r="J71" s="207">
        <v>697</v>
      </c>
      <c r="K71" s="136">
        <f t="shared" si="1"/>
        <v>0.54375896700143467</v>
      </c>
      <c r="L71" s="207">
        <f t="shared" ref="L71:L134" si="2">D71*K71</f>
        <v>378.99999999999994</v>
      </c>
      <c r="M71" s="207">
        <f t="shared" ref="M71:M89" si="3">L71/(1-0.091)</f>
        <v>416.94169416941685</v>
      </c>
      <c r="N71" s="21"/>
    </row>
    <row r="72" spans="1:14">
      <c r="A72" s="26">
        <v>1758</v>
      </c>
      <c r="B72" s="23">
        <v>1445</v>
      </c>
      <c r="C72" s="61">
        <v>1</v>
      </c>
      <c r="D72" s="9">
        <f t="shared" si="0"/>
        <v>1445</v>
      </c>
      <c r="E72" s="23">
        <v>1691</v>
      </c>
      <c r="F72" s="61">
        <v>1</v>
      </c>
      <c r="G72" s="9">
        <v>1691</v>
      </c>
      <c r="H72" s="64"/>
      <c r="I72" s="207">
        <v>830</v>
      </c>
      <c r="J72" s="207">
        <v>1445</v>
      </c>
      <c r="K72" s="136">
        <f t="shared" si="1"/>
        <v>0.5743944636678201</v>
      </c>
      <c r="L72" s="207">
        <f t="shared" si="2"/>
        <v>830</v>
      </c>
      <c r="M72" s="207">
        <f t="shared" si="3"/>
        <v>913.09130913091303</v>
      </c>
      <c r="N72" s="21"/>
    </row>
    <row r="73" spans="1:14">
      <c r="A73" s="26">
        <v>1759</v>
      </c>
      <c r="B73" s="23">
        <v>710</v>
      </c>
      <c r="C73" s="61">
        <v>1</v>
      </c>
      <c r="D73" s="9">
        <f t="shared" si="0"/>
        <v>710</v>
      </c>
      <c r="E73" s="23">
        <v>892</v>
      </c>
      <c r="F73" s="61">
        <v>1</v>
      </c>
      <c r="G73" s="9">
        <v>892</v>
      </c>
      <c r="H73" s="64"/>
      <c r="I73" s="207">
        <v>378</v>
      </c>
      <c r="J73" s="207">
        <v>710</v>
      </c>
      <c r="K73" s="136">
        <f t="shared" si="1"/>
        <v>0.53239436619718306</v>
      </c>
      <c r="L73" s="207">
        <f t="shared" si="2"/>
        <v>377.99999999999994</v>
      </c>
      <c r="M73" s="207">
        <f t="shared" si="3"/>
        <v>415.84158415841574</v>
      </c>
      <c r="N73" s="21"/>
    </row>
    <row r="74" spans="1:14">
      <c r="A74" s="26">
        <v>1760</v>
      </c>
      <c r="B74" s="23">
        <v>509</v>
      </c>
      <c r="C74" s="61">
        <v>1</v>
      </c>
      <c r="D74" s="9">
        <f t="shared" si="0"/>
        <v>509</v>
      </c>
      <c r="E74" s="23">
        <v>519</v>
      </c>
      <c r="F74" s="61">
        <v>1</v>
      </c>
      <c r="G74" s="9">
        <v>519</v>
      </c>
      <c r="H74" s="64"/>
      <c r="I74" s="207">
        <v>0</v>
      </c>
      <c r="J74" s="207">
        <v>649</v>
      </c>
      <c r="K74" s="136">
        <f t="shared" si="1"/>
        <v>0</v>
      </c>
      <c r="L74" s="207">
        <f t="shared" si="2"/>
        <v>0</v>
      </c>
      <c r="M74" s="207">
        <f t="shared" si="3"/>
        <v>0</v>
      </c>
      <c r="N74" s="21"/>
    </row>
    <row r="75" spans="1:14">
      <c r="A75" s="26">
        <v>1761</v>
      </c>
      <c r="B75" s="23">
        <v>824</v>
      </c>
      <c r="C75" s="61">
        <v>1</v>
      </c>
      <c r="D75" s="9">
        <f t="shared" si="0"/>
        <v>824</v>
      </c>
      <c r="E75" s="23">
        <v>930</v>
      </c>
      <c r="F75" s="61">
        <v>1</v>
      </c>
      <c r="G75" s="9">
        <v>930</v>
      </c>
      <c r="H75" s="64"/>
      <c r="I75" s="207">
        <v>0</v>
      </c>
      <c r="J75" s="207">
        <v>824</v>
      </c>
      <c r="K75" s="136">
        <f t="shared" si="1"/>
        <v>0</v>
      </c>
      <c r="L75" s="207">
        <f t="shared" si="2"/>
        <v>0</v>
      </c>
      <c r="M75" s="207">
        <f t="shared" si="3"/>
        <v>0</v>
      </c>
      <c r="N75" s="21"/>
    </row>
    <row r="76" spans="1:14">
      <c r="A76" s="26">
        <v>1762</v>
      </c>
      <c r="B76" s="23">
        <v>2206.2600000000002</v>
      </c>
      <c r="C76" s="61">
        <v>1</v>
      </c>
      <c r="D76" s="9">
        <f t="shared" si="0"/>
        <v>2206.2600000000002</v>
      </c>
      <c r="E76" s="23">
        <v>2682</v>
      </c>
      <c r="F76" s="61">
        <v>1</v>
      </c>
      <c r="G76" s="9">
        <v>2682</v>
      </c>
      <c r="H76" s="64"/>
      <c r="I76" s="207">
        <v>1592</v>
      </c>
      <c r="J76" s="207">
        <v>2206</v>
      </c>
      <c r="K76" s="136">
        <f t="shared" si="1"/>
        <v>0.72166817769718949</v>
      </c>
      <c r="L76" s="207">
        <f t="shared" si="2"/>
        <v>1592.1876337262015</v>
      </c>
      <c r="M76" s="207">
        <f t="shared" si="3"/>
        <v>1751.581555254347</v>
      </c>
      <c r="N76" s="21"/>
    </row>
    <row r="77" spans="1:14">
      <c r="A77" s="26">
        <v>1763</v>
      </c>
      <c r="B77" s="23">
        <v>716</v>
      </c>
      <c r="C77" s="61">
        <v>1</v>
      </c>
      <c r="D77" s="9">
        <f t="shared" si="0"/>
        <v>716</v>
      </c>
      <c r="E77" s="23">
        <v>735</v>
      </c>
      <c r="F77" s="61">
        <v>1</v>
      </c>
      <c r="G77" s="9">
        <v>735</v>
      </c>
      <c r="H77" s="64"/>
      <c r="I77" s="207">
        <v>0</v>
      </c>
      <c r="J77" s="207">
        <v>716</v>
      </c>
      <c r="K77" s="136">
        <f t="shared" si="1"/>
        <v>0</v>
      </c>
      <c r="L77" s="207">
        <f t="shared" si="2"/>
        <v>0</v>
      </c>
      <c r="M77" s="207">
        <f t="shared" si="3"/>
        <v>0</v>
      </c>
      <c r="N77" s="21"/>
    </row>
    <row r="78" spans="1:14">
      <c r="A78" s="26">
        <v>1764</v>
      </c>
      <c r="B78" s="23">
        <v>1322</v>
      </c>
      <c r="C78" s="61">
        <v>1</v>
      </c>
      <c r="D78" s="9">
        <f t="shared" si="0"/>
        <v>1322</v>
      </c>
      <c r="E78" s="23">
        <v>1737</v>
      </c>
      <c r="F78" s="61">
        <v>1</v>
      </c>
      <c r="G78" s="9">
        <v>1737</v>
      </c>
      <c r="H78" s="64"/>
      <c r="I78" s="207">
        <v>691</v>
      </c>
      <c r="J78" s="207">
        <v>1322</v>
      </c>
      <c r="K78" s="136">
        <f t="shared" si="1"/>
        <v>0.5226928895612708</v>
      </c>
      <c r="L78" s="207">
        <f t="shared" si="2"/>
        <v>691</v>
      </c>
      <c r="M78" s="207">
        <f t="shared" si="3"/>
        <v>760.17601760176012</v>
      </c>
      <c r="N78" s="21"/>
    </row>
    <row r="79" spans="1:14">
      <c r="A79" s="26">
        <v>1765</v>
      </c>
      <c r="B79" s="23">
        <v>1692</v>
      </c>
      <c r="C79" s="61">
        <v>1</v>
      </c>
      <c r="D79" s="9">
        <f t="shared" si="0"/>
        <v>1692</v>
      </c>
      <c r="E79" s="23">
        <v>1802</v>
      </c>
      <c r="F79" s="61">
        <v>1</v>
      </c>
      <c r="G79" s="9">
        <v>1802</v>
      </c>
      <c r="H79" s="64"/>
      <c r="I79" s="207">
        <v>1084</v>
      </c>
      <c r="J79" s="207">
        <v>1692</v>
      </c>
      <c r="K79" s="136">
        <f t="shared" si="1"/>
        <v>0.640661938534279</v>
      </c>
      <c r="L79" s="207">
        <f t="shared" si="2"/>
        <v>1084</v>
      </c>
      <c r="M79" s="207">
        <f t="shared" si="3"/>
        <v>1192.5192519251925</v>
      </c>
      <c r="N79" s="21"/>
    </row>
    <row r="80" spans="1:14">
      <c r="A80" s="26">
        <v>1766</v>
      </c>
      <c r="B80" s="23">
        <v>947.63450000000012</v>
      </c>
      <c r="C80" s="61">
        <v>1</v>
      </c>
      <c r="D80" s="9">
        <f t="shared" si="0"/>
        <v>947.63450000000012</v>
      </c>
      <c r="E80" s="23">
        <v>1048.5</v>
      </c>
      <c r="F80" s="61">
        <v>1</v>
      </c>
      <c r="G80" s="9">
        <v>1048.5</v>
      </c>
      <c r="H80" s="64"/>
      <c r="I80" s="207">
        <v>0</v>
      </c>
      <c r="J80" s="207">
        <v>948</v>
      </c>
      <c r="K80" s="136">
        <f t="shared" si="1"/>
        <v>0</v>
      </c>
      <c r="L80" s="207">
        <f t="shared" si="2"/>
        <v>0</v>
      </c>
      <c r="M80" s="207">
        <f t="shared" si="3"/>
        <v>0</v>
      </c>
      <c r="N80" s="21"/>
    </row>
    <row r="81" spans="1:14">
      <c r="A81" s="26">
        <v>1767</v>
      </c>
      <c r="B81" s="23">
        <v>1340.5980000000002</v>
      </c>
      <c r="C81" s="61">
        <v>1</v>
      </c>
      <c r="D81" s="9">
        <f t="shared" si="0"/>
        <v>1340.5980000000002</v>
      </c>
      <c r="E81" s="23">
        <v>1518</v>
      </c>
      <c r="F81" s="61">
        <v>1</v>
      </c>
      <c r="G81" s="9">
        <v>1518</v>
      </c>
      <c r="H81" s="64"/>
      <c r="I81" s="207">
        <v>0</v>
      </c>
      <c r="J81" s="207">
        <v>1341</v>
      </c>
      <c r="K81" s="136">
        <f t="shared" si="1"/>
        <v>0</v>
      </c>
      <c r="L81" s="207">
        <f t="shared" si="2"/>
        <v>0</v>
      </c>
      <c r="M81" s="207">
        <f t="shared" si="3"/>
        <v>0</v>
      </c>
      <c r="N81" s="21"/>
    </row>
    <row r="82" spans="1:14">
      <c r="A82" s="26">
        <v>1768</v>
      </c>
      <c r="B82" s="23">
        <v>1154</v>
      </c>
      <c r="C82" s="61">
        <v>1</v>
      </c>
      <c r="D82" s="9">
        <f t="shared" si="0"/>
        <v>1154</v>
      </c>
      <c r="E82" s="23">
        <v>1324</v>
      </c>
      <c r="F82" s="61">
        <v>1</v>
      </c>
      <c r="G82" s="9">
        <v>1324</v>
      </c>
      <c r="H82" s="64"/>
      <c r="I82" s="207">
        <v>0</v>
      </c>
      <c r="J82" s="207">
        <v>1154</v>
      </c>
      <c r="K82" s="136">
        <f t="shared" si="1"/>
        <v>0</v>
      </c>
      <c r="L82" s="207">
        <f t="shared" si="2"/>
        <v>0</v>
      </c>
      <c r="M82" s="207">
        <f t="shared" si="3"/>
        <v>0</v>
      </c>
      <c r="N82" s="21"/>
    </row>
    <row r="83" spans="1:14">
      <c r="A83" s="26">
        <v>1769</v>
      </c>
      <c r="B83" s="23">
        <v>764</v>
      </c>
      <c r="C83" s="61">
        <v>1</v>
      </c>
      <c r="D83" s="9">
        <f t="shared" si="0"/>
        <v>764</v>
      </c>
      <c r="E83" s="23">
        <v>812</v>
      </c>
      <c r="F83" s="61">
        <v>1</v>
      </c>
      <c r="G83" s="9">
        <v>812</v>
      </c>
      <c r="H83" s="64"/>
      <c r="I83" s="207">
        <v>0</v>
      </c>
      <c r="J83" s="207">
        <v>764</v>
      </c>
      <c r="K83" s="136">
        <f t="shared" si="1"/>
        <v>0</v>
      </c>
      <c r="L83" s="207">
        <f t="shared" si="2"/>
        <v>0</v>
      </c>
      <c r="M83" s="207">
        <f t="shared" si="3"/>
        <v>0</v>
      </c>
      <c r="N83" s="21"/>
    </row>
    <row r="84" spans="1:14">
      <c r="A84" s="26">
        <v>1770</v>
      </c>
      <c r="B84" s="23">
        <v>1177</v>
      </c>
      <c r="C84" s="61">
        <v>1</v>
      </c>
      <c r="D84" s="9">
        <f t="shared" si="0"/>
        <v>1177</v>
      </c>
      <c r="E84" s="23">
        <v>1249.6384872080089</v>
      </c>
      <c r="F84" s="61">
        <v>1</v>
      </c>
      <c r="G84" s="9">
        <v>1249.6384872080091</v>
      </c>
      <c r="H84" s="64"/>
      <c r="I84" s="207">
        <v>0</v>
      </c>
      <c r="J84" s="207">
        <v>1177</v>
      </c>
      <c r="K84" s="136">
        <f t="shared" si="1"/>
        <v>0</v>
      </c>
      <c r="L84" s="207">
        <f t="shared" si="2"/>
        <v>0</v>
      </c>
      <c r="M84" s="207">
        <f t="shared" si="3"/>
        <v>0</v>
      </c>
      <c r="N84" s="21"/>
    </row>
    <row r="85" spans="1:14">
      <c r="A85" s="26">
        <v>1771</v>
      </c>
      <c r="B85" s="23">
        <v>1011</v>
      </c>
      <c r="C85" s="61">
        <v>1</v>
      </c>
      <c r="D85" s="9">
        <f t="shared" si="0"/>
        <v>1011</v>
      </c>
      <c r="E85" s="23">
        <v>1078</v>
      </c>
      <c r="F85" s="61">
        <v>1</v>
      </c>
      <c r="G85" s="9">
        <v>1078</v>
      </c>
      <c r="H85" s="64"/>
      <c r="I85" s="207">
        <v>0</v>
      </c>
      <c r="J85" s="207">
        <v>1011</v>
      </c>
      <c r="K85" s="136">
        <f t="shared" si="1"/>
        <v>0</v>
      </c>
      <c r="L85" s="207">
        <f t="shared" si="2"/>
        <v>0</v>
      </c>
      <c r="M85" s="207">
        <f t="shared" si="3"/>
        <v>0</v>
      </c>
      <c r="N85" s="21"/>
    </row>
    <row r="86" spans="1:14">
      <c r="A86" s="26">
        <v>1772</v>
      </c>
      <c r="B86" s="23">
        <v>1164</v>
      </c>
      <c r="C86" s="61">
        <v>1</v>
      </c>
      <c r="D86" s="9">
        <f t="shared" si="0"/>
        <v>1164</v>
      </c>
      <c r="E86" s="23">
        <v>1243</v>
      </c>
      <c r="F86" s="61">
        <v>1</v>
      </c>
      <c r="G86" s="9">
        <v>1243</v>
      </c>
      <c r="H86" s="64"/>
      <c r="I86" s="207">
        <v>0</v>
      </c>
      <c r="J86" s="207">
        <v>1164</v>
      </c>
      <c r="K86" s="136">
        <f t="shared" si="1"/>
        <v>0</v>
      </c>
      <c r="L86" s="207">
        <f t="shared" si="2"/>
        <v>0</v>
      </c>
      <c r="M86" s="207">
        <f t="shared" si="3"/>
        <v>0</v>
      </c>
      <c r="N86" s="21"/>
    </row>
    <row r="87" spans="1:14">
      <c r="A87" s="26">
        <v>1773</v>
      </c>
      <c r="B87" s="23">
        <v>979</v>
      </c>
      <c r="C87" s="61">
        <v>1</v>
      </c>
      <c r="D87" s="9">
        <f t="shared" si="0"/>
        <v>979</v>
      </c>
      <c r="E87" s="23">
        <v>1016</v>
      </c>
      <c r="F87" s="61">
        <v>1</v>
      </c>
      <c r="G87" s="9">
        <v>1016</v>
      </c>
      <c r="H87" s="64"/>
      <c r="I87" s="207">
        <v>0</v>
      </c>
      <c r="J87" s="207">
        <v>979</v>
      </c>
      <c r="K87" s="136">
        <f t="shared" si="1"/>
        <v>0</v>
      </c>
      <c r="L87" s="207">
        <f t="shared" si="2"/>
        <v>0</v>
      </c>
      <c r="M87" s="207">
        <f t="shared" si="3"/>
        <v>0</v>
      </c>
      <c r="N87" s="21"/>
    </row>
    <row r="88" spans="1:14">
      <c r="A88" s="26">
        <v>1774</v>
      </c>
      <c r="B88" s="23">
        <v>927</v>
      </c>
      <c r="C88" s="61">
        <v>1</v>
      </c>
      <c r="D88" s="9">
        <f t="shared" si="0"/>
        <v>927</v>
      </c>
      <c r="E88" s="23">
        <v>975</v>
      </c>
      <c r="F88" s="61">
        <v>1</v>
      </c>
      <c r="G88" s="9">
        <v>975</v>
      </c>
      <c r="H88" s="64"/>
      <c r="I88" s="207">
        <v>0</v>
      </c>
      <c r="J88" s="207">
        <v>927</v>
      </c>
      <c r="K88" s="136">
        <f t="shared" si="1"/>
        <v>0</v>
      </c>
      <c r="L88" s="207">
        <f t="shared" si="2"/>
        <v>0</v>
      </c>
      <c r="M88" s="207">
        <f t="shared" si="3"/>
        <v>0</v>
      </c>
      <c r="N88" s="21"/>
    </row>
    <row r="89" spans="1:14">
      <c r="A89" s="26">
        <v>1775</v>
      </c>
      <c r="B89" s="23">
        <v>1143</v>
      </c>
      <c r="C89" s="61">
        <v>1</v>
      </c>
      <c r="D89" s="9">
        <f t="shared" si="0"/>
        <v>1143</v>
      </c>
      <c r="E89" s="23">
        <v>1256.2</v>
      </c>
      <c r="F89" s="61">
        <v>1</v>
      </c>
      <c r="G89" s="9">
        <v>1256.2</v>
      </c>
      <c r="H89" s="64"/>
      <c r="I89" s="207">
        <v>0</v>
      </c>
      <c r="J89" s="207">
        <v>731</v>
      </c>
      <c r="K89" s="136">
        <f t="shared" si="1"/>
        <v>0</v>
      </c>
      <c r="L89" s="207">
        <f t="shared" si="2"/>
        <v>0</v>
      </c>
      <c r="M89" s="207">
        <f t="shared" si="3"/>
        <v>0</v>
      </c>
      <c r="N89" s="21"/>
    </row>
    <row r="90" spans="1:14">
      <c r="A90" s="26">
        <v>1776</v>
      </c>
      <c r="B90" s="23">
        <v>2068</v>
      </c>
      <c r="C90" s="61">
        <v>1</v>
      </c>
      <c r="D90" s="9">
        <f t="shared" si="0"/>
        <v>2068</v>
      </c>
      <c r="E90" s="23">
        <v>2207.450216450216</v>
      </c>
      <c r="F90" s="61">
        <v>1</v>
      </c>
      <c r="G90" s="9">
        <v>2207.4502164502164</v>
      </c>
      <c r="H90" s="64"/>
      <c r="I90" s="207">
        <v>916</v>
      </c>
      <c r="J90" s="207">
        <v>2068</v>
      </c>
      <c r="K90" s="136">
        <f t="shared" si="1"/>
        <v>0.44294003868471954</v>
      </c>
      <c r="L90" s="207">
        <f t="shared" si="2"/>
        <v>916</v>
      </c>
      <c r="M90" s="207">
        <f>L90/(1-0.053)</f>
        <v>967.26504751847949</v>
      </c>
      <c r="N90" s="21"/>
    </row>
    <row r="91" spans="1:14">
      <c r="A91" s="26">
        <v>1777</v>
      </c>
      <c r="B91" s="23">
        <v>1154.5311999999999</v>
      </c>
      <c r="C91" s="61">
        <v>1</v>
      </c>
      <c r="D91" s="9">
        <f t="shared" si="0"/>
        <v>1154.5311999999999</v>
      </c>
      <c r="E91" s="23">
        <v>1215.2</v>
      </c>
      <c r="F91" s="61">
        <v>1</v>
      </c>
      <c r="G91" s="9">
        <v>1215.2</v>
      </c>
      <c r="H91" s="64"/>
      <c r="I91" s="207">
        <v>0</v>
      </c>
      <c r="J91" s="207">
        <v>1155</v>
      </c>
      <c r="K91" s="136">
        <f t="shared" si="1"/>
        <v>0</v>
      </c>
      <c r="L91" s="207">
        <f t="shared" si="2"/>
        <v>0</v>
      </c>
      <c r="M91" s="207">
        <f t="shared" ref="M91:M114" si="4">L91/(1-0.053)</f>
        <v>0</v>
      </c>
      <c r="N91" s="21"/>
    </row>
    <row r="92" spans="1:14">
      <c r="A92" s="26">
        <v>1778</v>
      </c>
      <c r="B92" s="23">
        <v>2548.5</v>
      </c>
      <c r="C92" s="61">
        <v>1</v>
      </c>
      <c r="D92" s="9">
        <f t="shared" si="0"/>
        <v>2548.5</v>
      </c>
      <c r="E92" s="23">
        <v>2752.7974025974027</v>
      </c>
      <c r="F92" s="61">
        <v>1</v>
      </c>
      <c r="G92" s="9">
        <v>2752.7974025974017</v>
      </c>
      <c r="H92" s="64"/>
      <c r="I92" s="207">
        <v>1022</v>
      </c>
      <c r="J92" s="207">
        <v>1989</v>
      </c>
      <c r="K92" s="136">
        <f t="shared" si="1"/>
        <v>0.51382604323780789</v>
      </c>
      <c r="L92" s="207">
        <f t="shared" si="2"/>
        <v>1309.4856711915534</v>
      </c>
      <c r="M92" s="207">
        <f t="shared" si="4"/>
        <v>1382.7726200544387</v>
      </c>
      <c r="N92" s="21"/>
    </row>
    <row r="93" spans="1:14">
      <c r="A93" s="26">
        <v>1779</v>
      </c>
      <c r="B93" s="23">
        <v>1549</v>
      </c>
      <c r="C93" s="61">
        <v>0.95</v>
      </c>
      <c r="D93" s="9">
        <f t="shared" ref="D93:D145" si="5">B93/0.95</f>
        <v>1630.5263157894738</v>
      </c>
      <c r="E93" s="23">
        <v>1663.2028490449327</v>
      </c>
      <c r="F93" s="61">
        <v>0.95</v>
      </c>
      <c r="G93" s="9">
        <f t="shared" ref="G93:G144" si="6">E93/0.95</f>
        <v>1750.7398410999292</v>
      </c>
      <c r="H93" s="64"/>
      <c r="I93" s="207">
        <v>0</v>
      </c>
      <c r="J93" s="207">
        <v>1021</v>
      </c>
      <c r="K93" s="136">
        <f t="shared" si="1"/>
        <v>0</v>
      </c>
      <c r="L93" s="207">
        <f t="shared" si="2"/>
        <v>0</v>
      </c>
      <c r="M93" s="207">
        <f t="shared" si="4"/>
        <v>0</v>
      </c>
      <c r="N93" s="21"/>
    </row>
    <row r="94" spans="1:14">
      <c r="A94" s="26">
        <v>1780</v>
      </c>
      <c r="B94" s="23">
        <v>873.63599999999997</v>
      </c>
      <c r="C94" s="61">
        <v>0.95</v>
      </c>
      <c r="D94" s="9">
        <f t="shared" si="5"/>
        <v>919.61684210526312</v>
      </c>
      <c r="E94" s="23">
        <v>926.9783549783549</v>
      </c>
      <c r="F94" s="61">
        <v>0.95</v>
      </c>
      <c r="G94" s="9">
        <f t="shared" si="6"/>
        <v>975.76668945089989</v>
      </c>
      <c r="H94" s="64"/>
      <c r="I94" s="207">
        <v>0</v>
      </c>
      <c r="J94" s="207">
        <v>874</v>
      </c>
      <c r="K94" s="136">
        <f t="shared" si="1"/>
        <v>0</v>
      </c>
      <c r="L94" s="207">
        <f t="shared" si="2"/>
        <v>0</v>
      </c>
      <c r="M94" s="207">
        <f t="shared" si="4"/>
        <v>0</v>
      </c>
      <c r="N94" s="21"/>
    </row>
    <row r="95" spans="1:14">
      <c r="A95" s="26">
        <v>1781</v>
      </c>
      <c r="B95" s="23">
        <v>1846.1892</v>
      </c>
      <c r="C95" s="61">
        <v>0.95</v>
      </c>
      <c r="D95" s="9">
        <f t="shared" si="5"/>
        <v>1943.3570526315791</v>
      </c>
      <c r="E95" s="23">
        <v>1943.5905877237753</v>
      </c>
      <c r="F95" s="61">
        <v>0.95</v>
      </c>
      <c r="G95" s="9">
        <f t="shared" si="6"/>
        <v>2045.8848291829215</v>
      </c>
      <c r="H95" s="64"/>
      <c r="I95" s="207">
        <v>0</v>
      </c>
      <c r="J95" s="207">
        <v>1511</v>
      </c>
      <c r="K95" s="136">
        <f t="shared" si="1"/>
        <v>0</v>
      </c>
      <c r="L95" s="207">
        <f t="shared" si="2"/>
        <v>0</v>
      </c>
      <c r="M95" s="207">
        <f t="shared" si="4"/>
        <v>0</v>
      </c>
      <c r="N95" s="21"/>
    </row>
    <row r="96" spans="1:14">
      <c r="A96" s="26">
        <v>1782</v>
      </c>
      <c r="B96" s="23">
        <v>827</v>
      </c>
      <c r="C96" s="61">
        <v>0.95</v>
      </c>
      <c r="D96" s="9">
        <f t="shared" si="5"/>
        <v>870.52631578947376</v>
      </c>
      <c r="E96" s="23">
        <v>886.48296943231446</v>
      </c>
      <c r="F96" s="61">
        <v>0.95</v>
      </c>
      <c r="G96" s="9">
        <f t="shared" si="6"/>
        <v>933.13996782348897</v>
      </c>
      <c r="H96" s="64"/>
      <c r="I96" s="207">
        <v>0</v>
      </c>
      <c r="J96" s="207">
        <v>707</v>
      </c>
      <c r="K96" s="136">
        <f t="shared" si="1"/>
        <v>0</v>
      </c>
      <c r="L96" s="207">
        <f t="shared" si="2"/>
        <v>0</v>
      </c>
      <c r="M96" s="207">
        <f t="shared" si="4"/>
        <v>0</v>
      </c>
      <c r="N96" s="21"/>
    </row>
    <row r="97" spans="1:14">
      <c r="A97" s="26">
        <v>1783</v>
      </c>
      <c r="B97" s="23">
        <v>2222.6605999999992</v>
      </c>
      <c r="C97" s="61">
        <v>0.95</v>
      </c>
      <c r="D97" s="9">
        <f t="shared" si="5"/>
        <v>2339.6427368421046</v>
      </c>
      <c r="E97" s="23">
        <v>2432.2092814433122</v>
      </c>
      <c r="F97" s="61">
        <v>0.95</v>
      </c>
      <c r="G97" s="9">
        <f t="shared" si="6"/>
        <v>2560.2202962561182</v>
      </c>
      <c r="H97" s="64"/>
      <c r="I97" s="207">
        <v>0</v>
      </c>
      <c r="J97" s="207">
        <v>1074</v>
      </c>
      <c r="K97" s="136">
        <f t="shared" si="1"/>
        <v>0</v>
      </c>
      <c r="L97" s="207">
        <f t="shared" si="2"/>
        <v>0</v>
      </c>
      <c r="M97" s="207">
        <f t="shared" si="4"/>
        <v>0</v>
      </c>
      <c r="N97" s="21"/>
    </row>
    <row r="98" spans="1:14">
      <c r="A98" s="26">
        <v>1784</v>
      </c>
      <c r="B98" s="23">
        <v>635.48919999999998</v>
      </c>
      <c r="C98" s="61">
        <v>0.95</v>
      </c>
      <c r="D98" s="9">
        <f t="shared" si="5"/>
        <v>668.93600000000004</v>
      </c>
      <c r="E98" s="23">
        <v>689.3</v>
      </c>
      <c r="F98" s="61">
        <v>0.95</v>
      </c>
      <c r="G98" s="9">
        <f t="shared" si="6"/>
        <v>725.57894736842104</v>
      </c>
      <c r="H98" s="64"/>
      <c r="I98" s="207">
        <v>324</v>
      </c>
      <c r="J98" s="207">
        <v>959</v>
      </c>
      <c r="K98" s="136">
        <f t="shared" si="1"/>
        <v>0.33785192909280498</v>
      </c>
      <c r="L98" s="207">
        <f t="shared" si="2"/>
        <v>226.00131803962461</v>
      </c>
      <c r="M98" s="207">
        <f t="shared" si="4"/>
        <v>238.64975505768174</v>
      </c>
      <c r="N98" s="21"/>
    </row>
    <row r="99" spans="1:14">
      <c r="A99" s="26">
        <v>1785</v>
      </c>
      <c r="B99" s="23">
        <v>1042</v>
      </c>
      <c r="C99" s="61">
        <v>0.95</v>
      </c>
      <c r="D99" s="9">
        <f t="shared" si="5"/>
        <v>1096.8421052631579</v>
      </c>
      <c r="E99" s="23">
        <v>1109.2677366301818</v>
      </c>
      <c r="F99" s="61">
        <v>0.95</v>
      </c>
      <c r="G99" s="9">
        <f t="shared" si="6"/>
        <v>1167.650249084402</v>
      </c>
      <c r="H99" s="64"/>
      <c r="I99" s="207">
        <v>606</v>
      </c>
      <c r="J99" s="207">
        <v>1042</v>
      </c>
      <c r="K99" s="136">
        <f t="shared" si="1"/>
        <v>0.58157389635316703</v>
      </c>
      <c r="L99" s="207">
        <f t="shared" si="2"/>
        <v>637.89473684210532</v>
      </c>
      <c r="M99" s="207">
        <f t="shared" si="4"/>
        <v>673.5952870560775</v>
      </c>
      <c r="N99" s="21"/>
    </row>
    <row r="100" spans="1:14">
      <c r="A100" s="26">
        <v>1786</v>
      </c>
      <c r="B100" s="23">
        <v>1385.6624000000002</v>
      </c>
      <c r="C100" s="61">
        <v>0.95</v>
      </c>
      <c r="D100" s="9">
        <f t="shared" si="5"/>
        <v>1458.5920000000003</v>
      </c>
      <c r="E100" s="23">
        <v>1508.4748350630446</v>
      </c>
      <c r="F100" s="61">
        <v>0.95</v>
      </c>
      <c r="G100" s="9">
        <f t="shared" si="6"/>
        <v>1587.8682474347838</v>
      </c>
      <c r="H100" s="64"/>
      <c r="I100" s="207">
        <v>0</v>
      </c>
      <c r="J100" s="207">
        <v>1386</v>
      </c>
      <c r="K100" s="136">
        <f>I100/J100</f>
        <v>0</v>
      </c>
      <c r="L100" s="207">
        <f t="shared" si="2"/>
        <v>0</v>
      </c>
      <c r="M100" s="207">
        <f t="shared" si="4"/>
        <v>0</v>
      </c>
      <c r="N100" s="21"/>
    </row>
    <row r="101" spans="1:14">
      <c r="A101" s="26">
        <v>1787</v>
      </c>
      <c r="B101" s="23">
        <v>2834.4031999999997</v>
      </c>
      <c r="C101" s="61">
        <v>0.95</v>
      </c>
      <c r="D101" s="9">
        <f t="shared" si="5"/>
        <v>2983.5823157894733</v>
      </c>
      <c r="E101" s="23">
        <v>3037.7672240165161</v>
      </c>
      <c r="F101" s="61">
        <v>0.95</v>
      </c>
      <c r="G101" s="9">
        <f t="shared" si="6"/>
        <v>3197.6497094910696</v>
      </c>
      <c r="H101" s="64"/>
      <c r="I101" s="207">
        <v>1074</v>
      </c>
      <c r="J101" s="207">
        <v>2511</v>
      </c>
      <c r="K101" s="136">
        <f>I101/J101</f>
        <v>0.42771804062126645</v>
      </c>
      <c r="L101" s="207">
        <f t="shared" si="2"/>
        <v>1276.1319821417342</v>
      </c>
      <c r="M101" s="207">
        <f t="shared" si="4"/>
        <v>1347.5522514696243</v>
      </c>
      <c r="N101" s="21"/>
    </row>
    <row r="102" spans="1:14">
      <c r="A102" s="26">
        <v>1788</v>
      </c>
      <c r="B102" s="23">
        <v>2525</v>
      </c>
      <c r="C102" s="61">
        <v>0.95</v>
      </c>
      <c r="D102" s="9">
        <f t="shared" si="5"/>
        <v>2657.8947368421054</v>
      </c>
      <c r="E102" s="23">
        <v>2748.0712917398241</v>
      </c>
      <c r="F102" s="61">
        <v>0.95</v>
      </c>
      <c r="G102" s="9">
        <f t="shared" si="6"/>
        <v>2892.7066228840254</v>
      </c>
      <c r="H102" s="64"/>
      <c r="I102" s="207">
        <v>1491</v>
      </c>
      <c r="J102" s="207">
        <v>2525</v>
      </c>
      <c r="K102" s="136">
        <f t="shared" ref="K102:K144" si="7">I102/J102</f>
        <v>0.59049504950495046</v>
      </c>
      <c r="L102" s="207">
        <f t="shared" si="2"/>
        <v>1569.4736842105262</v>
      </c>
      <c r="M102" s="207">
        <f t="shared" si="4"/>
        <v>1657.3111765686656</v>
      </c>
      <c r="N102" s="21"/>
    </row>
    <row r="103" spans="1:14">
      <c r="A103" s="26">
        <v>1789</v>
      </c>
      <c r="B103" s="23">
        <v>1786.9479999999999</v>
      </c>
      <c r="C103" s="61">
        <v>0.95</v>
      </c>
      <c r="D103" s="9">
        <f t="shared" si="5"/>
        <v>1880.997894736842</v>
      </c>
      <c r="E103" s="23">
        <v>1943.5675343579273</v>
      </c>
      <c r="F103" s="61">
        <v>0.95</v>
      </c>
      <c r="G103" s="9">
        <f t="shared" si="6"/>
        <v>2045.8605624820289</v>
      </c>
      <c r="H103" s="64"/>
      <c r="I103" s="207">
        <v>743</v>
      </c>
      <c r="J103" s="207">
        <v>1787</v>
      </c>
      <c r="K103" s="136">
        <f t="shared" si="7"/>
        <v>0.41578063794068271</v>
      </c>
      <c r="L103" s="207">
        <f t="shared" si="2"/>
        <v>782.08250463876527</v>
      </c>
      <c r="M103" s="207">
        <f t="shared" si="4"/>
        <v>825.85269761221252</v>
      </c>
      <c r="N103" s="21"/>
    </row>
    <row r="104" spans="1:14">
      <c r="A104" s="26">
        <v>1790</v>
      </c>
      <c r="B104" s="23">
        <v>1556.3720000000001</v>
      </c>
      <c r="C104" s="61">
        <v>0.95</v>
      </c>
      <c r="D104" s="9">
        <f t="shared" si="5"/>
        <v>1638.2863157894737</v>
      </c>
      <c r="E104" s="23">
        <v>1692.9974101589823</v>
      </c>
      <c r="F104" s="61">
        <v>0.95</v>
      </c>
      <c r="G104" s="9">
        <f t="shared" si="6"/>
        <v>1782.1025370094551</v>
      </c>
      <c r="H104" s="64"/>
      <c r="I104" s="207">
        <v>0</v>
      </c>
      <c r="J104" s="207">
        <v>1556</v>
      </c>
      <c r="K104" s="136">
        <f t="shared" si="7"/>
        <v>0</v>
      </c>
      <c r="L104" s="207">
        <f t="shared" si="2"/>
        <v>0</v>
      </c>
      <c r="M104" s="207">
        <f t="shared" si="4"/>
        <v>0</v>
      </c>
      <c r="N104" s="21"/>
    </row>
    <row r="105" spans="1:14">
      <c r="A105" s="26">
        <v>1791</v>
      </c>
      <c r="B105" s="23">
        <v>1075.873</v>
      </c>
      <c r="C105" s="61">
        <v>0.95</v>
      </c>
      <c r="D105" s="9">
        <f t="shared" si="5"/>
        <v>1132.4978947368422</v>
      </c>
      <c r="E105" s="23">
        <v>1110.1152849539947</v>
      </c>
      <c r="F105" s="61">
        <v>0.95</v>
      </c>
      <c r="G105" s="9">
        <f t="shared" si="6"/>
        <v>1168.5424052147314</v>
      </c>
      <c r="H105" s="64"/>
      <c r="I105" s="207">
        <v>0</v>
      </c>
      <c r="J105" s="207">
        <v>1076</v>
      </c>
      <c r="K105" s="136">
        <f t="shared" si="7"/>
        <v>0</v>
      </c>
      <c r="L105" s="207">
        <f t="shared" si="2"/>
        <v>0</v>
      </c>
      <c r="M105" s="207">
        <f t="shared" si="4"/>
        <v>0</v>
      </c>
      <c r="N105" s="21"/>
    </row>
    <row r="106" spans="1:14">
      <c r="A106" s="26">
        <v>1792</v>
      </c>
      <c r="B106" s="23">
        <v>1755.2540000000001</v>
      </c>
      <c r="C106" s="61">
        <v>0.95</v>
      </c>
      <c r="D106" s="9">
        <f t="shared" si="5"/>
        <v>1847.6357894736843</v>
      </c>
      <c r="E106" s="23">
        <v>1884.5084982131962</v>
      </c>
      <c r="F106" s="61">
        <v>0.95</v>
      </c>
      <c r="G106" s="9">
        <f t="shared" si="6"/>
        <v>1983.6931560138908</v>
      </c>
      <c r="H106" s="64"/>
      <c r="I106" s="207">
        <v>0</v>
      </c>
      <c r="J106" s="207">
        <v>1755</v>
      </c>
      <c r="K106" s="136">
        <f t="shared" si="7"/>
        <v>0</v>
      </c>
      <c r="L106" s="207">
        <f t="shared" si="2"/>
        <v>0</v>
      </c>
      <c r="M106" s="207">
        <f t="shared" si="4"/>
        <v>0</v>
      </c>
      <c r="N106" s="21"/>
    </row>
    <row r="107" spans="1:14">
      <c r="A107" s="26">
        <v>1793</v>
      </c>
      <c r="B107" s="23">
        <v>1884.4</v>
      </c>
      <c r="C107" s="61">
        <v>0.95</v>
      </c>
      <c r="D107" s="9">
        <f t="shared" si="5"/>
        <v>1983.5789473684213</v>
      </c>
      <c r="E107" s="23">
        <v>1969.3268398268399</v>
      </c>
      <c r="F107" s="61">
        <v>0.95</v>
      </c>
      <c r="G107" s="9">
        <f t="shared" si="6"/>
        <v>2072.9756208703579</v>
      </c>
      <c r="H107" s="64"/>
      <c r="I107" s="207">
        <v>211</v>
      </c>
      <c r="J107" s="207">
        <v>2090</v>
      </c>
      <c r="K107" s="136">
        <f t="shared" si="7"/>
        <v>0.10095693779904306</v>
      </c>
      <c r="L107" s="207">
        <f t="shared" si="2"/>
        <v>200.25605640896501</v>
      </c>
      <c r="M107" s="207">
        <f t="shared" si="4"/>
        <v>211.46362873174763</v>
      </c>
      <c r="N107" s="21"/>
    </row>
    <row r="108" spans="1:14">
      <c r="A108" s="26">
        <v>1794</v>
      </c>
      <c r="B108" s="23">
        <v>2224.5</v>
      </c>
      <c r="C108" s="61">
        <v>0.95</v>
      </c>
      <c r="D108" s="9">
        <f t="shared" si="5"/>
        <v>2341.5789473684213</v>
      </c>
      <c r="E108" s="23">
        <v>2341.5</v>
      </c>
      <c r="F108" s="61">
        <v>0.95</v>
      </c>
      <c r="G108" s="9">
        <f t="shared" si="6"/>
        <v>2464.7368421052633</v>
      </c>
      <c r="H108" s="64"/>
      <c r="I108" s="207">
        <v>659</v>
      </c>
      <c r="J108" s="207">
        <v>2225</v>
      </c>
      <c r="K108" s="136">
        <f t="shared" si="7"/>
        <v>0.29617977528089889</v>
      </c>
      <c r="L108" s="207">
        <f t="shared" si="2"/>
        <v>693.52832643406282</v>
      </c>
      <c r="M108" s="207">
        <f t="shared" si="4"/>
        <v>732.3424777550822</v>
      </c>
      <c r="N108" s="21"/>
    </row>
    <row r="109" spans="1:14">
      <c r="A109" s="26">
        <v>1795</v>
      </c>
      <c r="B109" s="23">
        <v>2843.2040000000006</v>
      </c>
      <c r="C109" s="61">
        <v>0.95</v>
      </c>
      <c r="D109" s="9">
        <f t="shared" si="5"/>
        <v>2992.8463157894744</v>
      </c>
      <c r="E109" s="23">
        <v>3047.7300981870662</v>
      </c>
      <c r="F109" s="61">
        <v>0.95</v>
      </c>
      <c r="G109" s="9">
        <f t="shared" si="6"/>
        <v>3208.1369454600699</v>
      </c>
      <c r="H109" s="64"/>
      <c r="I109" s="207">
        <v>1370</v>
      </c>
      <c r="J109" s="207">
        <v>2843</v>
      </c>
      <c r="K109" s="136">
        <f t="shared" si="7"/>
        <v>0.48188533239535702</v>
      </c>
      <c r="L109" s="207">
        <f t="shared" si="2"/>
        <v>1442.2087416924305</v>
      </c>
      <c r="M109" s="207">
        <f t="shared" si="4"/>
        <v>1522.9236976688812</v>
      </c>
      <c r="N109" s="21"/>
    </row>
    <row r="110" spans="1:14">
      <c r="A110" s="26">
        <v>1796</v>
      </c>
      <c r="B110" s="23">
        <v>1221.6892</v>
      </c>
      <c r="C110" s="61">
        <v>0.95</v>
      </c>
      <c r="D110" s="9">
        <f t="shared" si="5"/>
        <v>1285.9886315789474</v>
      </c>
      <c r="E110" s="23">
        <v>1360.599369018888</v>
      </c>
      <c r="F110" s="61">
        <v>0.95</v>
      </c>
      <c r="G110" s="9">
        <f t="shared" si="6"/>
        <v>1432.2098621251453</v>
      </c>
      <c r="H110" s="64"/>
      <c r="I110" s="207">
        <v>0</v>
      </c>
      <c r="J110" s="207">
        <v>974</v>
      </c>
      <c r="K110" s="136">
        <f t="shared" si="7"/>
        <v>0</v>
      </c>
      <c r="L110" s="207">
        <f t="shared" si="2"/>
        <v>0</v>
      </c>
      <c r="M110" s="207">
        <f t="shared" si="4"/>
        <v>0</v>
      </c>
      <c r="N110" s="21"/>
    </row>
    <row r="111" spans="1:14">
      <c r="A111" s="26">
        <v>1797</v>
      </c>
      <c r="B111" s="23">
        <v>1594.6</v>
      </c>
      <c r="C111" s="61">
        <v>0.95</v>
      </c>
      <c r="D111" s="9">
        <f t="shared" si="5"/>
        <v>1678.5263157894738</v>
      </c>
      <c r="E111" s="23">
        <v>1753.9520088076492</v>
      </c>
      <c r="F111" s="61">
        <v>0.95</v>
      </c>
      <c r="G111" s="9">
        <f t="shared" si="6"/>
        <v>1846.2652724291045</v>
      </c>
      <c r="H111" s="64"/>
      <c r="I111" s="207">
        <v>371</v>
      </c>
      <c r="J111" s="207">
        <v>1595</v>
      </c>
      <c r="K111" s="136">
        <f t="shared" si="7"/>
        <v>0.23260188087774294</v>
      </c>
      <c r="L111" s="207">
        <f t="shared" si="2"/>
        <v>390.42837815541992</v>
      </c>
      <c r="M111" s="207">
        <f t="shared" si="4"/>
        <v>412.27917439854269</v>
      </c>
      <c r="N111" s="21"/>
    </row>
    <row r="112" spans="1:14">
      <c r="A112" s="26">
        <v>1798</v>
      </c>
      <c r="B112" s="23">
        <v>724.65920000000006</v>
      </c>
      <c r="C112" s="61">
        <v>0.95</v>
      </c>
      <c r="D112" s="9">
        <f t="shared" si="5"/>
        <v>762.79915789473694</v>
      </c>
      <c r="E112" s="23">
        <v>793.2</v>
      </c>
      <c r="F112" s="61">
        <v>0.95</v>
      </c>
      <c r="G112" s="9">
        <f t="shared" si="6"/>
        <v>834.94736842105272</v>
      </c>
      <c r="H112" s="64"/>
      <c r="I112" s="207">
        <v>0</v>
      </c>
      <c r="J112" s="211">
        <v>401</v>
      </c>
      <c r="K112" s="136">
        <f t="shared" si="7"/>
        <v>0</v>
      </c>
      <c r="L112" s="207">
        <f t="shared" si="2"/>
        <v>0</v>
      </c>
      <c r="M112" s="207">
        <f t="shared" si="4"/>
        <v>0</v>
      </c>
      <c r="N112" s="21"/>
    </row>
    <row r="113" spans="1:14">
      <c r="A113" s="26">
        <v>1799</v>
      </c>
      <c r="B113" s="23">
        <v>2959.0023999999994</v>
      </c>
      <c r="C113" s="61">
        <v>0.95</v>
      </c>
      <c r="D113" s="9">
        <f t="shared" si="5"/>
        <v>3114.7393684210519</v>
      </c>
      <c r="E113" s="23">
        <v>3183.7042933541848</v>
      </c>
      <c r="F113" s="61">
        <v>0.95</v>
      </c>
      <c r="G113" s="9">
        <f t="shared" si="6"/>
        <v>3351.2676772149316</v>
      </c>
      <c r="H113" s="64"/>
      <c r="I113" s="207">
        <v>1658</v>
      </c>
      <c r="J113" s="207">
        <v>2959</v>
      </c>
      <c r="K113" s="136">
        <f t="shared" si="7"/>
        <v>0.56032443393038189</v>
      </c>
      <c r="L113" s="207">
        <f t="shared" si="2"/>
        <v>1745.2645734512012</v>
      </c>
      <c r="M113" s="207">
        <f t="shared" si="4"/>
        <v>1842.9404154711735</v>
      </c>
      <c r="N113" s="21"/>
    </row>
    <row r="114" spans="1:14">
      <c r="A114" s="26">
        <v>1800</v>
      </c>
      <c r="B114" s="23">
        <v>1542.7844000000002</v>
      </c>
      <c r="C114" s="61">
        <v>0.95</v>
      </c>
      <c r="D114" s="9">
        <f t="shared" si="5"/>
        <v>1623.9835789473686</v>
      </c>
      <c r="E114" s="23">
        <v>1672</v>
      </c>
      <c r="F114" s="61">
        <v>0.95</v>
      </c>
      <c r="G114" s="9">
        <f t="shared" si="6"/>
        <v>1760</v>
      </c>
      <c r="H114" s="64"/>
      <c r="I114" s="207">
        <v>1291</v>
      </c>
      <c r="J114" s="207">
        <v>1543</v>
      </c>
      <c r="K114" s="136">
        <f t="shared" si="7"/>
        <v>0.83668178872326637</v>
      </c>
      <c r="L114" s="207">
        <f t="shared" si="2"/>
        <v>1358.7574856908964</v>
      </c>
      <c r="M114" s="207">
        <f t="shared" si="4"/>
        <v>1434.8019912258674</v>
      </c>
      <c r="N114" s="21"/>
    </row>
    <row r="115" spans="1:14">
      <c r="A115" s="26">
        <v>1801</v>
      </c>
      <c r="B115" s="23">
        <v>1650.1232000000002</v>
      </c>
      <c r="C115" s="61">
        <v>0.95</v>
      </c>
      <c r="D115" s="9">
        <f t="shared" si="5"/>
        <v>1736.9717894736846</v>
      </c>
      <c r="E115" s="23">
        <v>1820.4</v>
      </c>
      <c r="F115" s="61">
        <v>0.95</v>
      </c>
      <c r="G115" s="9">
        <f t="shared" si="6"/>
        <v>1916.2105263157896</v>
      </c>
      <c r="H115" s="64"/>
      <c r="I115" s="207">
        <v>118</v>
      </c>
      <c r="J115" s="207">
        <v>1178</v>
      </c>
      <c r="K115" s="136">
        <f t="shared" si="7"/>
        <v>0.100169779286927</v>
      </c>
      <c r="L115" s="207">
        <f t="shared" si="2"/>
        <v>173.99208077919761</v>
      </c>
      <c r="M115" s="207">
        <f>L115/(1-0.161)</f>
        <v>207.38031082145127</v>
      </c>
      <c r="N115" s="21"/>
    </row>
    <row r="116" spans="1:14">
      <c r="A116" s="26">
        <v>1802</v>
      </c>
      <c r="B116" s="23">
        <v>2531.8915999999999</v>
      </c>
      <c r="C116" s="61">
        <v>0.95</v>
      </c>
      <c r="D116" s="9">
        <f t="shared" si="5"/>
        <v>2665.1490526315788</v>
      </c>
      <c r="E116" s="23">
        <v>2900.6</v>
      </c>
      <c r="F116" s="61">
        <v>0.95</v>
      </c>
      <c r="G116" s="9">
        <f t="shared" si="6"/>
        <v>3053.2631578947371</v>
      </c>
      <c r="H116" s="64"/>
      <c r="I116" s="207">
        <v>763</v>
      </c>
      <c r="J116" s="207">
        <v>2532</v>
      </c>
      <c r="K116" s="136">
        <f t="shared" si="7"/>
        <v>0.30134281200631913</v>
      </c>
      <c r="L116" s="207">
        <f t="shared" si="2"/>
        <v>803.12350993597738</v>
      </c>
      <c r="M116" s="207">
        <f t="shared" ref="M116:M144" si="8">L116/(1-0.161)</f>
        <v>957.2389868128455</v>
      </c>
      <c r="N116" s="21"/>
    </row>
    <row r="117" spans="1:14">
      <c r="A117" s="26">
        <v>1803</v>
      </c>
      <c r="B117" s="23">
        <v>2190.2031000000002</v>
      </c>
      <c r="C117" s="61">
        <v>0.95</v>
      </c>
      <c r="D117" s="9">
        <f t="shared" si="5"/>
        <v>2305.4769473684214</v>
      </c>
      <c r="E117" s="23">
        <v>2427.7363140676116</v>
      </c>
      <c r="F117" s="61">
        <v>0.95</v>
      </c>
      <c r="G117" s="9">
        <f t="shared" si="6"/>
        <v>2555.5119095448545</v>
      </c>
      <c r="H117" s="64"/>
      <c r="I117" s="207">
        <v>1872</v>
      </c>
      <c r="J117" s="207">
        <v>2190</v>
      </c>
      <c r="K117" s="136">
        <f t="shared" si="7"/>
        <v>0.85479452054794525</v>
      </c>
      <c r="L117" s="207">
        <f t="shared" si="2"/>
        <v>1970.7090618601301</v>
      </c>
      <c r="M117" s="207">
        <f t="shared" si="8"/>
        <v>2348.8785004292372</v>
      </c>
      <c r="N117" s="21"/>
    </row>
    <row r="118" spans="1:14">
      <c r="A118" s="26">
        <v>1804</v>
      </c>
      <c r="B118" s="23">
        <v>5533.1907999999994</v>
      </c>
      <c r="C118" s="61">
        <v>0.95</v>
      </c>
      <c r="D118" s="9">
        <f t="shared" si="5"/>
        <v>5824.4113684210524</v>
      </c>
      <c r="E118" s="23">
        <v>6199.4</v>
      </c>
      <c r="F118" s="61">
        <v>0.95</v>
      </c>
      <c r="G118" s="9">
        <f t="shared" si="6"/>
        <v>6525.6842105263158</v>
      </c>
      <c r="H118" s="64"/>
      <c r="I118" s="207">
        <v>3047</v>
      </c>
      <c r="J118" s="207">
        <v>5180</v>
      </c>
      <c r="K118" s="136">
        <f t="shared" si="7"/>
        <v>0.58822393822393826</v>
      </c>
      <c r="L118" s="207">
        <f t="shared" si="2"/>
        <v>3426.0581929689088</v>
      </c>
      <c r="M118" s="207">
        <f t="shared" si="8"/>
        <v>4083.5020178413693</v>
      </c>
      <c r="N118" s="21"/>
    </row>
    <row r="119" spans="1:14">
      <c r="A119" s="26">
        <v>1805</v>
      </c>
      <c r="B119" s="23">
        <v>4818.7413999999999</v>
      </c>
      <c r="C119" s="61">
        <v>0.95</v>
      </c>
      <c r="D119" s="9">
        <f t="shared" si="5"/>
        <v>5072.3593684210527</v>
      </c>
      <c r="E119" s="23">
        <v>5406.6</v>
      </c>
      <c r="F119" s="61">
        <v>0.95</v>
      </c>
      <c r="G119" s="9">
        <f t="shared" si="6"/>
        <v>5691.1578947368425</v>
      </c>
      <c r="H119" s="64"/>
      <c r="I119" s="207">
        <v>3418</v>
      </c>
      <c r="J119" s="207">
        <v>4407</v>
      </c>
      <c r="K119" s="136">
        <f t="shared" si="7"/>
        <v>0.77558429770819148</v>
      </c>
      <c r="L119" s="207">
        <f t="shared" si="2"/>
        <v>3934.0422784804077</v>
      </c>
      <c r="M119" s="207">
        <f t="shared" si="8"/>
        <v>4688.9657669611533</v>
      </c>
      <c r="N119" s="21"/>
    </row>
    <row r="120" spans="1:14">
      <c r="A120" s="26">
        <v>1806</v>
      </c>
      <c r="B120" s="23">
        <v>5339.14</v>
      </c>
      <c r="C120" s="61">
        <v>0.95</v>
      </c>
      <c r="D120" s="9">
        <f t="shared" si="5"/>
        <v>5620.1473684210532</v>
      </c>
      <c r="E120" s="23">
        <v>5918</v>
      </c>
      <c r="F120" s="61">
        <v>0.95</v>
      </c>
      <c r="G120" s="9">
        <f t="shared" si="6"/>
        <v>6229.4736842105267</v>
      </c>
      <c r="H120" s="64"/>
      <c r="I120" s="207">
        <v>2953</v>
      </c>
      <c r="J120" s="207">
        <v>5339</v>
      </c>
      <c r="K120" s="136">
        <f t="shared" si="7"/>
        <v>0.55309983142910657</v>
      </c>
      <c r="L120" s="207">
        <f t="shared" si="2"/>
        <v>3108.5025620804213</v>
      </c>
      <c r="M120" s="207">
        <f t="shared" si="8"/>
        <v>3705.0090132067003</v>
      </c>
      <c r="N120" s="21"/>
    </row>
    <row r="121" spans="1:14">
      <c r="A121" s="26">
        <v>1807</v>
      </c>
      <c r="B121" s="23">
        <v>2996.1396</v>
      </c>
      <c r="C121" s="61">
        <v>0.95</v>
      </c>
      <c r="D121" s="9">
        <f t="shared" si="5"/>
        <v>3153.8311578947369</v>
      </c>
      <c r="E121" s="23">
        <v>3331</v>
      </c>
      <c r="F121" s="61">
        <v>0.95</v>
      </c>
      <c r="G121" s="9">
        <f t="shared" si="6"/>
        <v>3506.3157894736842</v>
      </c>
      <c r="H121" s="64"/>
      <c r="I121" s="207">
        <v>0</v>
      </c>
      <c r="J121" s="207">
        <v>2996</v>
      </c>
      <c r="K121" s="136">
        <f t="shared" si="7"/>
        <v>0</v>
      </c>
      <c r="L121" s="207">
        <f t="shared" si="2"/>
        <v>0</v>
      </c>
      <c r="M121" s="207">
        <f t="shared" si="8"/>
        <v>0</v>
      </c>
      <c r="N121" s="21"/>
    </row>
    <row r="122" spans="1:14">
      <c r="A122" s="26">
        <v>1808</v>
      </c>
      <c r="B122" s="23">
        <v>994.98400000000004</v>
      </c>
      <c r="C122" s="61">
        <v>0.95</v>
      </c>
      <c r="D122" s="9">
        <f t="shared" si="5"/>
        <v>1047.3515789473686</v>
      </c>
      <c r="E122" s="23">
        <v>1106.4000000000001</v>
      </c>
      <c r="F122" s="61">
        <v>0.95</v>
      </c>
      <c r="G122" s="9">
        <f t="shared" si="6"/>
        <v>1164.6315789473686</v>
      </c>
      <c r="H122" s="64"/>
      <c r="I122" s="207">
        <v>0</v>
      </c>
      <c r="J122" s="207">
        <v>995</v>
      </c>
      <c r="K122" s="136">
        <f t="shared" si="7"/>
        <v>0</v>
      </c>
      <c r="L122" s="207">
        <f t="shared" si="2"/>
        <v>0</v>
      </c>
      <c r="M122" s="207">
        <f t="shared" si="8"/>
        <v>0</v>
      </c>
      <c r="N122" s="21"/>
    </row>
    <row r="123" spans="1:14">
      <c r="A123" s="26">
        <v>1809</v>
      </c>
      <c r="B123" s="23">
        <v>2004.3652</v>
      </c>
      <c r="C123" s="61">
        <v>0.95</v>
      </c>
      <c r="D123" s="9">
        <f t="shared" si="5"/>
        <v>2109.858105263158</v>
      </c>
      <c r="E123" s="23">
        <v>2228.6</v>
      </c>
      <c r="F123" s="61">
        <v>0.95</v>
      </c>
      <c r="G123" s="9">
        <f t="shared" si="6"/>
        <v>2345.8947368421054</v>
      </c>
      <c r="H123" s="64"/>
      <c r="I123" s="207">
        <v>0</v>
      </c>
      <c r="J123" s="207">
        <v>2004</v>
      </c>
      <c r="K123" s="136">
        <f t="shared" si="7"/>
        <v>0</v>
      </c>
      <c r="L123" s="207">
        <f t="shared" si="2"/>
        <v>0</v>
      </c>
      <c r="M123" s="207">
        <f t="shared" si="8"/>
        <v>0</v>
      </c>
      <c r="N123" s="21"/>
    </row>
    <row r="124" spans="1:14">
      <c r="A124" s="26">
        <v>1810</v>
      </c>
      <c r="B124" s="23">
        <v>2284.2207999999996</v>
      </c>
      <c r="C124" s="61">
        <v>0.95</v>
      </c>
      <c r="D124" s="9">
        <f t="shared" si="5"/>
        <v>2404.4429473684208</v>
      </c>
      <c r="E124" s="23">
        <v>2551.8000000000002</v>
      </c>
      <c r="F124" s="61">
        <v>0.95</v>
      </c>
      <c r="G124" s="9">
        <f t="shared" si="6"/>
        <v>2686.105263157895</v>
      </c>
      <c r="H124" s="64"/>
      <c r="I124" s="207">
        <v>0</v>
      </c>
      <c r="J124" s="207">
        <v>2284</v>
      </c>
      <c r="K124" s="136">
        <f t="shared" si="7"/>
        <v>0</v>
      </c>
      <c r="L124" s="207">
        <f t="shared" si="2"/>
        <v>0</v>
      </c>
      <c r="M124" s="207">
        <f t="shared" si="8"/>
        <v>0</v>
      </c>
      <c r="N124" s="21"/>
    </row>
    <row r="125" spans="1:14">
      <c r="A125" s="26">
        <v>1811</v>
      </c>
      <c r="B125" s="23">
        <v>2902.1895999999997</v>
      </c>
      <c r="C125" s="61">
        <v>0.95</v>
      </c>
      <c r="D125" s="9">
        <f t="shared" si="5"/>
        <v>3054.9364210526314</v>
      </c>
      <c r="E125" s="23">
        <v>3281.6</v>
      </c>
      <c r="F125" s="61">
        <v>0.95</v>
      </c>
      <c r="G125" s="9">
        <f t="shared" si="6"/>
        <v>3454.3157894736842</v>
      </c>
      <c r="H125" s="64"/>
      <c r="I125" s="207">
        <v>0</v>
      </c>
      <c r="J125" s="207">
        <v>2490</v>
      </c>
      <c r="K125" s="136">
        <f t="shared" si="7"/>
        <v>0</v>
      </c>
      <c r="L125" s="207">
        <f t="shared" si="2"/>
        <v>0</v>
      </c>
      <c r="M125" s="207">
        <f t="shared" si="8"/>
        <v>0</v>
      </c>
      <c r="N125" s="21"/>
    </row>
    <row r="126" spans="1:14">
      <c r="A126" s="26">
        <v>1812</v>
      </c>
      <c r="B126" s="23">
        <v>1298.5031999999999</v>
      </c>
      <c r="C126" s="61">
        <v>0.95</v>
      </c>
      <c r="D126" s="9">
        <f t="shared" si="5"/>
        <v>1366.8454736842104</v>
      </c>
      <c r="E126" s="23">
        <v>1449</v>
      </c>
      <c r="F126" s="61">
        <v>0.95</v>
      </c>
      <c r="G126" s="9">
        <f t="shared" si="6"/>
        <v>1525.2631578947369</v>
      </c>
      <c r="H126" s="64"/>
      <c r="I126" s="207">
        <v>0</v>
      </c>
      <c r="J126" s="207">
        <v>1299</v>
      </c>
      <c r="K126" s="136">
        <f t="shared" si="7"/>
        <v>0</v>
      </c>
      <c r="L126" s="207">
        <f t="shared" si="2"/>
        <v>0</v>
      </c>
      <c r="M126" s="207">
        <f t="shared" si="8"/>
        <v>0</v>
      </c>
      <c r="N126" s="21"/>
    </row>
    <row r="127" spans="1:14">
      <c r="A127" s="26">
        <v>1813</v>
      </c>
      <c r="B127" s="23">
        <v>1043.4422999999999</v>
      </c>
      <c r="C127" s="61">
        <v>0.95</v>
      </c>
      <c r="D127" s="9">
        <f t="shared" si="5"/>
        <v>1098.3603157894736</v>
      </c>
      <c r="E127" s="23">
        <v>1201.0999999999999</v>
      </c>
      <c r="F127" s="61">
        <v>0.95</v>
      </c>
      <c r="G127" s="9">
        <f t="shared" si="6"/>
        <v>1264.3157894736842</v>
      </c>
      <c r="H127" s="64"/>
      <c r="I127" s="207">
        <v>0</v>
      </c>
      <c r="J127" s="207">
        <v>1043</v>
      </c>
      <c r="K127" s="136">
        <f t="shared" si="7"/>
        <v>0</v>
      </c>
      <c r="L127" s="207">
        <f t="shared" si="2"/>
        <v>0</v>
      </c>
      <c r="M127" s="207">
        <f t="shared" si="8"/>
        <v>0</v>
      </c>
      <c r="N127" s="21"/>
    </row>
    <row r="128" spans="1:14">
      <c r="A128" s="26">
        <v>1814</v>
      </c>
      <c r="B128" s="23">
        <v>1298.5032000000001</v>
      </c>
      <c r="C128" s="61">
        <v>0.95</v>
      </c>
      <c r="D128" s="9">
        <f t="shared" si="5"/>
        <v>1366.8454736842107</v>
      </c>
      <c r="E128" s="23">
        <v>1449</v>
      </c>
      <c r="F128" s="61">
        <v>0.95</v>
      </c>
      <c r="G128" s="9">
        <f t="shared" si="6"/>
        <v>1525.2631578947369</v>
      </c>
      <c r="H128" s="64"/>
      <c r="I128" s="207">
        <v>353</v>
      </c>
      <c r="J128" s="207">
        <v>1299</v>
      </c>
      <c r="K128" s="136">
        <f t="shared" si="7"/>
        <v>0.27174749807544263</v>
      </c>
      <c r="L128" s="207">
        <f t="shared" si="2"/>
        <v>371.43683772942751</v>
      </c>
      <c r="M128" s="207">
        <f t="shared" si="8"/>
        <v>442.71375176332242</v>
      </c>
      <c r="N128" s="21"/>
    </row>
    <row r="129" spans="1:14">
      <c r="A129" s="26">
        <v>1815</v>
      </c>
      <c r="B129" s="23">
        <v>1539.0752000000002</v>
      </c>
      <c r="C129" s="61">
        <v>0.95</v>
      </c>
      <c r="D129" s="9">
        <f t="shared" si="5"/>
        <v>1620.0791578947371</v>
      </c>
      <c r="E129" s="23">
        <v>1721.2</v>
      </c>
      <c r="F129" s="61">
        <v>0.95</v>
      </c>
      <c r="G129" s="9">
        <f t="shared" si="6"/>
        <v>1811.7894736842106</v>
      </c>
      <c r="H129" s="64"/>
      <c r="I129" s="207">
        <v>0</v>
      </c>
      <c r="J129" s="207">
        <v>1539</v>
      </c>
      <c r="K129" s="136">
        <f t="shared" si="7"/>
        <v>0</v>
      </c>
      <c r="L129" s="207">
        <f t="shared" si="2"/>
        <v>0</v>
      </c>
      <c r="M129" s="207">
        <f t="shared" si="8"/>
        <v>0</v>
      </c>
      <c r="N129" s="21"/>
    </row>
    <row r="130" spans="1:14">
      <c r="A130" s="26">
        <v>1816</v>
      </c>
      <c r="B130" s="23">
        <v>1390</v>
      </c>
      <c r="C130" s="61">
        <v>0.95</v>
      </c>
      <c r="D130" s="9">
        <f t="shared" si="5"/>
        <v>1463.1578947368421</v>
      </c>
      <c r="E130" s="23">
        <v>1549.7748878923767</v>
      </c>
      <c r="F130" s="61">
        <v>0.95</v>
      </c>
      <c r="G130" s="9">
        <f t="shared" si="6"/>
        <v>1631.3419872551335</v>
      </c>
      <c r="H130" s="64"/>
      <c r="I130" s="207">
        <v>1339</v>
      </c>
      <c r="J130" s="207">
        <v>1390</v>
      </c>
      <c r="K130" s="136">
        <f t="shared" si="7"/>
        <v>0.96330935251798566</v>
      </c>
      <c r="L130" s="207">
        <f t="shared" si="2"/>
        <v>1409.4736842105265</v>
      </c>
      <c r="M130" s="207">
        <f t="shared" si="8"/>
        <v>1679.9447964368612</v>
      </c>
      <c r="N130" s="21"/>
    </row>
    <row r="131" spans="1:14">
      <c r="A131" s="26">
        <v>1817</v>
      </c>
      <c r="B131" s="23">
        <v>2711.4880000000003</v>
      </c>
      <c r="C131" s="61">
        <v>0.95</v>
      </c>
      <c r="D131" s="9">
        <f t="shared" si="5"/>
        <v>2854.1978947368425</v>
      </c>
      <c r="E131" s="23">
        <v>3020.3</v>
      </c>
      <c r="F131" s="61">
        <v>0.95</v>
      </c>
      <c r="G131" s="9">
        <f t="shared" si="6"/>
        <v>3179.2631578947371</v>
      </c>
      <c r="H131" s="64"/>
      <c r="I131" s="207">
        <v>2462</v>
      </c>
      <c r="J131" s="207">
        <v>2462</v>
      </c>
      <c r="K131" s="136">
        <f t="shared" si="7"/>
        <v>1</v>
      </c>
      <c r="L131" s="207">
        <f t="shared" si="2"/>
        <v>2854.1978947368425</v>
      </c>
      <c r="M131" s="207">
        <f t="shared" si="8"/>
        <v>3401.9045229282988</v>
      </c>
      <c r="N131" s="21"/>
    </row>
    <row r="132" spans="1:14">
      <c r="A132" s="26">
        <v>1818</v>
      </c>
      <c r="B132" s="23">
        <v>3754.4</v>
      </c>
      <c r="C132" s="61">
        <v>0.95</v>
      </c>
      <c r="D132" s="9">
        <f t="shared" si="5"/>
        <v>3952.0000000000005</v>
      </c>
      <c r="E132" s="23">
        <v>4189.5</v>
      </c>
      <c r="F132" s="61">
        <v>0.95</v>
      </c>
      <c r="G132" s="9">
        <f t="shared" si="6"/>
        <v>4410</v>
      </c>
      <c r="H132" s="64"/>
      <c r="I132" s="207">
        <v>3032</v>
      </c>
      <c r="J132" s="207">
        <v>3754</v>
      </c>
      <c r="K132" s="136">
        <f t="shared" si="7"/>
        <v>0.8076718167288226</v>
      </c>
      <c r="L132" s="207">
        <f t="shared" si="2"/>
        <v>3191.9190197123071</v>
      </c>
      <c r="M132" s="207">
        <f t="shared" si="8"/>
        <v>3804.4326814211049</v>
      </c>
      <c r="N132" s="21"/>
    </row>
    <row r="133" spans="1:14">
      <c r="A133" s="26">
        <v>1819</v>
      </c>
      <c r="B133" s="23">
        <v>2256.6</v>
      </c>
      <c r="C133" s="61">
        <v>0.95</v>
      </c>
      <c r="D133" s="9">
        <f t="shared" si="5"/>
        <v>2375.3684210526317</v>
      </c>
      <c r="E133" s="23">
        <v>2564.5264851628808</v>
      </c>
      <c r="F133" s="61">
        <v>0.95</v>
      </c>
      <c r="G133" s="9">
        <f t="shared" si="6"/>
        <v>2699.5015633293483</v>
      </c>
      <c r="H133" s="64"/>
      <c r="I133" s="207">
        <v>1310</v>
      </c>
      <c r="J133" s="207">
        <v>2257</v>
      </c>
      <c r="K133" s="136">
        <f t="shared" si="7"/>
        <v>0.5804164820558263</v>
      </c>
      <c r="L133" s="207">
        <f t="shared" si="2"/>
        <v>1378.7029825338711</v>
      </c>
      <c r="M133" s="207">
        <f t="shared" si="8"/>
        <v>1643.2693474777964</v>
      </c>
      <c r="N133" s="21"/>
    </row>
    <row r="134" spans="1:14">
      <c r="A134" s="26">
        <v>1820</v>
      </c>
      <c r="B134" s="23">
        <v>1973.9413999999999</v>
      </c>
      <c r="C134" s="61">
        <v>0.95</v>
      </c>
      <c r="D134" s="9">
        <f t="shared" si="5"/>
        <v>2077.833052631579</v>
      </c>
      <c r="E134" s="23">
        <v>2204.8381059751973</v>
      </c>
      <c r="F134" s="61">
        <v>0.95</v>
      </c>
      <c r="G134" s="9">
        <f t="shared" si="6"/>
        <v>2320.8822168159973</v>
      </c>
      <c r="H134" s="64"/>
      <c r="I134" s="207">
        <v>1652</v>
      </c>
      <c r="J134" s="207">
        <v>1974</v>
      </c>
      <c r="K134" s="136">
        <f t="shared" si="7"/>
        <v>0.83687943262411346</v>
      </c>
      <c r="L134" s="207">
        <f t="shared" si="2"/>
        <v>1738.8957461739456</v>
      </c>
      <c r="M134" s="207">
        <f t="shared" si="8"/>
        <v>2072.5813422812225</v>
      </c>
      <c r="N134" s="21"/>
    </row>
    <row r="135" spans="1:14">
      <c r="A135" s="26">
        <v>1821</v>
      </c>
      <c r="B135" s="23">
        <v>1562.7390999999998</v>
      </c>
      <c r="C135" s="61">
        <v>0.95</v>
      </c>
      <c r="D135" s="9">
        <f t="shared" si="5"/>
        <v>1644.9885263157894</v>
      </c>
      <c r="E135" s="23">
        <v>1706.7</v>
      </c>
      <c r="F135" s="61">
        <v>0.95</v>
      </c>
      <c r="G135" s="9">
        <f t="shared" si="6"/>
        <v>1796.5263157894738</v>
      </c>
      <c r="H135" s="64"/>
      <c r="I135" s="207">
        <v>929</v>
      </c>
      <c r="J135" s="207">
        <v>1563</v>
      </c>
      <c r="K135" s="136">
        <f t="shared" si="7"/>
        <v>0.59436980166346765</v>
      </c>
      <c r="L135" s="207">
        <f t="shared" ref="L135:L144" si="9">D135*K135</f>
        <v>977.73150412499569</v>
      </c>
      <c r="M135" s="207">
        <f t="shared" si="8"/>
        <v>1165.3534018176349</v>
      </c>
      <c r="N135" s="21"/>
    </row>
    <row r="136" spans="1:14">
      <c r="A136" s="26">
        <v>1822</v>
      </c>
      <c r="B136" s="23">
        <v>1760</v>
      </c>
      <c r="C136" s="61">
        <v>0.95</v>
      </c>
      <c r="D136" s="9">
        <f t="shared" si="5"/>
        <v>1852.6315789473686</v>
      </c>
      <c r="E136" s="23">
        <v>2029.7399103139014</v>
      </c>
      <c r="F136" s="61">
        <v>0.95</v>
      </c>
      <c r="G136" s="9">
        <f t="shared" si="6"/>
        <v>2136.568326646212</v>
      </c>
      <c r="H136" s="64"/>
      <c r="I136" s="207">
        <v>1269</v>
      </c>
      <c r="J136" s="207">
        <v>1760</v>
      </c>
      <c r="K136" s="136">
        <f t="shared" si="7"/>
        <v>0.72102272727272732</v>
      </c>
      <c r="L136" s="207">
        <f t="shared" si="9"/>
        <v>1335.7894736842106</v>
      </c>
      <c r="M136" s="207">
        <f t="shared" si="8"/>
        <v>1592.1209459883321</v>
      </c>
      <c r="N136" s="21"/>
    </row>
    <row r="137" spans="1:14">
      <c r="A137" s="26">
        <v>1823</v>
      </c>
      <c r="B137" s="23">
        <v>1635.3</v>
      </c>
      <c r="C137" s="61">
        <v>0.95</v>
      </c>
      <c r="D137" s="9">
        <f t="shared" si="5"/>
        <v>1721.3684210526317</v>
      </c>
      <c r="E137" s="23">
        <v>1814.9434154387618</v>
      </c>
      <c r="F137" s="61">
        <v>0.95</v>
      </c>
      <c r="G137" s="9">
        <f t="shared" si="6"/>
        <v>1910.4667530934335</v>
      </c>
      <c r="H137" s="64"/>
      <c r="I137" s="207">
        <v>1305</v>
      </c>
      <c r="J137" s="207">
        <v>1853</v>
      </c>
      <c r="K137" s="136">
        <f t="shared" si="7"/>
        <v>0.70426335671883433</v>
      </c>
      <c r="L137" s="207">
        <f t="shared" si="9"/>
        <v>1212.2967023603262</v>
      </c>
      <c r="M137" s="207">
        <f t="shared" si="8"/>
        <v>1444.93051532816</v>
      </c>
      <c r="N137" s="21"/>
    </row>
    <row r="138" spans="1:14">
      <c r="A138" s="26">
        <v>1824</v>
      </c>
      <c r="B138" s="23">
        <v>0</v>
      </c>
      <c r="C138" s="61">
        <v>0.95</v>
      </c>
      <c r="D138" s="9">
        <f t="shared" si="5"/>
        <v>0</v>
      </c>
      <c r="E138" s="23">
        <v>0</v>
      </c>
      <c r="F138" s="61">
        <v>0.95</v>
      </c>
      <c r="G138" s="9">
        <v>0</v>
      </c>
      <c r="H138" s="64"/>
      <c r="I138" s="207">
        <v>0</v>
      </c>
      <c r="J138" s="207">
        <v>0.1</v>
      </c>
      <c r="K138" s="136">
        <f t="shared" si="7"/>
        <v>0</v>
      </c>
      <c r="L138" s="207">
        <f t="shared" si="9"/>
        <v>0</v>
      </c>
      <c r="M138" s="207">
        <f t="shared" si="8"/>
        <v>0</v>
      </c>
      <c r="N138" s="21"/>
    </row>
    <row r="139" spans="1:14">
      <c r="A139" s="26">
        <v>1825</v>
      </c>
      <c r="B139" s="23">
        <v>871.4</v>
      </c>
      <c r="C139" s="61">
        <v>0.95</v>
      </c>
      <c r="D139" s="9">
        <f t="shared" si="5"/>
        <v>917.26315789473688</v>
      </c>
      <c r="E139" s="23">
        <v>950.2</v>
      </c>
      <c r="F139" s="61">
        <v>0.95</v>
      </c>
      <c r="G139" s="9">
        <f t="shared" si="6"/>
        <v>1000.2105263157896</v>
      </c>
      <c r="H139" s="64"/>
      <c r="I139" s="207">
        <v>871</v>
      </c>
      <c r="J139" s="207">
        <v>871</v>
      </c>
      <c r="K139" s="136">
        <f t="shared" si="7"/>
        <v>1</v>
      </c>
      <c r="L139" s="207">
        <f t="shared" si="9"/>
        <v>917.26315789473688</v>
      </c>
      <c r="M139" s="207">
        <f t="shared" si="8"/>
        <v>1093.2814754406877</v>
      </c>
      <c r="N139" s="21"/>
    </row>
    <row r="140" spans="1:14">
      <c r="A140" s="26">
        <v>1826</v>
      </c>
      <c r="B140" s="23">
        <v>980.03910000000008</v>
      </c>
      <c r="C140" s="61">
        <v>0.95</v>
      </c>
      <c r="D140" s="9">
        <f t="shared" si="5"/>
        <v>1031.6201052631579</v>
      </c>
      <c r="E140" s="23">
        <v>1071.3671081677703</v>
      </c>
      <c r="F140" s="61">
        <v>0.95</v>
      </c>
      <c r="G140" s="9">
        <f t="shared" si="6"/>
        <v>1127.7548507029162</v>
      </c>
      <c r="H140" s="64"/>
      <c r="I140" s="207">
        <v>0</v>
      </c>
      <c r="J140" s="207">
        <v>820</v>
      </c>
      <c r="K140" s="136">
        <f t="shared" si="7"/>
        <v>0</v>
      </c>
      <c r="L140" s="207">
        <f t="shared" si="9"/>
        <v>0</v>
      </c>
      <c r="M140" s="207">
        <f t="shared" si="8"/>
        <v>0</v>
      </c>
      <c r="N140" s="21"/>
    </row>
    <row r="141" spans="1:14">
      <c r="A141" s="26">
        <v>1827</v>
      </c>
      <c r="B141" s="23">
        <v>1648</v>
      </c>
      <c r="C141" s="61">
        <v>0.95</v>
      </c>
      <c r="D141" s="9">
        <f t="shared" si="5"/>
        <v>1734.7368421052633</v>
      </c>
      <c r="E141" s="23">
        <v>2078.3609271523178</v>
      </c>
      <c r="F141" s="61">
        <v>0.95</v>
      </c>
      <c r="G141" s="9">
        <f t="shared" si="6"/>
        <v>2187.7483443708611</v>
      </c>
      <c r="H141" s="64"/>
      <c r="I141" s="207">
        <v>1648</v>
      </c>
      <c r="J141" s="207">
        <v>1648</v>
      </c>
      <c r="K141" s="136">
        <f t="shared" si="7"/>
        <v>1</v>
      </c>
      <c r="L141" s="207">
        <f t="shared" si="9"/>
        <v>1734.7368421052633</v>
      </c>
      <c r="M141" s="207">
        <f t="shared" si="8"/>
        <v>2067.6243648453674</v>
      </c>
      <c r="N141" s="21"/>
    </row>
    <row r="142" spans="1:14">
      <c r="A142" s="26">
        <v>1828</v>
      </c>
      <c r="B142" s="23">
        <v>556</v>
      </c>
      <c r="C142" s="61">
        <v>0.95</v>
      </c>
      <c r="D142" s="9">
        <f t="shared" si="5"/>
        <v>585.26315789473688</v>
      </c>
      <c r="E142" s="23">
        <v>579.16844349680173</v>
      </c>
      <c r="F142" s="61">
        <v>0.95</v>
      </c>
      <c r="G142" s="9">
        <f t="shared" si="6"/>
        <v>609.65099315452812</v>
      </c>
      <c r="H142" s="64"/>
      <c r="I142" s="207">
        <v>556</v>
      </c>
      <c r="J142" s="207">
        <v>556</v>
      </c>
      <c r="K142" s="136">
        <f t="shared" si="7"/>
        <v>1</v>
      </c>
      <c r="L142" s="207">
        <f t="shared" si="9"/>
        <v>585.26315789473688</v>
      </c>
      <c r="M142" s="207">
        <f t="shared" si="8"/>
        <v>697.57229784831577</v>
      </c>
      <c r="N142" s="21"/>
    </row>
    <row r="143" spans="1:14">
      <c r="A143" s="26">
        <v>1829</v>
      </c>
      <c r="B143" s="23">
        <v>470</v>
      </c>
      <c r="C143" s="61">
        <v>0.95</v>
      </c>
      <c r="D143" s="9">
        <f t="shared" si="5"/>
        <v>494.73684210526318</v>
      </c>
      <c r="E143" s="23">
        <v>511.01307884109957</v>
      </c>
      <c r="F143" s="61">
        <v>0.95</v>
      </c>
      <c r="G143" s="9">
        <f t="shared" si="6"/>
        <v>537.90850404326272</v>
      </c>
      <c r="H143" s="64"/>
      <c r="I143" s="207">
        <v>454</v>
      </c>
      <c r="J143" s="207">
        <v>470</v>
      </c>
      <c r="K143" s="136">
        <f t="shared" si="7"/>
        <v>0.96595744680851059</v>
      </c>
      <c r="L143" s="207">
        <f t="shared" si="9"/>
        <v>477.89473684210526</v>
      </c>
      <c r="M143" s="207">
        <f t="shared" si="8"/>
        <v>569.60040148045925</v>
      </c>
      <c r="N143" s="21"/>
    </row>
    <row r="144" spans="1:14">
      <c r="A144" s="26">
        <v>1830</v>
      </c>
      <c r="B144" s="23">
        <v>1703.4453999999996</v>
      </c>
      <c r="C144" s="61">
        <v>0.95</v>
      </c>
      <c r="D144" s="9">
        <f t="shared" si="5"/>
        <v>1793.1004210526312</v>
      </c>
      <c r="E144" s="23">
        <v>1987.2791431792557</v>
      </c>
      <c r="F144" s="61">
        <v>0.95</v>
      </c>
      <c r="G144" s="9">
        <f t="shared" si="6"/>
        <v>2091.8727822939536</v>
      </c>
      <c r="H144" s="64"/>
      <c r="I144" s="207">
        <v>623</v>
      </c>
      <c r="J144" s="207">
        <v>823</v>
      </c>
      <c r="K144" s="136">
        <f t="shared" si="7"/>
        <v>0.75698663426488455</v>
      </c>
      <c r="L144" s="207">
        <f t="shared" si="9"/>
        <v>1357.3530526315785</v>
      </c>
      <c r="M144" s="207">
        <f t="shared" si="8"/>
        <v>1617.8224703594501</v>
      </c>
      <c r="N144" s="21"/>
    </row>
    <row r="145" spans="1:14">
      <c r="A145" s="26">
        <v>1831</v>
      </c>
      <c r="B145" s="23">
        <v>159.03910000000002</v>
      </c>
      <c r="C145" s="61">
        <v>0.95</v>
      </c>
      <c r="D145" s="9">
        <f t="shared" si="5"/>
        <v>167.40957894736846</v>
      </c>
      <c r="E145" s="23">
        <v>179.3</v>
      </c>
      <c r="F145" s="61">
        <v>0.95</v>
      </c>
      <c r="G145" s="9">
        <f>E145/0.95</f>
        <v>188.73684210526318</v>
      </c>
      <c r="H145" s="79"/>
      <c r="I145" s="46"/>
      <c r="J145" s="89"/>
      <c r="K145" s="21"/>
      <c r="L145" s="21"/>
      <c r="M145" s="21"/>
      <c r="N145" s="21"/>
    </row>
    <row r="146" spans="1:14">
      <c r="A146" s="26">
        <v>1832</v>
      </c>
      <c r="B146" s="23">
        <v>0</v>
      </c>
      <c r="C146" s="61"/>
      <c r="D146" s="9"/>
      <c r="E146" s="23">
        <v>0</v>
      </c>
      <c r="F146" s="61"/>
      <c r="G146" s="35"/>
      <c r="H146" s="48"/>
      <c r="I146" s="46"/>
      <c r="J146" s="21"/>
      <c r="K146" s="21"/>
      <c r="L146" s="21"/>
      <c r="M146" s="21"/>
      <c r="N146" s="21"/>
    </row>
    <row r="147" spans="1:14">
      <c r="A147" s="26">
        <v>1833</v>
      </c>
      <c r="B147" s="23">
        <v>0</v>
      </c>
      <c r="C147" s="61"/>
      <c r="D147" s="9"/>
      <c r="E147" s="23">
        <v>0</v>
      </c>
      <c r="F147" s="61"/>
      <c r="G147" s="35"/>
      <c r="H147" s="48"/>
      <c r="I147" s="46"/>
      <c r="J147" s="21"/>
      <c r="K147" s="21"/>
      <c r="L147" s="21"/>
      <c r="M147" s="21"/>
      <c r="N147" s="21"/>
    </row>
    <row r="148" spans="1:14">
      <c r="A148" s="26">
        <v>1834</v>
      </c>
      <c r="B148" s="23">
        <v>0</v>
      </c>
      <c r="C148" s="61"/>
      <c r="D148" s="9"/>
      <c r="E148" s="23">
        <v>0</v>
      </c>
      <c r="F148" s="61"/>
      <c r="G148" s="35"/>
      <c r="H148" s="48"/>
      <c r="I148" s="46"/>
      <c r="J148" s="21"/>
      <c r="K148" s="21"/>
      <c r="L148" s="21"/>
      <c r="M148" s="21"/>
      <c r="N148" s="21"/>
    </row>
    <row r="149" spans="1:14">
      <c r="A149" s="26">
        <v>1835</v>
      </c>
      <c r="B149" s="23">
        <v>507</v>
      </c>
      <c r="C149" s="61">
        <v>0.95</v>
      </c>
      <c r="D149" s="9">
        <f t="shared" ref="D149:D160" si="10">B149/0.95</f>
        <v>533.68421052631584</v>
      </c>
      <c r="E149" s="23">
        <v>554.09836065573768</v>
      </c>
      <c r="F149" s="61">
        <v>0.95</v>
      </c>
      <c r="G149" s="9">
        <f>E149/0.95</f>
        <v>583.2614322691976</v>
      </c>
      <c r="H149" s="79"/>
      <c r="I149" s="46"/>
      <c r="J149" s="89"/>
      <c r="K149" s="21"/>
      <c r="L149" s="21"/>
      <c r="M149" s="21"/>
      <c r="N149" s="21"/>
    </row>
    <row r="150" spans="1:14">
      <c r="A150" s="26">
        <v>1836</v>
      </c>
      <c r="B150" s="23">
        <v>0</v>
      </c>
      <c r="C150" s="61"/>
      <c r="D150" s="9">
        <f t="shared" si="10"/>
        <v>0</v>
      </c>
      <c r="E150" s="23">
        <v>0</v>
      </c>
      <c r="F150" s="61"/>
      <c r="G150" s="9">
        <v>0</v>
      </c>
      <c r="H150" s="64"/>
      <c r="I150" s="46"/>
      <c r="J150" s="21"/>
      <c r="K150" s="21"/>
      <c r="L150" s="21"/>
      <c r="M150" s="21"/>
      <c r="N150" s="21"/>
    </row>
    <row r="151" spans="1:14">
      <c r="A151" s="26">
        <v>1837</v>
      </c>
      <c r="B151" s="23">
        <v>0</v>
      </c>
      <c r="C151" s="61"/>
      <c r="D151" s="9">
        <f t="shared" si="10"/>
        <v>0</v>
      </c>
      <c r="E151" s="23">
        <v>0</v>
      </c>
      <c r="F151" s="61"/>
      <c r="G151" s="9">
        <v>0</v>
      </c>
      <c r="H151" s="64"/>
      <c r="I151" s="46"/>
      <c r="J151" s="21"/>
      <c r="K151" s="21"/>
      <c r="L151" s="21"/>
      <c r="M151" s="21"/>
      <c r="N151" s="21"/>
    </row>
    <row r="152" spans="1:14">
      <c r="A152" s="26">
        <v>1838</v>
      </c>
      <c r="B152" s="23">
        <v>122.40600000000001</v>
      </c>
      <c r="C152" s="61">
        <v>1</v>
      </c>
      <c r="D152" s="9">
        <v>122</v>
      </c>
      <c r="E152" s="23">
        <v>138</v>
      </c>
      <c r="F152" s="61">
        <v>1</v>
      </c>
      <c r="G152" s="9">
        <v>138</v>
      </c>
      <c r="H152" s="79"/>
      <c r="I152" s="46"/>
      <c r="J152" s="89"/>
      <c r="K152" s="21"/>
      <c r="L152" s="21"/>
      <c r="M152" s="21"/>
      <c r="N152" s="21"/>
    </row>
    <row r="153" spans="1:14">
      <c r="A153" s="26">
        <v>1839</v>
      </c>
      <c r="B153" s="23">
        <v>189</v>
      </c>
      <c r="C153" s="61">
        <v>0.95</v>
      </c>
      <c r="D153" s="9">
        <f t="shared" si="10"/>
        <v>198.94736842105263</v>
      </c>
      <c r="E153" s="23">
        <v>210</v>
      </c>
      <c r="F153" s="61">
        <v>0.95</v>
      </c>
      <c r="G153" s="9">
        <f>E153/0.95</f>
        <v>221.05263157894737</v>
      </c>
      <c r="H153" s="79"/>
      <c r="I153" s="46"/>
      <c r="J153" s="21"/>
      <c r="K153" s="21"/>
      <c r="L153" s="21"/>
      <c r="M153" s="21"/>
      <c r="N153" s="21"/>
    </row>
    <row r="154" spans="1:14">
      <c r="A154" s="26">
        <v>1840</v>
      </c>
      <c r="B154" s="23">
        <v>1199.3790999999999</v>
      </c>
      <c r="C154" s="61">
        <v>0.95</v>
      </c>
      <c r="D154" s="9">
        <f t="shared" si="10"/>
        <v>1262.5043157894736</v>
      </c>
      <c r="E154" s="23">
        <v>1333.1</v>
      </c>
      <c r="F154" s="61">
        <v>0.95</v>
      </c>
      <c r="G154" s="9">
        <f>E154/0.95</f>
        <v>1403.2631578947369</v>
      </c>
      <c r="H154" s="79"/>
      <c r="I154" s="46"/>
      <c r="J154" s="21"/>
      <c r="K154" s="21"/>
      <c r="L154" s="21"/>
      <c r="M154" s="21"/>
      <c r="N154" s="21"/>
    </row>
    <row r="155" spans="1:14">
      <c r="A155" s="26">
        <v>1841</v>
      </c>
      <c r="B155" s="23">
        <v>1284.02</v>
      </c>
      <c r="C155" s="61">
        <v>0.95</v>
      </c>
      <c r="D155" s="9">
        <f t="shared" si="10"/>
        <v>1351.6000000000001</v>
      </c>
      <c r="E155" s="23">
        <v>1463.4874859075535</v>
      </c>
      <c r="F155" s="61">
        <v>0.95</v>
      </c>
      <c r="G155" s="9">
        <f>E155/0.95</f>
        <v>1540.5131430605827</v>
      </c>
      <c r="H155" s="79"/>
      <c r="I155" s="46"/>
      <c r="J155" s="21"/>
      <c r="K155" s="21"/>
      <c r="L155" s="21"/>
      <c r="M155" s="21"/>
      <c r="N155" s="21"/>
    </row>
    <row r="156" spans="1:14">
      <c r="A156" s="26">
        <v>1842</v>
      </c>
      <c r="B156" s="23">
        <v>720.41879999999992</v>
      </c>
      <c r="C156" s="61">
        <v>0.95</v>
      </c>
      <c r="D156" s="9">
        <f t="shared" si="10"/>
        <v>758.33557894736839</v>
      </c>
      <c r="E156" s="23">
        <v>797.2</v>
      </c>
      <c r="F156" s="61">
        <v>0.95</v>
      </c>
      <c r="G156" s="9">
        <f>E156/0.95</f>
        <v>839.1578947368422</v>
      </c>
      <c r="H156" s="79"/>
      <c r="I156" s="46"/>
      <c r="J156" s="21"/>
      <c r="K156" s="21"/>
      <c r="L156" s="21"/>
      <c r="M156" s="21"/>
      <c r="N156" s="21"/>
    </row>
    <row r="157" spans="1:14">
      <c r="A157" s="26">
        <v>1843</v>
      </c>
      <c r="B157" s="23">
        <v>0</v>
      </c>
      <c r="C157" s="61"/>
      <c r="D157" s="9">
        <f t="shared" si="10"/>
        <v>0</v>
      </c>
      <c r="E157" s="23">
        <v>0</v>
      </c>
      <c r="F157" s="61"/>
      <c r="G157" s="9">
        <v>0</v>
      </c>
      <c r="H157" s="64"/>
      <c r="I157" s="46"/>
      <c r="J157" s="21"/>
      <c r="K157" s="21"/>
      <c r="L157" s="21"/>
      <c r="M157" s="21"/>
      <c r="N157" s="21"/>
    </row>
    <row r="158" spans="1:14">
      <c r="A158" s="26">
        <v>1844</v>
      </c>
      <c r="B158" s="23">
        <v>0</v>
      </c>
      <c r="C158" s="61"/>
      <c r="D158" s="9">
        <f t="shared" si="10"/>
        <v>0</v>
      </c>
      <c r="E158" s="23">
        <v>0</v>
      </c>
      <c r="F158" s="61"/>
      <c r="G158" s="9">
        <v>0</v>
      </c>
      <c r="H158" s="64"/>
      <c r="I158" s="46"/>
      <c r="J158" s="21"/>
      <c r="K158" s="21"/>
      <c r="L158" s="21"/>
      <c r="M158" s="21"/>
      <c r="N158" s="21"/>
    </row>
    <row r="159" spans="1:14">
      <c r="A159" s="26">
        <v>1845</v>
      </c>
      <c r="B159" s="23">
        <v>0</v>
      </c>
      <c r="C159" s="61"/>
      <c r="D159" s="9">
        <f t="shared" si="10"/>
        <v>0</v>
      </c>
      <c r="E159" s="23">
        <v>0</v>
      </c>
      <c r="F159" s="61"/>
      <c r="G159" s="9">
        <v>0</v>
      </c>
      <c r="H159" s="64"/>
      <c r="I159" s="46"/>
      <c r="J159" s="21"/>
      <c r="K159" s="21"/>
      <c r="L159" s="21"/>
      <c r="M159" s="21"/>
      <c r="N159" s="21"/>
    </row>
    <row r="160" spans="1:14">
      <c r="A160" s="26">
        <v>1846</v>
      </c>
      <c r="B160" s="23">
        <v>56</v>
      </c>
      <c r="C160" s="61">
        <v>0.95</v>
      </c>
      <c r="D160" s="9">
        <f t="shared" si="10"/>
        <v>58.947368421052637</v>
      </c>
      <c r="E160" s="23">
        <v>59.574468085106389</v>
      </c>
      <c r="F160" s="61">
        <v>0.95</v>
      </c>
      <c r="G160" s="9">
        <f>E160/0.95</f>
        <v>62.709966405375148</v>
      </c>
      <c r="H160" s="79"/>
      <c r="I160" s="46"/>
      <c r="J160" s="21"/>
      <c r="K160" s="21"/>
      <c r="L160" s="21"/>
      <c r="M160" s="21"/>
      <c r="N160" s="21"/>
    </row>
    <row r="161" spans="1:15">
      <c r="A161" s="26">
        <v>1847</v>
      </c>
      <c r="B161" s="23">
        <v>0</v>
      </c>
      <c r="C161" s="61"/>
      <c r="D161" s="35"/>
      <c r="E161" s="23">
        <v>0</v>
      </c>
      <c r="F161" s="48"/>
      <c r="G161" s="35"/>
      <c r="H161" s="48"/>
      <c r="I161" s="46"/>
      <c r="J161" s="21"/>
      <c r="K161" s="21"/>
      <c r="L161" s="21"/>
      <c r="M161" s="21"/>
      <c r="N161" s="21"/>
    </row>
    <row r="162" spans="1:15">
      <c r="A162" s="26">
        <v>1848</v>
      </c>
      <c r="B162" s="23">
        <v>0</v>
      </c>
      <c r="C162" s="61"/>
      <c r="D162" s="35"/>
      <c r="E162" s="23">
        <v>0</v>
      </c>
      <c r="F162" s="48"/>
      <c r="G162" s="35"/>
      <c r="H162" s="48"/>
      <c r="I162" s="46"/>
      <c r="J162" s="21"/>
      <c r="K162" s="21"/>
      <c r="L162" s="21"/>
      <c r="M162" s="21"/>
      <c r="N162" s="21"/>
    </row>
    <row r="163" spans="1:15">
      <c r="A163" s="26">
        <v>1849</v>
      </c>
      <c r="B163" s="23">
        <v>0</v>
      </c>
      <c r="C163" s="61"/>
      <c r="D163" s="35"/>
      <c r="E163" s="23">
        <v>0</v>
      </c>
      <c r="F163" s="48"/>
      <c r="G163" s="35"/>
      <c r="H163" s="48"/>
      <c r="I163" s="46"/>
      <c r="J163" s="21"/>
      <c r="K163" s="21"/>
      <c r="L163" s="21"/>
      <c r="M163" s="21"/>
      <c r="N163" s="21"/>
    </row>
    <row r="164" spans="1:15">
      <c r="A164" s="26">
        <v>1850</v>
      </c>
      <c r="B164" s="23">
        <v>0</v>
      </c>
      <c r="C164" s="61"/>
      <c r="D164" s="35"/>
      <c r="E164" s="23">
        <v>0</v>
      </c>
      <c r="F164" s="48"/>
      <c r="G164" s="35"/>
      <c r="H164" s="48"/>
      <c r="I164" s="46"/>
      <c r="J164" s="21"/>
      <c r="K164" s="21"/>
      <c r="L164" s="21"/>
      <c r="M164" s="21"/>
      <c r="N164" s="21"/>
    </row>
    <row r="165" spans="1:15">
      <c r="A165" s="26">
        <v>1851</v>
      </c>
      <c r="B165" s="23">
        <v>0</v>
      </c>
      <c r="C165" s="61"/>
      <c r="D165" s="35"/>
      <c r="E165" s="23">
        <v>0</v>
      </c>
      <c r="F165" s="48"/>
      <c r="G165" s="35"/>
      <c r="H165" s="48"/>
      <c r="I165" s="46"/>
      <c r="J165" s="21"/>
      <c r="K165" s="21"/>
      <c r="L165" s="21"/>
      <c r="M165" s="21"/>
      <c r="N165" s="21"/>
    </row>
    <row r="166" spans="1:15">
      <c r="A166" s="1" t="s">
        <v>83</v>
      </c>
      <c r="B166" s="80">
        <f>SUM(B4:B165)</f>
        <v>132267.32010000001</v>
      </c>
      <c r="C166" s="62"/>
      <c r="D166" s="9">
        <f>SUM(D4:D165)</f>
        <v>142969.40094210528</v>
      </c>
      <c r="E166" s="80">
        <f>SUM(E4:E165)</f>
        <v>146802.89300688062</v>
      </c>
      <c r="F166" s="64"/>
      <c r="G166" s="9">
        <f>SUM(G4:G165)</f>
        <v>158619.98295066968</v>
      </c>
      <c r="H166" s="48"/>
      <c r="I166" s="21"/>
      <c r="J166" s="21"/>
      <c r="K166" s="21"/>
      <c r="L166" s="21"/>
      <c r="M166" s="21"/>
      <c r="N166" s="21"/>
      <c r="O166" s="10"/>
    </row>
    <row r="167" spans="1:15">
      <c r="A167" s="21"/>
      <c r="B167" s="21"/>
      <c r="C167" s="61"/>
      <c r="D167" s="21"/>
      <c r="E167" s="21"/>
      <c r="F167" s="85"/>
      <c r="G167" s="21"/>
      <c r="H167" s="85"/>
      <c r="I167" s="21"/>
      <c r="J167" s="21"/>
      <c r="K167" s="21"/>
      <c r="L167" s="21"/>
      <c r="M167" s="21"/>
      <c r="N167" s="21"/>
    </row>
    <row r="168" spans="1:15">
      <c r="A168" s="21"/>
      <c r="B168" s="21" t="s">
        <v>250</v>
      </c>
      <c r="C168" s="61"/>
      <c r="D168" s="21"/>
      <c r="E168" s="21"/>
      <c r="F168" s="85"/>
      <c r="G168" s="21"/>
      <c r="H168" s="85"/>
      <c r="I168" s="21"/>
      <c r="J168" s="21"/>
      <c r="K168" s="21"/>
      <c r="L168" s="21"/>
      <c r="M168" s="21"/>
      <c r="N168" s="21"/>
    </row>
    <row r="169" spans="1:15">
      <c r="A169" s="21"/>
      <c r="B169" s="21"/>
      <c r="C169" s="61"/>
      <c r="D169" s="21"/>
      <c r="E169" s="21"/>
      <c r="F169" s="85"/>
      <c r="G169" s="21"/>
      <c r="H169" s="85"/>
      <c r="I169" s="21"/>
      <c r="J169" s="21"/>
      <c r="K169" s="21"/>
      <c r="L169" s="21"/>
      <c r="M169" s="21"/>
      <c r="N169" s="21"/>
    </row>
    <row r="170" spans="1:15">
      <c r="A170" s="21"/>
      <c r="B170" s="21" t="s">
        <v>291</v>
      </c>
      <c r="G170" s="168"/>
      <c r="H170" s="85"/>
      <c r="I170" s="21"/>
      <c r="J170" s="21"/>
      <c r="K170" s="21"/>
      <c r="L170" s="21"/>
      <c r="M170" s="21"/>
      <c r="N170" s="21"/>
    </row>
    <row r="171" spans="1:15">
      <c r="A171" s="21"/>
      <c r="B171" s="21" t="s">
        <v>374</v>
      </c>
      <c r="H171" s="85"/>
      <c r="I171" s="21"/>
      <c r="J171" s="21"/>
      <c r="K171" s="21"/>
      <c r="L171" s="21"/>
      <c r="M171" s="21"/>
      <c r="N171" s="21"/>
    </row>
    <row r="172" spans="1:15">
      <c r="A172" s="21"/>
      <c r="B172" s="21" t="s">
        <v>375</v>
      </c>
      <c r="H172" s="85"/>
      <c r="I172" s="21"/>
      <c r="J172" s="21"/>
      <c r="K172" s="21"/>
      <c r="L172" s="21"/>
      <c r="M172" s="21"/>
      <c r="N172" s="21"/>
    </row>
    <row r="173" spans="1:15">
      <c r="A173" s="21"/>
      <c r="B173" s="21" t="s">
        <v>378</v>
      </c>
      <c r="H173" s="85"/>
      <c r="I173" s="21"/>
      <c r="J173" s="21"/>
      <c r="K173" s="21"/>
      <c r="L173" s="21"/>
      <c r="M173" s="21"/>
      <c r="N173" s="21"/>
    </row>
    <row r="174" spans="1:15">
      <c r="A174" s="21"/>
      <c r="B174" s="21" t="s">
        <v>300</v>
      </c>
      <c r="H174" s="85"/>
      <c r="I174" s="21"/>
      <c r="J174" s="21"/>
      <c r="K174" s="21"/>
      <c r="L174" s="21"/>
      <c r="M174" s="21"/>
      <c r="N174" s="21"/>
    </row>
    <row r="175" spans="1:15">
      <c r="A175" s="21"/>
      <c r="B175" s="21" t="s">
        <v>301</v>
      </c>
      <c r="H175" s="85"/>
      <c r="I175" s="21"/>
      <c r="J175" s="21"/>
      <c r="K175" s="21"/>
      <c r="L175" s="21"/>
      <c r="M175" s="21"/>
      <c r="N175" s="21"/>
    </row>
    <row r="176" spans="1:15">
      <c r="A176" s="21"/>
      <c r="H176" s="85"/>
      <c r="I176" s="21"/>
      <c r="J176" s="21"/>
      <c r="K176" s="21"/>
      <c r="L176" s="21"/>
      <c r="M176" s="21"/>
      <c r="N176" s="21"/>
    </row>
    <row r="177" spans="1:14">
      <c r="A177" s="21"/>
      <c r="B177" s="21"/>
      <c r="C177" s="46"/>
      <c r="D177" s="21"/>
      <c r="E177" s="21"/>
      <c r="F177" s="85"/>
      <c r="G177" s="21"/>
      <c r="H177" s="85"/>
      <c r="I177" s="21"/>
      <c r="J177" s="21"/>
      <c r="K177" s="21"/>
      <c r="L177" s="21"/>
      <c r="M177" s="21"/>
      <c r="N177" s="21"/>
    </row>
    <row r="178" spans="1:14">
      <c r="A178" s="21"/>
      <c r="B178" s="21"/>
      <c r="C178" s="46"/>
      <c r="D178" s="21"/>
      <c r="E178" s="21"/>
      <c r="F178" s="85"/>
      <c r="G178" s="21"/>
      <c r="H178" s="85"/>
      <c r="I178" s="21"/>
      <c r="J178" s="21"/>
      <c r="K178" s="21"/>
      <c r="L178" s="21"/>
      <c r="M178" s="21"/>
      <c r="N178" s="21"/>
    </row>
    <row r="179" spans="1:14">
      <c r="B179" s="89"/>
      <c r="C179" s="135"/>
      <c r="D179" s="21"/>
      <c r="E179" s="21"/>
      <c r="F179" s="85"/>
      <c r="G179" s="21"/>
    </row>
    <row r="180" spans="1:14">
      <c r="B180" s="89"/>
      <c r="C180" s="135"/>
      <c r="D180" s="21"/>
      <c r="E180" s="21"/>
      <c r="F180" s="85"/>
      <c r="G180" s="21"/>
    </row>
    <row r="181" spans="1:14">
      <c r="B181" s="89"/>
      <c r="C181" s="89"/>
      <c r="D181" s="21"/>
      <c r="E181" s="21"/>
      <c r="F181" s="85"/>
      <c r="G181" s="21"/>
    </row>
    <row r="182" spans="1:14">
      <c r="B182" s="89"/>
      <c r="C182" s="139"/>
      <c r="D182" s="21"/>
      <c r="E182" s="21"/>
      <c r="F182" s="85"/>
      <c r="G182" s="21"/>
    </row>
    <row r="183" spans="1:14">
      <c r="B183" s="89"/>
      <c r="C183" s="139"/>
      <c r="D183" s="21"/>
      <c r="E183" s="21"/>
      <c r="F183" s="85"/>
      <c r="G183" s="21"/>
    </row>
    <row r="184" spans="1:14">
      <c r="B184" s="89"/>
      <c r="C184" s="139"/>
      <c r="D184" s="21"/>
      <c r="E184" s="21"/>
      <c r="F184" s="85"/>
      <c r="G184" s="21"/>
    </row>
  </sheetData>
  <mergeCells count="1">
    <mergeCell ref="I1:K1"/>
  </mergeCells>
  <phoneticPr fontId="0" type="noConversion"/>
  <pageMargins left="0.75" right="0.75" top="1" bottom="1" header="0.5" footer="0.5"/>
  <pageSetup orientation="portrait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Index</vt:lpstr>
      <vt:lpstr>British</vt:lpstr>
      <vt:lpstr>French</vt:lpstr>
      <vt:lpstr>Dutch</vt:lpstr>
      <vt:lpstr>USA</vt:lpstr>
      <vt:lpstr>Danish +</vt:lpstr>
      <vt:lpstr>Spanish</vt:lpstr>
      <vt:lpstr>Port(Span)</vt:lpstr>
      <vt:lpstr>Amazonia</vt:lpstr>
      <vt:lpstr>Bahia</vt:lpstr>
      <vt:lpstr>Pernambuco</vt:lpstr>
      <vt:lpstr>SE Brazil</vt:lpstr>
      <vt:lpstr>Angola</vt:lpstr>
      <vt:lpstr>Port(consolidated)</vt:lpstr>
      <vt:lpstr>Africa &gt;1830</vt:lpstr>
      <vt:lpstr>Summary_volume</vt:lpstr>
    </vt:vector>
  </TitlesOfParts>
  <Company>University of Ottawa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Lachance</dc:creator>
  <cp:lastModifiedBy>deltis</cp:lastModifiedBy>
  <cp:lastPrinted>2007-05-29T15:06:10Z</cp:lastPrinted>
  <dcterms:created xsi:type="dcterms:W3CDTF">2007-05-29T14:53:10Z</dcterms:created>
  <dcterms:modified xsi:type="dcterms:W3CDTF">2010-05-24T20:35:33Z</dcterms:modified>
</cp:coreProperties>
</file>